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6\SIG\SI-FOS-05\"/>
    </mc:Choice>
  </mc:AlternateContent>
  <xr:revisionPtr revIDLastSave="0" documentId="8_{65DA34E5-E908-4DAE-8CD0-C1CD1B89A6F4}" xr6:coauthVersionLast="47" xr6:coauthVersionMax="47" xr10:uidLastSave="{00000000-0000-0000-0000-000000000000}"/>
  <bookViews>
    <workbookView xWindow="-120" yWindow="-120" windowWidth="29040" windowHeight="15720" firstSheet="11" activeTab="20" xr2:uid="{00000000-000D-0000-FFFF-FFFF00000000}"/>
  </bookViews>
  <sheets>
    <sheet name="Indice" sheetId="121" r:id="rId1"/>
    <sheet name="Estadisticas 2026" sheetId="130" r:id="rId2"/>
    <sheet name="Cumplimiento metas" sheetId="120" r:id="rId3"/>
    <sheet name="Proyectos y casos disponib" sheetId="187" r:id="rId4"/>
    <sheet name="Inf. Cont. Superavit Esp." sheetId="629" r:id="rId5"/>
    <sheet name="Ejecución Presupuesto Base Efec" sheetId="837" r:id="rId6"/>
    <sheet name="Ejecución Presupueto Base Emis" sheetId="836" r:id="rId7"/>
    <sheet name="Ejecución bonos Emit y Pagados" sheetId="835" r:id="rId8"/>
    <sheet name="Detalle1" sheetId="820" state="hidden" r:id="rId9"/>
    <sheet name="Detalle2" sheetId="824" state="hidden" r:id="rId10"/>
    <sheet name="Detalle3" sheetId="828" state="hidden" r:id="rId11"/>
    <sheet name="Anexo B " sheetId="641" r:id="rId12"/>
    <sheet name="Resumen" sheetId="319" state="hidden" r:id="rId13"/>
    <sheet name="Anexo C" sheetId="207" r:id="rId14"/>
    <sheet name="Anexo D.1" sheetId="780" r:id="rId15"/>
    <sheet name="Anexo D.2" sheetId="781" r:id="rId16"/>
    <sheet name="Anexo D.3" sheetId="782" r:id="rId17"/>
    <sheet name="Anexo D.4" sheetId="783" r:id="rId18"/>
    <sheet name="Anexo D.5" sheetId="787" r:id="rId19"/>
    <sheet name="Anexo E" sheetId="480" r:id="rId20"/>
    <sheet name="Anexo F" sheetId="368" r:id="rId21"/>
    <sheet name="Anexo G" sheetId="556" r:id="rId22"/>
  </sheets>
  <externalReferences>
    <externalReference r:id="rId23"/>
    <externalReference r:id="rId24"/>
    <externalReference r:id="rId25"/>
    <externalReference r:id="rId26"/>
    <externalReference r:id="rId27"/>
    <externalReference r:id="rId28"/>
    <externalReference r:id="rId29"/>
    <externalReference r:id="rId30"/>
  </externalReferences>
  <definedNames>
    <definedName name="_20._Ejecución_Presupuesto_2022___Por_programa_de_financiamiento">Indice!$B$28</definedName>
    <definedName name="_26._Informe_Contro_Superávit_Específico">Indice!$B$34</definedName>
    <definedName name="_ced1" localSheetId="6">#REF!</definedName>
    <definedName name="_ced1">'[1]Sit. Familiar'!$E$4</definedName>
    <definedName name="_ced10" localSheetId="6">#REF!</definedName>
    <definedName name="_ced10">'[1]Sit. Familiar'!$E$13</definedName>
    <definedName name="_ced11" localSheetId="6">#REF!</definedName>
    <definedName name="_ced11">'[1]Sit. Familiar'!$E$14</definedName>
    <definedName name="_ced12" localSheetId="6">#REF!</definedName>
    <definedName name="_ced12">'[1]Sit. Familiar'!$E$15</definedName>
    <definedName name="_ced13" localSheetId="6">#REF!</definedName>
    <definedName name="_ced13">'[1]Sit. Familiar'!$E$16</definedName>
    <definedName name="_ced14" localSheetId="6">#REF!</definedName>
    <definedName name="_ced14">'[1]Sit. Familiar'!$E$17</definedName>
    <definedName name="_ced15" localSheetId="6">#REF!</definedName>
    <definedName name="_ced15">'[1]Sit. Familiar'!$E$18</definedName>
    <definedName name="_ced16" localSheetId="6">#REF!</definedName>
    <definedName name="_ced16">'[1]Sit. Familiar'!$E$19</definedName>
    <definedName name="_ced17">'[1]Sit. Familiar'!$E$20</definedName>
    <definedName name="_ced18">'[1]Sit. Familiar'!$E$21</definedName>
    <definedName name="_ced19">'[1]Sit. Familiar'!$E$22</definedName>
    <definedName name="_ced2" localSheetId="6">#REF!</definedName>
    <definedName name="_ced2">'[1]Sit. Familiar'!$E$5</definedName>
    <definedName name="_ced20">'[1]Sit. Familiar'!$E$23</definedName>
    <definedName name="_ced21">'[1]Sit. Familiar'!$E$24</definedName>
    <definedName name="_ced22">'[1]Sit. Familiar'!$E$25</definedName>
    <definedName name="_ced23">'[1]Sit. Familiar'!$E$26</definedName>
    <definedName name="_ced24">'[1]Sit. Familiar'!$E$27</definedName>
    <definedName name="_ced25">'[1]Sit. Familiar'!$E$28</definedName>
    <definedName name="_ced26">'[1]Sit. Familiar'!$E$29</definedName>
    <definedName name="_ced27">'[1]Sit. Familiar'!$E$30</definedName>
    <definedName name="_ced28">'[1]Sit. Familiar'!$E$31</definedName>
    <definedName name="_ced29">'[1]Sit. Familiar'!$E$32</definedName>
    <definedName name="_ced3" localSheetId="6">#REF!</definedName>
    <definedName name="_ced3">'[1]Sit. Familiar'!$E$6</definedName>
    <definedName name="_ced30">'[1]Sit. Familiar'!$E$33</definedName>
    <definedName name="_ced31">'[1]Sit. Familiar'!$E$34</definedName>
    <definedName name="_ced32">'[1]Sit. Familiar'!$E$35</definedName>
    <definedName name="_ced33">'[1]Sit. Familiar'!$E$36</definedName>
    <definedName name="_ced4" localSheetId="6">#REF!</definedName>
    <definedName name="_ced4">'[1]Sit. Familiar'!$E$7</definedName>
    <definedName name="_ced5" localSheetId="6">#REF!</definedName>
    <definedName name="_ced5">'[1]Sit. Familiar'!$E$8</definedName>
    <definedName name="_ced6" localSheetId="6">#REF!</definedName>
    <definedName name="_ced6">'[1]Sit. Familiar'!$E$9</definedName>
    <definedName name="_ced7" localSheetId="6">#REF!</definedName>
    <definedName name="_ced7">'[1]Sit. Familiar'!$E$10</definedName>
    <definedName name="_ced8" localSheetId="6">#REF!</definedName>
    <definedName name="_ced8">'[1]Sit. Familiar'!$E$11</definedName>
    <definedName name="_ced9" localSheetId="6">#REF!</definedName>
    <definedName name="_ced9">'[1]Sit. Familiar'!$E$12</definedName>
    <definedName name="_xlnm._FilterDatabase" localSheetId="11" hidden="1">'Anexo B '!#REF!</definedName>
    <definedName name="_xlnm._FilterDatabase" localSheetId="13" hidden="1">'Anexo C'!$K$135:$S$146</definedName>
    <definedName name="_xlnm._FilterDatabase" localSheetId="18" hidden="1">'Anexo D.5'!#REF!</definedName>
    <definedName name="_xlnm._FilterDatabase" localSheetId="5" hidden="1">'Ejecución Presupuesto Base Efec'!$A$8:$M$76</definedName>
    <definedName name="_xlnm._FilterDatabase" localSheetId="1" hidden="1">'Estadisticas 2026'!$B$492:$G$500</definedName>
    <definedName name="_xlnm._FilterDatabase" localSheetId="12" hidden="1">Resumen!$B$1:$I$267</definedName>
    <definedName name="AMPLIACION" localSheetId="14">#REF!</definedName>
    <definedName name="AMPLIACION" localSheetId="15">#REF!</definedName>
    <definedName name="AMPLIACION" localSheetId="16">#REF!</definedName>
    <definedName name="AMPLIACION" localSheetId="17">#REF!</definedName>
    <definedName name="AMPLIACION">#REF!</definedName>
    <definedName name="ANALISIS" localSheetId="14">#REF!</definedName>
    <definedName name="ANALISIS" localSheetId="15">#REF!</definedName>
    <definedName name="ANALISIS" localSheetId="16">#REF!</definedName>
    <definedName name="ANALISIS" localSheetId="17">#REF!</definedName>
    <definedName name="ANALISIS">#REF!</definedName>
    <definedName name="APROBACION" localSheetId="14">#REF!</definedName>
    <definedName name="APROBACION" localSheetId="15">#REF!</definedName>
    <definedName name="APROBACION" localSheetId="16">#REF!</definedName>
    <definedName name="APROBACION" localSheetId="17">#REF!</definedName>
    <definedName name="APROBACION">#REF!</definedName>
    <definedName name="_xlnm.Print_Area" localSheetId="11">'Anexo B '!$A$4:$E$540</definedName>
    <definedName name="_xlnm.Print_Area" localSheetId="13">'Anexo C'!$B$1:$H$134</definedName>
    <definedName name="_xlnm.Print_Area" localSheetId="14">'Anexo D.1'!$A$1:$K$126</definedName>
    <definedName name="_xlnm.Print_Area" localSheetId="15">'Anexo D.2'!$A$1:$L$68</definedName>
    <definedName name="_xlnm.Print_Area" localSheetId="16">'Anexo D.3'!$A$1:$K$373</definedName>
    <definedName name="_xlnm.Print_Area" localSheetId="17">'Anexo D.4'!#REF!</definedName>
    <definedName name="_xlnm.Print_Area" localSheetId="18">'Anexo D.5'!$A$1:$P$22</definedName>
    <definedName name="_xlnm.Print_Area" localSheetId="19">'Anexo E'!$A$1:$D$22</definedName>
    <definedName name="_xlnm.Print_Area" localSheetId="20">'Anexo F'!$A$1:$G$122</definedName>
    <definedName name="_xlnm.Print_Area" localSheetId="2">'Cumplimiento metas'!$A$1:$E$73</definedName>
    <definedName name="_xlnm.Print_Area" localSheetId="7">'Ejecución bonos Emit y Pagados'!$L$31:$P$57</definedName>
    <definedName name="_xlnm.Print_Area" localSheetId="5">'Ejecución Presupuesto Base Efec'!$A$8:$M$100</definedName>
    <definedName name="_xlnm.Print_Area" localSheetId="6">'Ejecución Presupueto Base Emis'!$B$1:$N$50</definedName>
    <definedName name="_xlnm.Print_Area" localSheetId="1">'Estadisticas 2026'!$A$1:$Q$658</definedName>
    <definedName name="_xlnm.Print_Area" localSheetId="0">Indice!$B$1:$B$55</definedName>
    <definedName name="_xlnm.Print_Area" localSheetId="4">'Inf. Cont. Superavit Esp.'!$A$1:$I$213</definedName>
    <definedName name="_xlnm.Print_Area" localSheetId="3">'Proyectos y casos disponib'!$A$1:$H$468</definedName>
    <definedName name="ASIGNACION" localSheetId="14">#REF!</definedName>
    <definedName name="ASIGNACION" localSheetId="15">#REF!</definedName>
    <definedName name="ASIGNACION" localSheetId="16">#REF!</definedName>
    <definedName name="ASIGNACION" localSheetId="17">#REF!</definedName>
    <definedName name="ASIGNACION">#REF!</definedName>
    <definedName name="DEVOLUCION" localSheetId="14">#REF!</definedName>
    <definedName name="DEVOLUCION" localSheetId="15">#REF!</definedName>
    <definedName name="DEVOLUCION" localSheetId="16">#REF!</definedName>
    <definedName name="DEVOLUCION" localSheetId="17">#REF!</definedName>
    <definedName name="DEVOLUCION">#REF!</definedName>
    <definedName name="Disponibilidad_ARTICULO_59." localSheetId="11">#REF!</definedName>
    <definedName name="Disponibilidad_ARTICULO_59." localSheetId="13">#REF!</definedName>
    <definedName name="Disponibilidad_ARTICULO_59." localSheetId="14">#REF!</definedName>
    <definedName name="Disponibilidad_ARTICULO_59." localSheetId="15">#REF!</definedName>
    <definedName name="Disponibilidad_ARTICULO_59." localSheetId="16">#REF!</definedName>
    <definedName name="Disponibilidad_ARTICULO_59." localSheetId="17">#REF!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[2]Disp!#REF!</definedName>
    <definedName name="FOSUVI___Cuenta_Platino__52">#REF!</definedName>
    <definedName name="fuentes" localSheetId="5">[2]Disp!#REF!</definedName>
    <definedName name="fuentes">#REF!</definedName>
    <definedName name="INFORME" localSheetId="14">#REF!</definedName>
    <definedName name="INFORME" localSheetId="15">#REF!</definedName>
    <definedName name="INFORME" localSheetId="16">#REF!</definedName>
    <definedName name="INFORME" localSheetId="17">#REF!</definedName>
    <definedName name="INFORME">#REF!</definedName>
    <definedName name="INGRESO" localSheetId="14">#REF!</definedName>
    <definedName name="INGRESO" localSheetId="15">#REF!</definedName>
    <definedName name="INGRESO" localSheetId="16">#REF!</definedName>
    <definedName name="INGRESO" localSheetId="17">#REF!</definedName>
    <definedName name="INGRESO">#REF!</definedName>
    <definedName name="Lista" localSheetId="5">[2]Disp!#REF!</definedName>
    <definedName name="Lista">#REF!</definedName>
    <definedName name="marzo" localSheetId="11">#REF!</definedName>
    <definedName name="marzo" localSheetId="13">#REF!</definedName>
    <definedName name="marzo" localSheetId="3">#REF!</definedName>
    <definedName name="marzo">#REF!</definedName>
    <definedName name="MAYO" localSheetId="13">#REF!</definedName>
    <definedName name="MAYO" localSheetId="3">#REF!</definedName>
    <definedName name="MAYO">#REF!</definedName>
    <definedName name="nombre_1" localSheetId="14">'[3]INFORMACION DE INGRESOS Y FIS'!$B$6</definedName>
    <definedName name="nombre_1" localSheetId="15">'[3]INFORMACION DE INGRESOS Y FIS'!$B$6</definedName>
    <definedName name="nombre_1" localSheetId="16">'[3]INFORMACION DE INGRESOS Y FIS'!$B$6</definedName>
    <definedName name="nombre_1" localSheetId="17">'[3]INFORMACION DE INGRESOS Y FIS'!$B$6</definedName>
    <definedName name="nombre_1" localSheetId="5">#REF!</definedName>
    <definedName name="nombre_1" localSheetId="6">#REF!</definedName>
    <definedName name="nombre_1">'[4]INFORMACION DE INGRESOS Y FIS'!$B$6</definedName>
    <definedName name="nombre_10" localSheetId="14">'[5]INFORMACION DE INGRESOS Y FIS'!$B$13</definedName>
    <definedName name="nombre_10" localSheetId="15">'[5]INFORMACION DE INGRESOS Y FIS'!$B$13</definedName>
    <definedName name="nombre_10" localSheetId="16">'[5]INFORMACION DE INGRESOS Y FIS'!$B$13</definedName>
    <definedName name="nombre_10" localSheetId="17">'[5]INFORMACION DE INGRESOS Y FIS'!$B$13</definedName>
    <definedName name="nombre_10" localSheetId="5">#REF!</definedName>
    <definedName name="nombre_10" localSheetId="6">#REF!</definedName>
    <definedName name="nombre_10">'[6]INFORMACION DE INGRESOS Y FIS'!$B$13</definedName>
    <definedName name="nombre_11" localSheetId="14">'[5]INFORMACION DE INGRESOS Y FIS'!$B$14</definedName>
    <definedName name="nombre_11" localSheetId="15">'[5]INFORMACION DE INGRESOS Y FIS'!$B$14</definedName>
    <definedName name="nombre_11" localSheetId="16">'[5]INFORMACION DE INGRESOS Y FIS'!$B$14</definedName>
    <definedName name="nombre_11" localSheetId="17">'[5]INFORMACION DE INGRESOS Y FIS'!$B$14</definedName>
    <definedName name="nombre_11" localSheetId="5">#REF!</definedName>
    <definedName name="nombre_11" localSheetId="6">#REF!</definedName>
    <definedName name="nombre_11">'[6]INFORMACION DE INGRESOS Y FIS'!$B$14</definedName>
    <definedName name="nombre_12" localSheetId="14">'[5]INFORMACION DE INGRESOS Y FIS'!$B$15</definedName>
    <definedName name="nombre_12" localSheetId="15">'[5]INFORMACION DE INGRESOS Y FIS'!$B$15</definedName>
    <definedName name="nombre_12" localSheetId="16">'[5]INFORMACION DE INGRESOS Y FIS'!$B$15</definedName>
    <definedName name="nombre_12" localSheetId="17">'[5]INFORMACION DE INGRESOS Y FIS'!$B$15</definedName>
    <definedName name="nombre_12" localSheetId="5">#REF!</definedName>
    <definedName name="nombre_12" localSheetId="6">#REF!</definedName>
    <definedName name="nombre_12">'[6]INFORMACION DE INGRESOS Y FIS'!$B$15</definedName>
    <definedName name="nombre_13" localSheetId="14">'[5]INFORMACION DE INGRESOS Y FIS'!$B$16</definedName>
    <definedName name="nombre_13" localSheetId="15">'[5]INFORMACION DE INGRESOS Y FIS'!$B$16</definedName>
    <definedName name="nombre_13" localSheetId="16">'[5]INFORMACION DE INGRESOS Y FIS'!$B$16</definedName>
    <definedName name="nombre_13" localSheetId="17">'[5]INFORMACION DE INGRESOS Y FIS'!$B$16</definedName>
    <definedName name="nombre_13" localSheetId="5">#REF!</definedName>
    <definedName name="nombre_13" localSheetId="6">#REF!</definedName>
    <definedName name="nombre_13">'[6]INFORMACION DE INGRESOS Y FIS'!$B$16</definedName>
    <definedName name="nombre_14" localSheetId="14">'[5]INFORMACION DE INGRESOS Y FIS'!$B$17</definedName>
    <definedName name="nombre_14" localSheetId="15">'[5]INFORMACION DE INGRESOS Y FIS'!$B$17</definedName>
    <definedName name="nombre_14" localSheetId="16">'[5]INFORMACION DE INGRESOS Y FIS'!$B$17</definedName>
    <definedName name="nombre_14" localSheetId="17">'[5]INFORMACION DE INGRESOS Y FIS'!$B$17</definedName>
    <definedName name="nombre_14" localSheetId="5">#REF!</definedName>
    <definedName name="nombre_14" localSheetId="6">#REF!</definedName>
    <definedName name="nombre_14">'[6]INFORMACION DE INGRESOS Y FIS'!$B$17</definedName>
    <definedName name="nombre_2" localSheetId="14">'[3]INFORMACION DE INGRESOS Y FIS'!$B$7</definedName>
    <definedName name="nombre_2" localSheetId="15">'[3]INFORMACION DE INGRESOS Y FIS'!$B$7</definedName>
    <definedName name="nombre_2" localSheetId="16">'[3]INFORMACION DE INGRESOS Y FIS'!$B$7</definedName>
    <definedName name="nombre_2" localSheetId="17">'[3]INFORMACION DE INGRESOS Y FIS'!$B$7</definedName>
    <definedName name="nombre_2" localSheetId="5">#REF!</definedName>
    <definedName name="nombre_2" localSheetId="6">#REF!</definedName>
    <definedName name="nombre_2">'[4]INFORMACION DE INGRESOS Y FIS'!$B$7</definedName>
    <definedName name="nombre_3" localSheetId="14">'[3]INFORMACION DE INGRESOS Y FIS'!$B$8</definedName>
    <definedName name="nombre_3" localSheetId="15">'[3]INFORMACION DE INGRESOS Y FIS'!$B$8</definedName>
    <definedName name="nombre_3" localSheetId="16">'[3]INFORMACION DE INGRESOS Y FIS'!$B$8</definedName>
    <definedName name="nombre_3" localSheetId="17">'[3]INFORMACION DE INGRESOS Y FIS'!$B$8</definedName>
    <definedName name="nombre_3" localSheetId="5">#REF!</definedName>
    <definedName name="nombre_3" localSheetId="6">#REF!</definedName>
    <definedName name="nombre_3">'[4]INFORMACION DE INGRESOS Y FIS'!$B$8</definedName>
    <definedName name="nombre_4" localSheetId="14">'[3]INFORMACION DE INGRESOS Y FIS'!$B$9</definedName>
    <definedName name="nombre_4" localSheetId="15">'[3]INFORMACION DE INGRESOS Y FIS'!$B$9</definedName>
    <definedName name="nombre_4" localSheetId="16">'[3]INFORMACION DE INGRESOS Y FIS'!$B$9</definedName>
    <definedName name="nombre_4" localSheetId="17">'[3]INFORMACION DE INGRESOS Y FIS'!$B$9</definedName>
    <definedName name="nombre_4" localSheetId="5">#REF!</definedName>
    <definedName name="nombre_4" localSheetId="6">#REF!</definedName>
    <definedName name="nombre_4">'[4]INFORMACION DE INGRESOS Y FIS'!$B$9</definedName>
    <definedName name="nombre_5" localSheetId="14">'[5]INFORMACION DE INGRESOS Y FIS'!$B$8</definedName>
    <definedName name="nombre_5" localSheetId="15">'[5]INFORMACION DE INGRESOS Y FIS'!$B$8</definedName>
    <definedName name="nombre_5" localSheetId="16">'[5]INFORMACION DE INGRESOS Y FIS'!$B$8</definedName>
    <definedName name="nombre_5" localSheetId="17">'[5]INFORMACION DE INGRESOS Y FIS'!$B$8</definedName>
    <definedName name="nombre_5" localSheetId="5">#REF!</definedName>
    <definedName name="nombre_5" localSheetId="6">#REF!</definedName>
    <definedName name="nombre_5">'[6]INFORMACION DE INGRESOS Y FIS'!$B$8</definedName>
    <definedName name="nombre_6" localSheetId="14">'[5]INFORMACION DE INGRESOS Y FIS'!$B$9</definedName>
    <definedName name="nombre_6" localSheetId="15">'[5]INFORMACION DE INGRESOS Y FIS'!$B$9</definedName>
    <definedName name="nombre_6" localSheetId="16">'[5]INFORMACION DE INGRESOS Y FIS'!$B$9</definedName>
    <definedName name="nombre_6" localSheetId="17">'[5]INFORMACION DE INGRESOS Y FIS'!$B$9</definedName>
    <definedName name="nombre_6" localSheetId="5">#REF!</definedName>
    <definedName name="nombre_6" localSheetId="6">#REF!</definedName>
    <definedName name="nombre_6">'[6]INFORMACION DE INGRESOS Y FIS'!$B$9</definedName>
    <definedName name="nombre_7" localSheetId="14">'[5]INFORMACION DE INGRESOS Y FIS'!$B$10</definedName>
    <definedName name="nombre_7" localSheetId="15">'[5]INFORMACION DE INGRESOS Y FIS'!$B$10</definedName>
    <definedName name="nombre_7" localSheetId="16">'[5]INFORMACION DE INGRESOS Y FIS'!$B$10</definedName>
    <definedName name="nombre_7" localSheetId="17">'[5]INFORMACION DE INGRESOS Y FIS'!$B$10</definedName>
    <definedName name="nombre_7" localSheetId="5">#REF!</definedName>
    <definedName name="nombre_7" localSheetId="6">#REF!</definedName>
    <definedName name="nombre_7">'[6]INFORMACION DE INGRESOS Y FIS'!$B$10</definedName>
    <definedName name="nombre_8" localSheetId="14">'[5]INFORMACION DE INGRESOS Y FIS'!$B$11</definedName>
    <definedName name="nombre_8" localSheetId="15">'[5]INFORMACION DE INGRESOS Y FIS'!$B$11</definedName>
    <definedName name="nombre_8" localSheetId="16">'[5]INFORMACION DE INGRESOS Y FIS'!$B$11</definedName>
    <definedName name="nombre_8" localSheetId="17">'[5]INFORMACION DE INGRESOS Y FIS'!$B$11</definedName>
    <definedName name="nombre_8" localSheetId="5">#REF!</definedName>
    <definedName name="nombre_8" localSheetId="6">#REF!</definedName>
    <definedName name="nombre_8">'[6]INFORMACION DE INGRESOS Y FIS'!$B$11</definedName>
    <definedName name="nombre_9" localSheetId="14">'[5]INFORMACION DE INGRESOS Y FIS'!$B$12</definedName>
    <definedName name="nombre_9" localSheetId="15">'[5]INFORMACION DE INGRESOS Y FIS'!$B$12</definedName>
    <definedName name="nombre_9" localSheetId="16">'[5]INFORMACION DE INGRESOS Y FIS'!$B$12</definedName>
    <definedName name="nombre_9" localSheetId="17">'[5]INFORMACION DE INGRESOS Y FIS'!$B$12</definedName>
    <definedName name="nombre_9" localSheetId="5">#REF!</definedName>
    <definedName name="nombre_9" localSheetId="6">#REF!</definedName>
    <definedName name="nombre_9">'[6]INFORMACION DE INGRESOS Y FIS'!$B$12</definedName>
    <definedName name="nombre1" localSheetId="6">#REF!</definedName>
    <definedName name="nombre1">'[1]Sit. Familiar'!$D$4</definedName>
    <definedName name="nombre10" localSheetId="6">#REF!</definedName>
    <definedName name="nombre10">'[1]Sit. Familiar'!$D$13</definedName>
    <definedName name="nombre11" localSheetId="6">#REF!</definedName>
    <definedName name="nombre11">'[1]Sit. Familiar'!$D$14</definedName>
    <definedName name="nombre12" localSheetId="6">#REF!</definedName>
    <definedName name="nombre12">'[1]Sit. Familiar'!$D$15</definedName>
    <definedName name="nombre13" localSheetId="6">#REF!</definedName>
    <definedName name="nombre13">'[1]Sit. Familiar'!$D$16</definedName>
    <definedName name="nombre14" localSheetId="6">#REF!</definedName>
    <definedName name="nombre14">'[1]Sit. Familiar'!$D$17</definedName>
    <definedName name="nombre15" localSheetId="6">#REF!</definedName>
    <definedName name="nombre15">'[1]Sit. Familiar'!$D$18</definedName>
    <definedName name="nombre16" localSheetId="6">#REF!</definedName>
    <definedName name="nombre16">'[1]Sit. Familiar'!$D$19</definedName>
    <definedName name="nombre17">'[1]Sit. Familiar'!$D$20</definedName>
    <definedName name="nombre18">'[1]Sit. Familiar'!$D$21</definedName>
    <definedName name="nombre19">'[1]Sit. Familiar'!$D$22</definedName>
    <definedName name="nombre2" localSheetId="6">#REF!</definedName>
    <definedName name="nombre2">'[1]Sit. Familiar'!$D$5</definedName>
    <definedName name="nombre20">'[1]Sit. Familiar'!$D$23</definedName>
    <definedName name="nombre21">'[1]Sit. Familiar'!$D$24</definedName>
    <definedName name="nombre22">'[1]Sit. Familiar'!$D$25</definedName>
    <definedName name="nombre23">'[1]Sit. Familiar'!$D$26</definedName>
    <definedName name="nombre24">'[1]Sit. Familiar'!$D$27</definedName>
    <definedName name="nombre25">'[1]Sit. Familiar'!$D$28</definedName>
    <definedName name="nombre26">'[1]Sit. Familiar'!$D$29</definedName>
    <definedName name="nombre27">'[1]Sit. Familiar'!$D$30</definedName>
    <definedName name="nombre28">'[1]Sit. Familiar'!$D$31</definedName>
    <definedName name="nombre29">'[1]Sit. Familiar'!$D$32</definedName>
    <definedName name="nombre3" localSheetId="6">#REF!</definedName>
    <definedName name="nombre3">'[1]Sit. Familiar'!$D$6</definedName>
    <definedName name="nombre30">'[1]Sit. Familiar'!$D$33</definedName>
    <definedName name="nombre31">'[1]Sit. Familiar'!$D$34</definedName>
    <definedName name="nombre32">'[1]Sit. Familiar'!$D$35</definedName>
    <definedName name="nombre33">'[1]Sit. Familiar'!$D$36</definedName>
    <definedName name="nombre4" localSheetId="6">#REF!</definedName>
    <definedName name="nombre4">'[1]Sit. Familiar'!$D$7</definedName>
    <definedName name="nombre5" localSheetId="6">#REF!</definedName>
    <definedName name="nombre5">'[1]Sit. Familiar'!$D$8</definedName>
    <definedName name="nombre6" localSheetId="6">#REF!</definedName>
    <definedName name="nombre6">'[1]Sit. Familiar'!$D$9</definedName>
    <definedName name="nombre7" localSheetId="6">#REF!</definedName>
    <definedName name="nombre7">'[1]Sit. Familiar'!$D$10</definedName>
    <definedName name="nombre8" localSheetId="6">#REF!</definedName>
    <definedName name="nombre8">'[1]Sit. Familiar'!$D$11</definedName>
    <definedName name="nombre9" localSheetId="6">#REF!</definedName>
    <definedName name="nombre9">'[1]Sit. Familiar'!$D$12</definedName>
    <definedName name="SUSPENSION" localSheetId="14">#REF!</definedName>
    <definedName name="SUSPENSION" localSheetId="15">#REF!</definedName>
    <definedName name="SUSPENSION" localSheetId="16">#REF!</definedName>
    <definedName name="SUSPENSION" localSheetId="17">#REF!</definedName>
    <definedName name="SUSPENSION">#REF!</definedName>
    <definedName name="_xlnm.Print_Titles" localSheetId="11">'Anexo B '!$4:$9</definedName>
    <definedName name="_xlnm.Print_Titles" localSheetId="13">'Anexo C'!$1:$7</definedName>
    <definedName name="_xlnm.Print_Titles" localSheetId="14">'Anexo D.1'!#REF!</definedName>
    <definedName name="_xlnm.Print_Titles" localSheetId="16">'Anexo D.3'!$1:$6</definedName>
    <definedName name="_xlnm.Print_Titles" localSheetId="17">'Anexo D.4'!#REF!</definedName>
    <definedName name="_xlnm.Print_Titles" localSheetId="20">'Anexo F'!$1:$8</definedName>
    <definedName name="_xlnm.Print_Titles" localSheetId="2">'Cumplimiento metas'!$1:$4</definedName>
    <definedName name="_xlnm.Print_Titles" localSheetId="5">'Ejecución Presupuesto Base Efec'!$D:$D</definedName>
    <definedName name="_xlnm.Print_Titles" localSheetId="1">'Estadisticas 2026'!$1:$6</definedName>
    <definedName name="_xlnm.Print_Titles" localSheetId="3">'Proyectos y casos disponib'!$1:$6</definedName>
    <definedName name="TRASLADO" localSheetId="14">#REF!</definedName>
    <definedName name="TRASLADO" localSheetId="15">#REF!</definedName>
    <definedName name="TRASLADO" localSheetId="16">#REF!</definedName>
    <definedName name="TRASLADO" localSheetId="17">#REF!</definedName>
    <definedName name="TRASLADO">#REF!</definedName>
    <definedName name="TRT" localSheetId="14">'[7]INFORMACION DE INGRESOS Y FIS'!$B$11</definedName>
    <definedName name="TRT" localSheetId="15">'[7]INFORMACION DE INGRESOS Y FIS'!$B$11</definedName>
    <definedName name="TRT" localSheetId="16">'[7]INFORMACION DE INGRESOS Y FIS'!$B$11</definedName>
    <definedName name="TRT" localSheetId="17">'[7]INFORMACION DE INGRESOS Y FIS'!$B$11</definedName>
    <definedName name="TRT" localSheetId="5">#REF!</definedName>
    <definedName name="TRT" localSheetId="6">#REF!</definedName>
    <definedName name="TRT">'[8]INFORMACION DE INGRESOS Y FIS'!$B$11</definedName>
    <definedName name="ultimo" localSheetId="13">#REF!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3" hidden="1">'Anexo C'!$K$135:$S$146</definedName>
    <definedName name="Z_935DF80A_C4A8_4072_AD95_467BACE55650_.wvu.PrintArea" localSheetId="13" hidden="1">'Anexo C'!$B$5:$H$134</definedName>
    <definedName name="Z_935DF80A_C4A8_4072_AD95_467BACE55650_.wvu.PrintArea" localSheetId="14" hidden="1">'Anexo D.1'!#REF!</definedName>
    <definedName name="Z_935DF80A_C4A8_4072_AD95_467BACE55650_.wvu.PrintArea" localSheetId="15" hidden="1">'Anexo D.2'!#REF!</definedName>
    <definedName name="Z_935DF80A_C4A8_4072_AD95_467BACE55650_.wvu.PrintArea" localSheetId="16" hidden="1">'Anexo D.3'!#REF!</definedName>
    <definedName name="Z_935DF80A_C4A8_4072_AD95_467BACE55650_.wvu.PrintArea" localSheetId="17" hidden="1">'Anexo D.4'!#REF!</definedName>
    <definedName name="Z_935DF80A_C4A8_4072_AD95_467BACE55650_.wvu.PrintArea" localSheetId="2" hidden="1">'Cumplimiento metas'!$A$1:$F$77</definedName>
    <definedName name="Z_935DF80A_C4A8_4072_AD95_467BACE55650_.wvu.PrintArea" localSheetId="1" hidden="1">'Estadisticas 2026'!$A$1:$M$520</definedName>
    <definedName name="Z_935DF80A_C4A8_4072_AD95_467BACE55650_.wvu.PrintArea" localSheetId="0" hidden="1">Indice!$B$1:$B$55</definedName>
    <definedName name="Z_935DF80A_C4A8_4072_AD95_467BACE55650_.wvu.PrintArea" localSheetId="3" hidden="1">'Proyectos y casos disponib'!$A$1:$H$304</definedName>
    <definedName name="Z_935DF80A_C4A8_4072_AD95_467BACE55650_.wvu.PrintTitles" localSheetId="14" hidden="1">'Anexo D.1'!#REF!</definedName>
    <definedName name="Z_935DF80A_C4A8_4072_AD95_467BACE55650_.wvu.PrintTitles" localSheetId="15" hidden="1">'Anexo D.2'!#REF!</definedName>
    <definedName name="Z_935DF80A_C4A8_4072_AD95_467BACE55650_.wvu.PrintTitles" localSheetId="16" hidden="1">'Anexo D.3'!#REF!</definedName>
    <definedName name="Z_935DF80A_C4A8_4072_AD95_467BACE55650_.wvu.PrintTitles" localSheetId="17" hidden="1">'Anexo D.4'!#REF!</definedName>
    <definedName name="Z_935DF80A_C4A8_4072_AD95_467BACE55650_.wvu.PrintTitles" localSheetId="2" hidden="1">'Cumplimiento metas'!$1:$4</definedName>
    <definedName name="Z_935DF80A_C4A8_4072_AD95_467BACE55650_.wvu.PrintTitles" localSheetId="1" hidden="1">'Estadisticas 2026'!$1:$6</definedName>
    <definedName name="Z_935DF80A_C4A8_4072_AD95_467BACE55650_.wvu.PrintTitles" localSheetId="3" hidden="1">'Proyectos y casos disponib'!$1:$6</definedName>
    <definedName name="Z_935DF80A_C4A8_4072_AD95_467BACE55650_.wvu.Rows" localSheetId="1" hidden="1">'Estadisticas 2026'!#REF!,'Estadisticas 2026'!#REF!,'Estadisticas 2026'!#REF!,'Estadisticas 2026'!#REF!,'Estadisticas 2026'!#REF!,'Estadisticas 2026'!$311:$311</definedName>
  </definedNames>
  <calcPr calcId="191029"/>
  <customWorkbookViews>
    <customWorkbookView name="Vista1" guid="{935DF80A-C4A8-4072-AD95-467BACE55650}" maximized="1" windowWidth="1280" windowHeight="818" tabRatio="815" activeSheetId="121"/>
  </customWorkbookViews>
  <pivotCaches>
    <pivotCache cacheId="0" r:id="rId3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2" i="787" l="1"/>
  <c r="G21" i="787"/>
  <c r="G20" i="787"/>
  <c r="G19" i="787"/>
  <c r="G18" i="787"/>
  <c r="G17" i="787"/>
  <c r="G16" i="787"/>
  <c r="G15" i="787"/>
  <c r="G14" i="787"/>
  <c r="I30" i="783"/>
  <c r="I13" i="783"/>
  <c r="I8" i="783"/>
  <c r="H362" i="782"/>
  <c r="I362" i="782" s="1"/>
  <c r="I348" i="782"/>
  <c r="I339" i="782"/>
  <c r="I330" i="782"/>
  <c r="I309" i="782"/>
  <c r="I297" i="782"/>
  <c r="I285" i="782"/>
  <c r="I276" i="782"/>
  <c r="I271" i="782"/>
  <c r="I266" i="782"/>
  <c r="I261" i="782"/>
  <c r="I257" i="782"/>
  <c r="I246" i="782"/>
  <c r="I230" i="782"/>
  <c r="I220" i="782"/>
  <c r="I199" i="782"/>
  <c r="I179" i="782"/>
  <c r="I173" i="782"/>
  <c r="I163" i="782"/>
  <c r="I151" i="782"/>
  <c r="I138" i="782"/>
  <c r="I114" i="782"/>
  <c r="I110" i="782"/>
  <c r="I87" i="782"/>
  <c r="I68" i="782"/>
  <c r="I60" i="782"/>
  <c r="I47" i="782"/>
  <c r="I40" i="782"/>
  <c r="I34" i="782"/>
  <c r="I27" i="782"/>
  <c r="I8" i="782"/>
  <c r="I54" i="781"/>
  <c r="I50" i="781"/>
  <c r="I41" i="781"/>
  <c r="I37" i="781"/>
  <c r="I8" i="781"/>
  <c r="I125" i="780"/>
  <c r="I124" i="780"/>
  <c r="I120" i="780"/>
  <c r="I119" i="780"/>
  <c r="I115" i="780"/>
  <c r="F112" i="780"/>
  <c r="I112" i="780" s="1"/>
  <c r="I109" i="780"/>
  <c r="I104" i="780"/>
  <c r="I96" i="780"/>
  <c r="I87" i="780"/>
  <c r="I79" i="780"/>
  <c r="I63" i="780"/>
  <c r="I39" i="780"/>
  <c r="I8" i="780"/>
  <c r="G14" i="207"/>
  <c r="E342" i="130"/>
  <c r="H24" i="207"/>
  <c r="H25" i="207"/>
  <c r="H26" i="207"/>
  <c r="H27" i="207"/>
  <c r="H28" i="207"/>
  <c r="H29" i="207"/>
  <c r="H30" i="207"/>
  <c r="H31" i="207"/>
  <c r="H32" i="207"/>
  <c r="H33" i="207"/>
  <c r="H34" i="207"/>
  <c r="H35" i="207"/>
  <c r="H36" i="207"/>
  <c r="H37" i="207"/>
  <c r="H38" i="207"/>
  <c r="H39" i="207"/>
  <c r="H40" i="207"/>
  <c r="H41" i="207"/>
  <c r="G67" i="207"/>
  <c r="G83" i="207"/>
  <c r="G367" i="130"/>
  <c r="G366" i="130"/>
  <c r="G365" i="130"/>
  <c r="G364" i="130"/>
  <c r="G359" i="130"/>
  <c r="G358" i="130"/>
  <c r="G357" i="130"/>
  <c r="G356" i="130"/>
  <c r="G355" i="130"/>
  <c r="G354" i="130"/>
  <c r="G353" i="130"/>
  <c r="G351" i="130"/>
  <c r="G350" i="130"/>
  <c r="G349" i="130"/>
  <c r="G348" i="130"/>
  <c r="G347" i="130"/>
  <c r="G346" i="130"/>
  <c r="G345" i="130"/>
  <c r="G344" i="130"/>
  <c r="G343" i="130"/>
  <c r="G342" i="130"/>
  <c r="D367" i="130"/>
  <c r="D366" i="130"/>
  <c r="D365" i="130"/>
  <c r="D364" i="130"/>
  <c r="D357" i="130"/>
  <c r="D356" i="130"/>
  <c r="D355" i="130"/>
  <c r="D354" i="130"/>
  <c r="D353" i="130"/>
  <c r="D351" i="130"/>
  <c r="D350" i="130"/>
  <c r="D349" i="130"/>
  <c r="D348" i="130"/>
  <c r="D347" i="130"/>
  <c r="D346" i="130"/>
  <c r="D345" i="130"/>
  <c r="D344" i="130"/>
  <c r="D343" i="130"/>
  <c r="D342" i="130"/>
  <c r="E623" i="130"/>
  <c r="D623" i="130"/>
  <c r="C623" i="130"/>
  <c r="Y274" i="130"/>
  <c r="B242" i="556"/>
  <c r="J486" i="130"/>
  <c r="I486" i="130"/>
  <c r="H486" i="130"/>
  <c r="J453" i="130"/>
  <c r="I453" i="130"/>
  <c r="H453" i="130"/>
  <c r="H303" i="130"/>
  <c r="G303" i="130"/>
  <c r="F303" i="130"/>
  <c r="E303" i="130"/>
  <c r="D303" i="130"/>
  <c r="C303" i="130"/>
  <c r="G13" i="207"/>
  <c r="G15" i="207"/>
  <c r="G24" i="207"/>
  <c r="G25" i="207"/>
  <c r="G26" i="207"/>
  <c r="G27" i="207"/>
  <c r="G28" i="207"/>
  <c r="G29" i="207"/>
  <c r="G30" i="207"/>
  <c r="G31" i="207"/>
  <c r="G32" i="207"/>
  <c r="G33" i="207"/>
  <c r="G34" i="207"/>
  <c r="G35" i="207"/>
  <c r="G36" i="207"/>
  <c r="G37" i="207"/>
  <c r="G38" i="207"/>
  <c r="G39" i="207"/>
  <c r="G40" i="207"/>
  <c r="G41" i="207"/>
  <c r="G50" i="207"/>
  <c r="G51" i="207"/>
  <c r="G60" i="207"/>
  <c r="G61" i="207"/>
  <c r="H61" i="207"/>
  <c r="G62" i="207"/>
  <c r="G68" i="207"/>
  <c r="G69" i="207"/>
  <c r="H69" i="207"/>
  <c r="G70" i="207"/>
  <c r="H70" i="207"/>
  <c r="G71" i="207"/>
  <c r="H71" i="207"/>
  <c r="G72" i="207"/>
  <c r="H72" i="207"/>
  <c r="G73" i="207"/>
  <c r="H73" i="207"/>
  <c r="G74" i="207"/>
  <c r="G75" i="207"/>
  <c r="G76" i="207"/>
  <c r="G77" i="207"/>
  <c r="G78" i="207"/>
  <c r="G79" i="207"/>
  <c r="G84" i="207"/>
  <c r="H84" i="207"/>
  <c r="G85" i="207"/>
  <c r="H85" i="207"/>
  <c r="G86" i="207"/>
  <c r="H86" i="207"/>
  <c r="G87" i="207"/>
  <c r="H87" i="207"/>
  <c r="G88" i="207"/>
  <c r="G89" i="207"/>
  <c r="G90" i="207"/>
  <c r="H90" i="207"/>
  <c r="G91" i="207"/>
  <c r="G92" i="207"/>
  <c r="G93" i="207"/>
  <c r="B300" i="556" l="1"/>
  <c r="D25" i="480" l="1"/>
  <c r="C53" i="130" l="1"/>
  <c r="B146" i="556" l="1"/>
  <c r="E368" i="187" l="1"/>
  <c r="E301" i="187"/>
  <c r="D172" i="187"/>
  <c r="E172" i="187"/>
  <c r="C172" i="187"/>
  <c r="E163" i="187"/>
  <c r="N367" i="130" l="1"/>
  <c r="M367" i="130"/>
  <c r="L367" i="130"/>
  <c r="K367" i="130"/>
  <c r="Z277" i="130"/>
  <c r="C132" i="130" l="1"/>
  <c r="C134" i="130"/>
  <c r="D134" i="130"/>
  <c r="D133" i="130"/>
  <c r="C133" i="130"/>
  <c r="G200" i="130" l="1"/>
  <c r="C25" i="480"/>
  <c r="X277" i="130" l="1"/>
  <c r="E19" i="207" l="1"/>
  <c r="E52" i="207"/>
  <c r="E264" i="187"/>
  <c r="E99" i="187"/>
  <c r="D99" i="187"/>
  <c r="C99" i="187"/>
  <c r="E63" i="187"/>
  <c r="C63" i="187"/>
  <c r="B273" i="556" l="1"/>
  <c r="F120" i="368"/>
  <c r="E120" i="368"/>
  <c r="D120" i="368"/>
  <c r="E232" i="187" l="1"/>
  <c r="E237" i="187" s="1"/>
  <c r="C232" i="187"/>
  <c r="C237" i="187" s="1"/>
  <c r="D142" i="130" l="1"/>
  <c r="D143" i="130"/>
  <c r="D161" i="130" l="1"/>
  <c r="D160" i="130"/>
  <c r="D159" i="130"/>
  <c r="C161" i="130"/>
  <c r="C160" i="130"/>
  <c r="C159" i="130"/>
  <c r="D328" i="130" l="1"/>
  <c r="C328" i="130"/>
  <c r="D132" i="130" l="1"/>
  <c r="D131" i="130"/>
  <c r="C131" i="130"/>
  <c r="D130" i="130"/>
  <c r="C130" i="130"/>
  <c r="D129" i="130"/>
  <c r="C129" i="130"/>
  <c r="D128" i="130"/>
  <c r="C128" i="130"/>
  <c r="X138" i="130"/>
  <c r="Y138" i="130"/>
  <c r="C135" i="130" l="1"/>
  <c r="D135" i="130"/>
  <c r="Y275" i="130" l="1"/>
  <c r="Y41" i="130" l="1"/>
  <c r="X41" i="130"/>
  <c r="E94" i="207" l="1"/>
  <c r="H63" i="207"/>
  <c r="E374" i="187"/>
  <c r="D374" i="187"/>
  <c r="C374" i="187"/>
  <c r="D368" i="187"/>
  <c r="C368" i="187"/>
  <c r="D377" i="187" l="1"/>
  <c r="E377" i="187"/>
  <c r="C377" i="187"/>
  <c r="C554" i="130"/>
  <c r="C643" i="130" l="1"/>
  <c r="E11" i="120" l="1"/>
  <c r="D264" i="187" l="1"/>
  <c r="C264" i="187"/>
  <c r="P210" i="130"/>
  <c r="E64" i="207" l="1"/>
  <c r="E80" i="207" l="1"/>
  <c r="C271" i="130"/>
  <c r="E42" i="207" l="1"/>
  <c r="G368" i="130" l="1"/>
  <c r="D368" i="130"/>
  <c r="C368" i="130"/>
  <c r="E366" i="130" s="1"/>
  <c r="E343" i="130" l="1"/>
  <c r="E406" i="187" l="1"/>
  <c r="E315" i="187"/>
  <c r="D315" i="187"/>
  <c r="C315" i="187"/>
  <c r="D487" i="130" l="1"/>
  <c r="C487" i="130"/>
  <c r="D454" i="130"/>
  <c r="C454" i="130"/>
  <c r="F368" i="130"/>
  <c r="H366" i="130" s="1"/>
  <c r="H367" i="130" l="1"/>
  <c r="H344" i="130"/>
  <c r="E367" i="130"/>
  <c r="D271" i="130"/>
  <c r="D144" i="130" l="1"/>
  <c r="C144" i="130"/>
  <c r="C143" i="130"/>
  <c r="C142" i="130"/>
  <c r="Y150" i="130"/>
  <c r="C247" i="130" l="1"/>
  <c r="E212" i="130"/>
  <c r="E247" i="130"/>
  <c r="E535" i="130"/>
  <c r="E554" i="130"/>
  <c r="H200" i="130"/>
  <c r="G210" i="130"/>
  <c r="H210" i="130"/>
  <c r="O210" i="130"/>
  <c r="G211" i="130"/>
  <c r="H211" i="130"/>
  <c r="O211" i="130"/>
  <c r="K212" i="130"/>
  <c r="M212" i="130"/>
  <c r="H342" i="130"/>
  <c r="F535" i="130"/>
  <c r="F541" i="130" s="1"/>
  <c r="F554" i="130" s="1"/>
  <c r="E487" i="130" l="1"/>
  <c r="E454"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8" i="130" l="1"/>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C163" i="187" l="1"/>
  <c r="E389" i="187" l="1"/>
  <c r="C389" i="187"/>
  <c r="G97" i="207" l="1"/>
  <c r="H97" i="207"/>
  <c r="H107" i="207"/>
  <c r="G107" i="207"/>
  <c r="E110" i="207" l="1"/>
  <c r="E47" i="207"/>
  <c r="X150" i="130" l="1"/>
  <c r="E251" i="187" l="1"/>
  <c r="E265" i="187" s="1"/>
  <c r="G10" i="207" l="1"/>
  <c r="H45" i="207" l="1"/>
  <c r="E123" i="187" l="1"/>
  <c r="E122" i="207" l="1"/>
  <c r="D127" i="207"/>
  <c r="D122" i="207"/>
  <c r="D110" i="207"/>
  <c r="D94" i="207"/>
  <c r="D80" i="207"/>
  <c r="D64" i="207"/>
  <c r="D52" i="207"/>
  <c r="D42" i="207"/>
  <c r="H120" i="207"/>
  <c r="G120" i="207"/>
  <c r="D389" i="187" l="1"/>
  <c r="C251" i="187"/>
  <c r="D251" i="187"/>
  <c r="D135" i="187"/>
  <c r="C135" i="187"/>
  <c r="E10" i="120" l="1"/>
  <c r="E13" i="120"/>
  <c r="E15" i="120"/>
  <c r="E17" i="120"/>
  <c r="D230" i="130"/>
  <c r="G130" i="207" l="1"/>
  <c r="D163" i="187"/>
  <c r="E127" i="207" l="1"/>
  <c r="C301" i="187" l="1"/>
  <c r="H125" i="207" l="1"/>
  <c r="G125" i="207"/>
  <c r="D232" i="187" l="1"/>
  <c r="D237" i="187" s="1"/>
  <c r="D643" i="130" l="1"/>
  <c r="D25" i="120" l="1"/>
  <c r="G120" i="368" l="1"/>
  <c r="E122" i="368" s="1"/>
  <c r="D122" i="368"/>
  <c r="D535" i="130" l="1"/>
  <c r="D554" i="130" s="1"/>
  <c r="G465" i="187" l="1"/>
  <c r="E57" i="207" l="1"/>
  <c r="E458" i="187"/>
  <c r="E465" i="187" s="1"/>
  <c r="D458" i="187"/>
  <c r="D465" i="187" s="1"/>
  <c r="C458" i="187"/>
  <c r="C465" i="187" s="1"/>
  <c r="E303" i="187"/>
  <c r="C230" i="130" l="1"/>
  <c r="C212" i="130" l="1"/>
  <c r="D63" i="187" l="1"/>
  <c r="C25" i="120" l="1"/>
  <c r="E25" i="120" s="1"/>
  <c r="D100" i="207" l="1"/>
  <c r="D19" i="207"/>
  <c r="G16" i="207"/>
  <c r="G99" i="207" l="1"/>
  <c r="G12" i="207"/>
  <c r="G98" i="207" l="1"/>
  <c r="E135" i="187" l="1"/>
  <c r="C54" i="130" l="1"/>
  <c r="P211" i="130" l="1"/>
  <c r="G11" i="207" l="1"/>
  <c r="G9" i="207"/>
  <c r="C52" i="130" l="1"/>
  <c r="D52" i="130"/>
  <c r="D53" i="130"/>
  <c r="D54" i="130"/>
  <c r="C55" i="130"/>
  <c r="D55" i="130"/>
  <c r="C56" i="130"/>
  <c r="D56" i="130"/>
  <c r="C57" i="130"/>
  <c r="D57" i="130"/>
  <c r="C58" i="130"/>
  <c r="D58" i="130"/>
  <c r="G55" i="207" l="1"/>
  <c r="H16" i="207" l="1"/>
  <c r="H12" i="207"/>
  <c r="H99" i="207"/>
  <c r="H98" i="207"/>
  <c r="H11" i="207"/>
  <c r="H55" i="207"/>
  <c r="H10" i="207"/>
  <c r="H9" i="207"/>
  <c r="C272" i="130" l="1"/>
  <c r="D272" i="130"/>
  <c r="C19" i="120" l="1"/>
  <c r="E24" i="120"/>
  <c r="E22" i="120"/>
  <c r="C27" i="120" l="1"/>
  <c r="D21" i="130" l="1"/>
  <c r="D36" i="130"/>
  <c r="D72" i="130"/>
  <c r="D146" i="130"/>
  <c r="D162" i="130"/>
  <c r="D200" i="130"/>
  <c r="C644" i="130"/>
  <c r="W638" i="130" l="1"/>
  <c r="X638" i="130"/>
  <c r="X639" i="130"/>
  <c r="X637" i="130"/>
  <c r="D118" i="130"/>
  <c r="D117" i="130"/>
  <c r="D114" i="130"/>
  <c r="D120" i="130"/>
  <c r="D93" i="130"/>
  <c r="D116" i="130"/>
  <c r="D115" i="130"/>
  <c r="D163" i="130"/>
  <c r="D107" i="130"/>
  <c r="D119" i="130"/>
  <c r="D59" i="130"/>
  <c r="D121" i="130" l="1"/>
  <c r="C273" i="130" l="1"/>
  <c r="C274" i="130" s="1"/>
  <c r="D301" i="187" l="1"/>
  <c r="Z246" i="130" l="1"/>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22" i="207"/>
  <c r="G23" i="207"/>
  <c r="E368" i="130" l="1"/>
  <c r="C146" i="130"/>
  <c r="W640" i="130" l="1"/>
  <c r="W642" i="130"/>
  <c r="W639" i="130"/>
  <c r="X642" i="130"/>
  <c r="W641" i="130"/>
  <c r="X641" i="130"/>
  <c r="X640" i="130"/>
  <c r="X647" i="130"/>
  <c r="Y647" i="130"/>
  <c r="W637" i="130"/>
  <c r="W636" i="130"/>
  <c r="X633" i="130"/>
  <c r="X634" i="130"/>
  <c r="W633" i="130"/>
  <c r="X636" i="130"/>
  <c r="X635" i="130"/>
  <c r="W634" i="130"/>
  <c r="W635" i="130"/>
  <c r="AB644" i="130"/>
  <c r="AC644" i="130"/>
  <c r="Y94" i="130" l="1"/>
  <c r="X94" i="130"/>
  <c r="D123" i="187" l="1"/>
  <c r="C123" i="187"/>
  <c r="E313" i="187" l="1"/>
  <c r="E317" i="187" s="1"/>
  <c r="D313" i="187"/>
  <c r="D317" i="187" s="1"/>
  <c r="C313" i="187"/>
  <c r="C317" i="187" s="1"/>
  <c r="H130" i="207" l="1"/>
  <c r="D319" i="187"/>
  <c r="C319" i="187" l="1"/>
  <c r="E319" i="187"/>
  <c r="X164" i="130" l="1"/>
  <c r="Y164" i="130"/>
  <c r="E105" i="207" l="1"/>
  <c r="E133" i="207" s="1"/>
  <c r="H14" i="207" s="1"/>
  <c r="H22" i="207" l="1"/>
  <c r="H23" i="207"/>
  <c r="H68" i="207" l="1"/>
  <c r="H83" i="207"/>
  <c r="H67" i="207"/>
  <c r="H13" i="207"/>
  <c r="H15" i="207"/>
  <c r="H50" i="207"/>
  <c r="H51" i="207"/>
  <c r="H60" i="207"/>
  <c r="H62" i="207"/>
  <c r="H74" i="207"/>
  <c r="H75" i="207"/>
  <c r="H76" i="207"/>
  <c r="H79" i="207"/>
  <c r="H77" i="207"/>
  <c r="H78" i="207"/>
  <c r="H92" i="207"/>
  <c r="H88" i="207"/>
  <c r="H91" i="207"/>
  <c r="H93" i="207"/>
  <c r="H89" i="207"/>
  <c r="D118" i="207"/>
  <c r="D105" i="207"/>
  <c r="H102" i="207"/>
  <c r="G102" i="207"/>
  <c r="D57" i="207"/>
  <c r="G56" i="207"/>
  <c r="D47" i="207"/>
  <c r="G45" i="207"/>
  <c r="E354" i="187"/>
  <c r="D354" i="187"/>
  <c r="C354" i="187"/>
  <c r="E337" i="187"/>
  <c r="E499" i="187" s="1"/>
  <c r="D337" i="187"/>
  <c r="D499" i="187" s="1"/>
  <c r="C337" i="187"/>
  <c r="E327" i="187"/>
  <c r="E331" i="187" s="1"/>
  <c r="D327" i="187"/>
  <c r="D331" i="187" s="1"/>
  <c r="C327" i="187"/>
  <c r="C331" i="187" s="1"/>
  <c r="D265" i="187"/>
  <c r="D303" i="187" s="1"/>
  <c r="E104" i="187"/>
  <c r="E177" i="187" s="1"/>
  <c r="D104" i="187"/>
  <c r="D177" i="187" s="1"/>
  <c r="C104" i="187"/>
  <c r="C177" i="187" s="1"/>
  <c r="C240" i="187" s="1"/>
  <c r="D19" i="120"/>
  <c r="D27" i="120" s="1"/>
  <c r="E27" i="120" s="1"/>
  <c r="C535" i="130"/>
  <c r="Y276" i="130"/>
  <c r="Y277" i="130" s="1"/>
  <c r="AC247" i="130"/>
  <c r="X250" i="130"/>
  <c r="AE246" i="130"/>
  <c r="AE245" i="130"/>
  <c r="AL212" i="130"/>
  <c r="AH212" i="130"/>
  <c r="AM211" i="130"/>
  <c r="AI211" i="130"/>
  <c r="AM210" i="130"/>
  <c r="AI210" i="130"/>
  <c r="C162" i="130"/>
  <c r="Y107" i="130"/>
  <c r="X107" i="130"/>
  <c r="Y71" i="130"/>
  <c r="X71" i="130"/>
  <c r="Z41" i="130"/>
  <c r="U18" i="130"/>
  <c r="E240" i="187" l="1"/>
  <c r="E442" i="187" s="1"/>
  <c r="E469" i="187" s="1"/>
  <c r="C442" i="187"/>
  <c r="C469" i="187" s="1"/>
  <c r="D273" i="130"/>
  <c r="D274" i="130" s="1"/>
  <c r="E502" i="187"/>
  <c r="C114" i="130"/>
  <c r="D133" i="207"/>
  <c r="C265" i="187"/>
  <c r="C303" i="187" s="1"/>
  <c r="E19" i="120"/>
  <c r="C116" i="130"/>
  <c r="Y23" i="130"/>
  <c r="C119" i="130"/>
  <c r="C115" i="130"/>
  <c r="C200" i="130"/>
  <c r="C120" i="130"/>
  <c r="C118" i="130"/>
  <c r="C117" i="130"/>
  <c r="C21" i="130"/>
  <c r="U16" i="130"/>
  <c r="C93" i="130"/>
  <c r="C107" i="130"/>
  <c r="U19" i="130"/>
  <c r="U17" i="130"/>
  <c r="U20" i="130"/>
  <c r="C163" i="130"/>
  <c r="C36" i="130"/>
  <c r="U15" i="130"/>
  <c r="H56" i="207"/>
  <c r="C121" i="130" l="1"/>
  <c r="V36" i="130"/>
  <c r="V34" i="130"/>
  <c r="V35" i="130"/>
  <c r="V33" i="130"/>
  <c r="C59" i="130"/>
  <c r="U21" i="130"/>
  <c r="D240" i="187" l="1"/>
  <c r="D442" i="187" s="1"/>
  <c r="D469"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<sst xmlns="http://schemas.openxmlformats.org/spreadsheetml/2006/main" count="13685" uniqueCount="1774">
  <si>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</si>
  <si>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</si>
  <si>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</si>
  <si>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</si>
  <si>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</si>
  <si>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</si>
  <si>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</si>
  <si>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</si>
  <si>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</si>
  <si>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</si>
  <si>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</si>
  <si>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</si>
  <si>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</si>
  <si>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</si>
  <si>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</si>
  <si>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</si>
  <si>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</si>
  <si>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</si>
  <si>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</si>
  <si>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</si>
  <si>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</si>
  <si>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</si>
  <si>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</si>
  <si>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</si>
  <si>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</si>
  <si>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</si>
  <si>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</si>
  <si>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</si>
  <si>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</si>
  <si>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</si>
  <si>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</si>
  <si>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</si>
  <si>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</si>
  <si>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</si>
  <si>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</si>
  <si>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</si>
  <si>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</si>
  <si>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</si>
  <si>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</si>
  <si>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</si>
  <si>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</si>
  <si>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</si>
  <si>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</si>
  <si>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</si>
  <si>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</si>
  <si>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</si>
  <si>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</si>
  <si>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</si>
  <si>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</si>
  <si>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</si>
  <si>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</si>
  <si>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</si>
  <si>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</si>
  <si>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</si>
  <si>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</si>
  <si>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</si>
  <si>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</si>
  <si>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</si>
  <si>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</si>
  <si>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</si>
  <si>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</si>
  <si>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</si>
  <si>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</si>
  <si>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</si>
  <si>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</si>
  <si>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</si>
  <si>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</si>
  <si>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</si>
  <si>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</si>
  <si>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</si>
  <si>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</si>
  <si>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</si>
  <si>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</si>
  <si>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</si>
  <si>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</si>
  <si>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</si>
  <si>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</si>
  <si>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</si>
  <si>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</si>
  <si>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</si>
  <si>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</si>
  <si>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</si>
  <si>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</si>
  <si>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</si>
  <si>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</si>
  <si>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</si>
  <si>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</si>
  <si>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</si>
  <si>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</si>
  <si>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</si>
  <si>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</si>
  <si>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</si>
  <si>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</si>
  <si>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</si>
  <si>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</si>
  <si>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</si>
  <si>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</si>
  <si>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</si>
  <si>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</si>
  <si>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</si>
  <si>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</si>
  <si>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</si>
  <si>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</si>
  <si>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</si>
  <si>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</si>
  <si>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</si>
  <si>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</si>
  <si>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</si>
  <si>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</si>
  <si>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</si>
  <si>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</si>
  <si>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</si>
  <si>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</si>
  <si>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</si>
  <si>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</si>
  <si>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</si>
  <si>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</si>
  <si>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</si>
  <si>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</si>
  <si>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</si>
  <si>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</si>
  <si>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</si>
  <si>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</si>
  <si>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</si>
  <si>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</si>
  <si>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</si>
  <si>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</si>
  <si>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</si>
  <si>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</si>
  <si>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</si>
  <si>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</si>
  <si>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</si>
  <si>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</si>
  <si>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</si>
  <si>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</si>
  <si>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</si>
  <si>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</si>
  <si>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</si>
  <si>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</si>
  <si>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</si>
  <si>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</si>
  <si>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</si>
  <si>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</si>
  <si>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</si>
  <si>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</si>
  <si>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</si>
  <si>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</si>
  <si>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</si>
  <si>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</si>
  <si>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</si>
  <si>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</si>
  <si>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</si>
  <si>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</si>
  <si>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</si>
  <si>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</si>
  <si>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</si>
  <si>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</si>
  <si>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</si>
  <si>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</si>
  <si>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</si>
  <si>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</si>
  <si>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</si>
  <si>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</si>
  <si>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</si>
  <si>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</si>
  <si>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</si>
  <si>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</si>
  <si>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</si>
  <si>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</si>
  <si>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</si>
  <si>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</si>
  <si>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</si>
  <si>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</si>
  <si>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</si>
  <si>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</si>
  <si>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</si>
  <si>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</si>
  <si>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</si>
  <si>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</si>
  <si>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</si>
  <si>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</si>
  <si>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</si>
  <si>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</si>
  <si>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</si>
  <si>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</si>
  <si>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</si>
  <si>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</si>
  <si>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</si>
  <si>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</si>
  <si>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</si>
  <si>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</si>
  <si>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</si>
  <si>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</si>
  <si>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</si>
  <si>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</si>
  <si>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</si>
  <si>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</si>
  <si>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</si>
  <si>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</si>
  <si>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</si>
  <si>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</si>
  <si>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</si>
  <si>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</si>
  <si>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</si>
  <si>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</si>
  <si>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</si>
  <si>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</si>
  <si>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</si>
  <si>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</si>
  <si>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</si>
  <si>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</si>
  <si>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</si>
  <si>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</si>
  <si>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</si>
  <si>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</si>
  <si>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</si>
  <si>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</si>
  <si>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</si>
  <si>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</si>
  <si>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</si>
  <si>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</si>
  <si>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</si>
  <si>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</si>
  <si>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</si>
  <si>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</si>
  <si>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</si>
  <si>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</si>
  <si>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</si>
  <si>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</si>
  <si>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</si>
  <si>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</si>
  <si>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</si>
  <si>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</si>
  <si>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</si>
  <si>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</si>
  <si>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</si>
  <si>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</si>
  <si>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</si>
  <si>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</si>
  <si>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</si>
  <si>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</si>
  <si>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</si>
  <si>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</si>
  <si>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</si>
  <si>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</si>
  <si>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</si>
  <si>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</si>
  <si>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</si>
  <si>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</si>
  <si>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</si>
  <si>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</si>
  <si>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</si>
  <si>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</si>
  <si>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</si>
  <si>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</si>
  <si>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</si>
  <si>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</si>
  <si>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</si>
  <si>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</si>
  <si>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</si>
  <si>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</si>
  <si>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</si>
  <si>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</si>
  <si>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</si>
  <si>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</si>
  <si>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</si>
  <si>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</si>
  <si>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</si>
  <si>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</si>
  <si>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</si>
  <si>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</si>
  <si>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</si>
  <si>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</si>
  <si>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</si>
  <si>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</si>
  <si>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</si>
  <si>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</si>
  <si>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</si>
  <si>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</si>
  <si>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</si>
  <si>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</si>
  <si>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</si>
  <si>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</si>
  <si>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</si>
  <si>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</si>
  <si>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</si>
  <si>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</si>
  <si>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</si>
  <si>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</si>
  <si>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</si>
  <si>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</si>
  <si>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</si>
  <si>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</si>
  <si>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</si>
  <si>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</si>
  <si>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</si>
  <si>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</si>
  <si>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</si>
  <si>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</si>
  <si>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</si>
  <si>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</si>
  <si>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</si>
  <si>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</si>
  <si>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</si>
  <si>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</si>
  <si>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</si>
  <si>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</si>
  <si>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</si>
  <si>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</si>
  <si>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</si>
  <si>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</si>
  <si>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</si>
  <si>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</si>
  <si>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</si>
  <si>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</si>
  <si>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</si>
  <si>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</si>
  <si>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</si>
  <si>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</si>
  <si>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</si>
  <si>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</si>
  <si>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</si>
  <si>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</si>
  <si>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</si>
  <si>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</si>
  <si>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</si>
  <si>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</si>
  <si>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</si>
  <si>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</si>
  <si>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</si>
  <si>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</si>
  <si>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</si>
  <si>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</si>
  <si>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</si>
  <si>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</si>
  <si>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</si>
  <si>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</si>
  <si>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</si>
  <si>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</si>
  <si>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</si>
  <si>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</si>
  <si>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</si>
  <si>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</si>
  <si>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</si>
  <si>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</si>
  <si>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</si>
  <si>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</si>
  <si>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</si>
  <si>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</si>
  <si>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</si>
  <si>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</si>
  <si>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</si>
  <si>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</si>
  <si>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</si>
  <si>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</si>
  <si>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</si>
  <si>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</si>
  <si>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</si>
  <si>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</si>
  <si>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</si>
  <si>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</si>
  <si>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</si>
  <si>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</si>
  <si>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</si>
  <si>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</si>
  <si>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</si>
  <si>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</si>
  <si>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</si>
  <si>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</si>
  <si>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</si>
  <si>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</si>
  <si>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</si>
  <si>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</si>
  <si>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</si>
  <si>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</si>
  <si>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</si>
  <si>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</si>
  <si>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</si>
  <si>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</si>
  <si>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</si>
  <si>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</si>
  <si>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</si>
  <si>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</si>
  <si>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</si>
  <si>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</si>
  <si>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</si>
  <si>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</si>
  <si>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</si>
  <si>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</si>
  <si>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</si>
  <si>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</si>
  <si>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</si>
  <si>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</si>
  <si>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</si>
  <si>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</si>
  <si>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</si>
  <si>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</si>
  <si>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</si>
  <si>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</si>
  <si>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</si>
  <si>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</si>
  <si>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</si>
  <si>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</si>
  <si>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</si>
  <si>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</si>
  <si>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</si>
  <si>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</si>
  <si>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</si>
  <si>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</si>
  <si>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</si>
  <si>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</si>
  <si>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</si>
  <si>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</si>
  <si>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</si>
  <si>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</si>
  <si>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</si>
  <si>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</si>
  <si>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</si>
  <si>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</si>
  <si>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</si>
  <si>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</si>
  <si>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</si>
  <si>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</si>
  <si>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</si>
  <si>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</si>
  <si>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</si>
  <si>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</si>
  <si>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</si>
  <si>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</si>
  <si>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</si>
  <si>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</si>
  <si>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</si>
  <si>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</si>
  <si>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</si>
  <si>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</si>
  <si>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</si>
  <si>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</si>
  <si>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</si>
  <si>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</si>
  <si>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</si>
  <si>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</si>
  <si>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</si>
  <si>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</si>
  <si>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</si>
  <si>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</si>
  <si>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</si>
  <si>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</si>
  <si>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</si>
  <si>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</si>
  <si>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</si>
  <si>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</si>
  <si>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</si>
  <si>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</si>
  <si>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</si>
  <si>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</si>
  <si>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</si>
  <si>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</si>
  <si>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</si>
  <si>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</si>
  <si>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</si>
  <si>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</si>
  <si>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</si>
  <si>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</si>
  <si>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</si>
  <si>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</si>
  <si>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</si>
  <si>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</si>
  <si>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</si>
  <si>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</si>
  <si>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</si>
  <si>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</si>
  <si>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</si>
  <si>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</si>
  <si>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</si>
  <si>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</si>
  <si>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VERDE CARIBE S.A.</t>
  </si>
  <si>
    <t>CUBICRUZ SOCIEDAD DE RESPONSABILIDAD LIMITADA</t>
  </si>
  <si>
    <t>Consultoria Mar Azul S.A.</t>
  </si>
  <si>
    <t>AJIP Ingeniería Limitada</t>
  </si>
  <si>
    <t>Totales</t>
  </si>
  <si>
    <t>ANOMALIAS REGISTRADAS EN REVISION DE EXPEDIENTES ARTICULO 59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</si>
  <si>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</si>
  <si>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</si>
  <si>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</si>
  <si>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</si>
  <si>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</si>
  <si>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</si>
  <si>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</si>
  <si>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</si>
  <si>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</si>
  <si>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</si>
  <si>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</si>
  <si>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</si>
  <si>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</si>
  <si>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</si>
  <si>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</si>
  <si>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</si>
  <si>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</si>
  <si>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</si>
  <si>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</si>
  <si>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</si>
  <si>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</si>
  <si>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</si>
  <si>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</si>
  <si>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</si>
  <si>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</si>
  <si>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</si>
  <si>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</si>
  <si>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</si>
  <si>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</si>
  <si>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</si>
  <si>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</si>
  <si>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</si>
  <si>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</si>
  <si>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</si>
  <si>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</si>
  <si>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</si>
  <si>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</si>
  <si>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</si>
  <si>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</si>
  <si>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</si>
  <si>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</si>
  <si>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</si>
  <si>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</si>
  <si>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</si>
  <si>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</si>
  <si>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</si>
  <si>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</si>
  <si>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</si>
  <si>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</si>
  <si>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</si>
  <si>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Subotal Periodos Anteriores:</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</si>
  <si>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</si>
  <si>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</si>
  <si>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</si>
  <si>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</si>
  <si>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</si>
  <si>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</si>
  <si>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</si>
  <si>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</si>
  <si>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</si>
  <si>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</si>
  <si>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</si>
  <si>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</si>
  <si>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</si>
  <si>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</si>
  <si>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</si>
  <si>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</si>
  <si>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</si>
  <si>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</si>
  <si>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</si>
  <si>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</si>
  <si>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</si>
  <si>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</si>
  <si>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</si>
  <si>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</si>
  <si>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</si>
  <si>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</si>
  <si>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</si>
  <si>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</si>
  <si>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</si>
  <si>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</si>
  <si>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</si>
  <si>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</si>
  <si>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</si>
  <si>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</si>
  <si>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</si>
  <si>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</si>
  <si>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</si>
  <si>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</si>
  <si>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</si>
  <si>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</si>
  <si>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</si>
  <si>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</si>
  <si>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</si>
  <si>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</si>
  <si>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</si>
  <si>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</si>
  <si>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</si>
  <si>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</si>
  <si>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</si>
  <si>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</si>
  <si>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</si>
  <si>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</si>
  <si>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</si>
  <si>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</si>
  <si>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</si>
  <si>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</si>
  <si>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</si>
  <si>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</si>
  <si>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</si>
  <si>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</si>
  <si>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</si>
  <si>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</si>
  <si>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</si>
  <si>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</si>
  <si>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</si>
  <si>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</si>
  <si>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</si>
  <si>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</si>
  <si>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</si>
  <si>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</si>
  <si>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</si>
  <si>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</si>
  <si>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</si>
  <si>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</si>
  <si>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</si>
  <si>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</si>
  <si>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</si>
  <si>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</si>
  <si>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</si>
  <si>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</si>
  <si>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</si>
  <si>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</si>
  <si>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</si>
  <si>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</si>
  <si>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</si>
  <si>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</si>
  <si>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</si>
  <si>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</si>
  <si>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</si>
  <si>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</si>
  <si>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</si>
  <si>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</si>
  <si>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</si>
  <si>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</si>
  <si>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</si>
  <si>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</si>
  <si>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</si>
  <si>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</si>
  <si>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</si>
  <si>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</si>
  <si>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</si>
  <si>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</si>
  <si>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</si>
  <si>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</si>
  <si>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</si>
  <si>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</si>
  <si>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</si>
  <si>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</si>
  <si>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</si>
  <si>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COMPAÑIA RIO LINDO S.A</t>
  </si>
  <si>
    <t>DESARROLLOS INTERNACIONALES HERMANOS ROJAS 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</si>
  <si>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</si>
  <si>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</si>
  <si>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</si>
  <si>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</si>
  <si>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</si>
  <si>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</si>
  <si>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</si>
  <si>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</si>
  <si>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</si>
  <si>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</si>
  <si>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</si>
  <si>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</si>
  <si>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</si>
  <si>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</si>
  <si>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</si>
  <si>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</si>
  <si>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PARTICIPACION CON RESPECTO AL PRESUPUESTO TOTAL PARA EL PROGRAMA ART59 </t>
  </si>
  <si>
    <t xml:space="preserve">Financiamiento adicional Vistas de Guadalupe </t>
  </si>
  <si>
    <t>VK DESARROLLOS E INMUEBLES DEL VALLE S.A.</t>
  </si>
  <si>
    <t>Comisión Entidades Autorizadas</t>
  </si>
  <si>
    <t>BATÁN</t>
  </si>
  <si>
    <t>ASEPANDUIT (ASOC SOL DE EMPLEADOS DE ASEPANDUIT)</t>
  </si>
  <si>
    <t>Construcciones Peñaranda S.A</t>
  </si>
  <si>
    <t xml:space="preserve">Consorcio Molina y Arce-Cataluña </t>
  </si>
  <si>
    <t xml:space="preserve">IDECO </t>
  </si>
  <si>
    <t xml:space="preserve">Walter Araya Martinez y Asociados </t>
  </si>
  <si>
    <t xml:space="preserve">Territorio indigena Conte Burica </t>
  </si>
  <si>
    <t>VENTESA GDD S.A.</t>
  </si>
  <si>
    <t>COOCIQUE (CONCOOCIQUE R.L.)</t>
  </si>
  <si>
    <t>SAN PABLO</t>
  </si>
  <si>
    <t xml:space="preserve">Financiamiento adicional Ámbar </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</si>
  <si>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</si>
  <si>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</si>
  <si>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</si>
  <si>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</si>
  <si>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</si>
  <si>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</si>
  <si>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</si>
  <si>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</si>
  <si>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</si>
  <si>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</si>
  <si>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</si>
  <si>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</si>
  <si>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Su Casa Desarrollos de Vivienda S.A</t>
  </si>
  <si>
    <t>Bonos Habitacionales SRL</t>
  </si>
  <si>
    <t xml:space="preserve"> CREDECOOP</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</si>
  <si>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</si>
  <si>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</si>
  <si>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</si>
  <si>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</si>
  <si>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</si>
  <si>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</si>
  <si>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</si>
  <si>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</si>
  <si>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BARCOR DEL SUR SA</t>
  </si>
  <si>
    <t>BONOS HABITACIONALES</t>
  </si>
  <si>
    <t>CONSTRUCTORA Y CONSULTORA MADRICAÑAS S.A</t>
  </si>
  <si>
    <t>CONSULTORA Y CONSTRUCTORA PROFESIONAL</t>
  </si>
  <si>
    <t>CONSULTORIA MAR AZUL S.A.</t>
  </si>
  <si>
    <t>CV CONVISA SOCIEDAD DE RESPONSABILIDAD LIMITADA</t>
  </si>
  <si>
    <t>GRUPO H &amp; Q SOCIEDAD RESPONSABILIDAD LIMITADA</t>
  </si>
  <si>
    <t>GRUPO INMOBILIARIO GUANA CONSTRUCCIONES 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</si>
  <si>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</si>
  <si>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</si>
  <si>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</si>
  <si>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</si>
  <si>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</si>
  <si>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</si>
  <si>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</si>
  <si>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</si>
  <si>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</si>
  <si>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</si>
  <si>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</si>
  <si>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</si>
  <si>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 Ejecución</t>
  </si>
  <si>
    <t xml:space="preserve"> COOPEGRECIA R.L.</t>
  </si>
  <si>
    <t xml:space="preserve"> COOPEESAPARTA</t>
  </si>
  <si>
    <t xml:space="preserve"> ASEDEMASA</t>
  </si>
  <si>
    <t>COOPEANDE #7</t>
  </si>
  <si>
    <t>CAJA DE ANDE</t>
  </si>
  <si>
    <t>Comisión E. A.</t>
  </si>
  <si>
    <t>Comisión Cuenta General</t>
  </si>
  <si>
    <t>COOPEANDE N°7 R.L.</t>
  </si>
  <si>
    <t xml:space="preserve"> COOPECAJA R.L.</t>
  </si>
  <si>
    <t xml:space="preserve"> CREDECOOP R.L.</t>
  </si>
  <si>
    <t xml:space="preserve">  • Terrenos insulares</t>
  </si>
  <si>
    <t xml:space="preserve">  • Adulto Mayor erradicacoón de tugurios</t>
  </si>
  <si>
    <t>COOPEANDE 7</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</si>
  <si>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</si>
  <si>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</si>
  <si>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</si>
  <si>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</si>
  <si>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</si>
  <si>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</si>
  <si>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</si>
  <si>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</si>
  <si>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</si>
  <si>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Mismo mes del informe</t>
  </si>
  <si>
    <t>Ejecución Presupuesto FOSUVI 2025</t>
  </si>
  <si>
    <t>SAN PEDRO</t>
  </si>
  <si>
    <t>LA CRUZ</t>
  </si>
  <si>
    <t>SANTA CECILIA</t>
  </si>
  <si>
    <t>PARRITA</t>
  </si>
  <si>
    <t>CORREDORES</t>
  </si>
  <si>
    <t>MONTES DE ORO</t>
  </si>
  <si>
    <t>MIRAMAR</t>
  </si>
  <si>
    <t>PAQUERA</t>
  </si>
  <si>
    <t>TARRAZÚ</t>
  </si>
  <si>
    <t>SAN ISIDRO DE EL GENERAL</t>
  </si>
  <si>
    <t>PALMARES</t>
  </si>
  <si>
    <t>CUTRIS</t>
  </si>
  <si>
    <t>BAGACES</t>
  </si>
  <si>
    <t>BARRANCA</t>
  </si>
  <si>
    <t>POTRERO GRANDE</t>
  </si>
  <si>
    <t>ACOSTA</t>
  </si>
  <si>
    <t>OROTINA</t>
  </si>
  <si>
    <t>PURISCAL</t>
  </si>
  <si>
    <t>SAN RAFAEL</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</si>
  <si>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</si>
  <si>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</si>
  <si>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</si>
  <si>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</si>
  <si>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</si>
  <si>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</si>
  <si>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</si>
  <si>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</si>
  <si>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</si>
  <si>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</si>
  <si>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</si>
  <si>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</si>
  <si>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</si>
  <si>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</si>
  <si>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</si>
  <si>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</si>
  <si>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</si>
  <si>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</si>
  <si>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</si>
  <si>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</si>
  <si>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</si>
  <si>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</si>
  <si>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</si>
  <si>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</si>
  <si>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</si>
  <si>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</si>
  <si>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</si>
  <si>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</si>
  <si>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</si>
  <si>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</si>
  <si>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</si>
  <si>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</si>
  <si>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</si>
  <si>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</si>
  <si>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</si>
  <si>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</si>
  <si>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</si>
  <si>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</si>
  <si>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</si>
  <si>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</si>
  <si>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</si>
  <si>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</si>
  <si>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</si>
  <si>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</si>
  <si>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</si>
  <si>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</si>
  <si>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CONSTRUCTORA DIMAY SOCIEDAD DE RESPONSABILIDAD LIMITADA</t>
  </si>
  <si>
    <t>CONSTRUCTORA MARTHA &amp; MAYRON M&amp;M SOCIEDAD ANONIMA</t>
  </si>
  <si>
    <t>CONSTRUCTORA MATEO SETECIENTOS VENTICUATRO SOCIEDAD ANONIMA</t>
  </si>
  <si>
    <t>CONSTRUCTORA TECNIVIVIENDA SOCIEDAD ANONIMA</t>
  </si>
  <si>
    <t>CONSTRUKSA S.A.</t>
  </si>
  <si>
    <t>DESARROLLO URBANO SANCA DOS DOS S,A,</t>
  </si>
  <si>
    <t>DICASA CONSTRUCTORA Y CONSULTORA EWJKH SOCIEDAD ANONIMA</t>
  </si>
  <si>
    <t>DREAMS DEVELOPMENT GROUP SOCIEDAD ANONIMA</t>
  </si>
  <si>
    <t>GRUPO LAS PALMAS GYM</t>
  </si>
  <si>
    <t>HIC DISEÑO Y CONSTRUCCION SOCIEDAD DE RESPONSABILIDAD LIMITADA</t>
  </si>
  <si>
    <t>MSALAS DISEÑO Y CONSTRUCCION S.A</t>
  </si>
  <si>
    <t>PREFABRICADOS SAENZ SOCIEDAD ANONIMA</t>
  </si>
  <si>
    <t>SUERRE DESARROLLOS CONSTRUCTIVOS S.A</t>
  </si>
  <si>
    <t>VYH CONSULTORES Y CONSRUCTORES R.L.</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</si>
  <si>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</si>
  <si>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</si>
  <si>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</si>
  <si>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</si>
  <si>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</si>
  <si>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</si>
  <si>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</si>
  <si>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</si>
  <si>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EL ROBLE</t>
  </si>
  <si>
    <t>SIQUIRRES</t>
  </si>
  <si>
    <t>BRUNKA</t>
  </si>
  <si>
    <t>PEJIBAYE</t>
  </si>
  <si>
    <t>QUESADA</t>
  </si>
  <si>
    <t>CARRILLO</t>
  </si>
  <si>
    <t>ATENAS</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</si>
  <si>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</si>
  <si>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</si>
  <si>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</si>
  <si>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</si>
  <si>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</si>
  <si>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</si>
  <si>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</si>
  <si>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</si>
  <si>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</si>
  <si>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</si>
  <si>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</si>
  <si>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</si>
  <si>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</si>
  <si>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</si>
  <si>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</si>
  <si>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</si>
  <si>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</si>
  <si>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</si>
  <si>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</si>
  <si>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</si>
  <si>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</si>
  <si>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EL CAIRO</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</si>
  <si>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</si>
  <si>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</si>
  <si>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</si>
  <si>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</si>
  <si>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</si>
  <si>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</si>
  <si>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</si>
  <si>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</si>
  <si>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</si>
  <si>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</si>
  <si>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</si>
  <si>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</si>
  <si>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</si>
  <si>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</si>
  <si>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</si>
  <si>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GUIAS COMERCIALES DEL SUR SOCIEDAD ANONIMA</t>
  </si>
  <si>
    <t>COOPEJUDICIAL</t>
  </si>
  <si>
    <t>SAN JUAN</t>
  </si>
  <si>
    <t>DELICIAS</t>
  </si>
  <si>
    <t>RÍO CUARTO</t>
  </si>
  <si>
    <t>EL GUARCO</t>
  </si>
  <si>
    <t>MANSIÓN</t>
  </si>
  <si>
    <t>QUEPOS</t>
  </si>
  <si>
    <t>CORREDOR</t>
  </si>
  <si>
    <t>REVENTAZÓN</t>
  </si>
  <si>
    <t>DUACARÍ</t>
  </si>
  <si>
    <t>PLATANARES</t>
  </si>
  <si>
    <t>SAN NICOLÁS</t>
  </si>
  <si>
    <t>LA AMISTAD</t>
  </si>
  <si>
    <t>SAN JORGE</t>
  </si>
  <si>
    <t>BOLÍVAR</t>
  </si>
  <si>
    <t>BPDC</t>
  </si>
  <si>
    <t>Coocique R.L.</t>
  </si>
  <si>
    <t>Coopealianza R.L</t>
  </si>
  <si>
    <t>Coope-Ande Nº1</t>
  </si>
  <si>
    <t>Coopenae R.L</t>
  </si>
  <si>
    <t>Coopeuna R.L</t>
  </si>
  <si>
    <t>FCRC</t>
  </si>
  <si>
    <t>IDECO S.A.,</t>
  </si>
  <si>
    <t>CONSTRUCTORA DEL SOL H S SOCIEDAD ANONIMA</t>
  </si>
  <si>
    <t>B.P.D.C.</t>
  </si>
  <si>
    <t>B.C.R</t>
  </si>
  <si>
    <t>FUND.C.R.CANADA</t>
  </si>
  <si>
    <t>COOPESANMARCOS</t>
  </si>
  <si>
    <t>CANALETE</t>
  </si>
  <si>
    <t>LA COLONIA</t>
  </si>
  <si>
    <t>PIEDADES SUR</t>
  </si>
  <si>
    <t>FILADELFIA</t>
  </si>
  <si>
    <t>PAVAS</t>
  </si>
  <si>
    <t>BORUCA</t>
  </si>
  <si>
    <t>SYN S.A</t>
  </si>
  <si>
    <t>LA PALMERA</t>
  </si>
  <si>
    <t>AGUAS CLARAS</t>
  </si>
  <si>
    <t>SAN JOSÉ O PIZOTE</t>
  </si>
  <si>
    <t>BIJAGUA</t>
  </si>
  <si>
    <t>EL AMPARO</t>
  </si>
  <si>
    <t>KATIRA</t>
  </si>
  <si>
    <t>SANTA RITA</t>
  </si>
  <si>
    <t>LA SUIZA</t>
  </si>
  <si>
    <t>PUERTO CORTÉS</t>
  </si>
  <si>
    <t>PIEDRAS BLANCAS</t>
  </si>
  <si>
    <t>PUERTO JIMÉNEZ</t>
  </si>
  <si>
    <t>SIXAOLA</t>
  </si>
  <si>
    <t>POCORA</t>
  </si>
  <si>
    <t>SAN MIGUEL</t>
  </si>
  <si>
    <t>CAÑAS</t>
  </si>
  <si>
    <t>COYOLAR</t>
  </si>
  <si>
    <t>SAN ANTONIO</t>
  </si>
  <si>
    <t>BELÉN DE NOSARITA</t>
  </si>
  <si>
    <t>DIRIÁ</t>
  </si>
  <si>
    <t>AGUABUENA</t>
  </si>
  <si>
    <t>GARABITO</t>
  </si>
  <si>
    <t>LEPANTO</t>
  </si>
  <si>
    <t>LEÓN CORTÉS CASTRO</t>
  </si>
  <si>
    <t>ZARCERO</t>
  </si>
  <si>
    <t>PAVONES</t>
  </si>
  <si>
    <t>MOGOTE</t>
  </si>
  <si>
    <t>CARMONA</t>
  </si>
  <si>
    <t>PITAHAYA</t>
  </si>
  <si>
    <t>CARRANDI</t>
  </si>
  <si>
    <t>ASERRÍ</t>
  </si>
  <si>
    <t>RÍO NUEVO</t>
  </si>
  <si>
    <t>SAN ROQUE</t>
  </si>
  <si>
    <t>DULCE NOMBRE</t>
  </si>
  <si>
    <t>CURUBANDÉ</t>
  </si>
  <si>
    <t>VOLCÁN</t>
  </si>
  <si>
    <t>PITTIER</t>
  </si>
  <si>
    <t>VUELTA DE JORCO</t>
  </si>
  <si>
    <t>RIVAS</t>
  </si>
  <si>
    <t>COLORADO</t>
  </si>
  <si>
    <t>FALTA DECLARACION JURADA PARA CASOS ART.59</t>
  </si>
  <si>
    <t>DETALLE DE OPERACION FINANCIERA MAL PLANTEADO</t>
  </si>
  <si>
    <t>FALTA DECLARACION JURADA</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</si>
  <si>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</si>
  <si>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</si>
  <si>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</si>
  <si>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</si>
  <si>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</si>
  <si>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</si>
  <si>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</si>
  <si>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CORREGIR RESPUESTAS A PREGUNTAS TERCERA HOJA FORMULARIO 2-99</t>
  </si>
  <si>
    <t>FALTA CONTRATO DE CONSTRUCCION</t>
  </si>
  <si>
    <t>FALTA COPIA DOCUMENTO DE IDENTIDAD</t>
  </si>
  <si>
    <t>FALTAN CERTIFICADOS ESTADO CIVIL</t>
  </si>
  <si>
    <t>PRESUPUESTO DE OBRA DESACTUALIZADO</t>
  </si>
  <si>
    <t>FALTA INCLUIR MIEMBROS EN NUCLEO FAMILIAR, CORREGIR FORMULA E INCLUIR EN EL SISTEMA</t>
  </si>
  <si>
    <t>FALTA PLANO CONSTRUCTIVO</t>
  </si>
  <si>
    <t>FALTA PRESUPUESTO DE OBRA</t>
  </si>
  <si>
    <t>FALTA ESTUDIO DE REGISTRO DE LA PROPIEDAD</t>
  </si>
  <si>
    <t>Constructora del Sol HS S.A</t>
  </si>
  <si>
    <t>Proyectos Indígenas</t>
  </si>
  <si>
    <t>Financiamiento proyectos Bono Colectivo</t>
  </si>
  <si>
    <t xml:space="preserve">Monto </t>
  </si>
  <si>
    <t>Subtotal Perfiles Bono Colectivo</t>
  </si>
  <si>
    <t>TOTAL APROBADO Y PENDIENTE DE APROBACIÓN PRESUPUESTO BONO COLECTIVO</t>
  </si>
  <si>
    <t xml:space="preserve">	CONSTRUCCIONES PAZ ALVAREZ SOCIEDAD ANONIMA</t>
  </si>
  <si>
    <t xml:space="preserve">	S Y R CONSTRUCCIONES G T SOCIEDAD DE RESPONSABILIDAD LIMITADA</t>
  </si>
  <si>
    <t>CONSTRUCTORA VIVENDA DE GUANACASTE SOCIEDAD ANONIMA</t>
  </si>
  <si>
    <t>MV SOLUCIONES RHF SOCIEDAD ANONIMA</t>
  </si>
  <si>
    <t>OPCION DE COMPRAVENTA ILEGIBLE</t>
  </si>
  <si>
    <t>NARANJITO</t>
  </si>
  <si>
    <t>TEMPATE</t>
  </si>
  <si>
    <t>MERCEDES SUR</t>
  </si>
  <si>
    <t>MERCEDES</t>
  </si>
  <si>
    <t>VÁZQUEZ DE CORONADO</t>
  </si>
  <si>
    <t>SARCHÍ  (VALVERDE VEGA)</t>
  </si>
  <si>
    <t>CERVANTES</t>
  </si>
  <si>
    <t>CIRRÍ SUR</t>
  </si>
  <si>
    <t>CHACARITA</t>
  </si>
  <si>
    <t>CHIRA</t>
  </si>
  <si>
    <t xml:space="preserve">Constructora Mar Azul </t>
  </si>
  <si>
    <t>Constructora del Sol HS</t>
  </si>
  <si>
    <t>Sogotica</t>
  </si>
  <si>
    <t>CANTIDAD DE EXPEDIENTES ORDINARIOS REGISTRADOS CON ANOMALIAS POR           
ENTIDAD AUTORIZADA</t>
  </si>
  <si>
    <t>NOM_ENTIDAD</t>
  </si>
  <si>
    <t>CONSTRUCTORA Y CONSULTORA GAM SOCIEDAD ANONIM</t>
  </si>
  <si>
    <t>EDIFICADORA ZENTECH SOCIEDAD ANONIMA</t>
  </si>
  <si>
    <t>B. N. C. R.</t>
  </si>
  <si>
    <t>COOPEANDE No. 1</t>
  </si>
  <si>
    <t>ASEDEMASA S.A</t>
  </si>
  <si>
    <t>Bonos Habitacionales</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</si>
  <si>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</si>
  <si>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</si>
  <si>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</si>
  <si>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</si>
  <si>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</si>
  <si>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</si>
  <si>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</si>
  <si>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MATA DE PLÁTANO</t>
  </si>
  <si>
    <t>CHOMES</t>
  </si>
  <si>
    <t>Coopeservidores/ Coopeande</t>
  </si>
  <si>
    <t>Coopesparta R.L</t>
  </si>
  <si>
    <t xml:space="preserve">TRANSFERENCIAS  DE CAPITAL  (PAGO DE BONOS Y ADELANTO ART. 59)  </t>
  </si>
  <si>
    <t>SAN LORENZO</t>
  </si>
  <si>
    <t>PACAYAS</t>
  </si>
  <si>
    <t>SARDINAL</t>
  </si>
  <si>
    <t>BARÚ</t>
  </si>
  <si>
    <t>LIMONCITO</t>
  </si>
  <si>
    <t>ESPÍRITU SANTO</t>
  </si>
  <si>
    <t>CAÑO NEGRO</t>
  </si>
  <si>
    <t>NOSARA</t>
  </si>
  <si>
    <t>MONTERREY</t>
  </si>
  <si>
    <t>DES_INCONSISTENCIA</t>
  </si>
  <si>
    <t>TASACION INCOMPLETA</t>
  </si>
  <si>
    <t>Coope-San Marcos</t>
  </si>
  <si>
    <t>NA</t>
  </si>
  <si>
    <t>TRANSFERENCIAS DE CAPITAL</t>
  </si>
  <si>
    <t>POR ENTIDAD AUTROIZADA</t>
  </si>
  <si>
    <t>OTRAS TRANSFERENCIAS - Programa Art. 59</t>
  </si>
  <si>
    <t>Acumulado</t>
  </si>
  <si>
    <t>VENADO</t>
  </si>
  <si>
    <t>SANTA ISABEL</t>
  </si>
  <si>
    <t>TOBOSI</t>
  </si>
  <si>
    <t>TACARES</t>
  </si>
  <si>
    <t>SAN MARCOS</t>
  </si>
  <si>
    <t>DOTA</t>
  </si>
  <si>
    <t>GUÁCIMA</t>
  </si>
  <si>
    <t>SANTO DOMINGO</t>
  </si>
  <si>
    <t>MATAMBÚ</t>
  </si>
  <si>
    <t>BARBACOAS</t>
  </si>
  <si>
    <t>PUERTO CARRILLO</t>
  </si>
  <si>
    <t>MORAVIA</t>
  </si>
  <si>
    <t>LA TRINIDAD</t>
  </si>
  <si>
    <t>ESQUÍPULAS</t>
  </si>
  <si>
    <t>GUACIMAL</t>
  </si>
  <si>
    <t>SANTA MARÍA</t>
  </si>
  <si>
    <t>SALITRILLOS</t>
  </si>
  <si>
    <t>SANTA ROSA</t>
  </si>
  <si>
    <t>HATILLO</t>
  </si>
  <si>
    <t>SIERRA</t>
  </si>
  <si>
    <t>CAHUITA</t>
  </si>
  <si>
    <t>SANTA ELENA</t>
  </si>
  <si>
    <t>BIOLLEY</t>
  </si>
  <si>
    <t>EL MASTATE</t>
  </si>
  <si>
    <t>BOLSÓN</t>
  </si>
  <si>
    <t>CHIRRIPÓ</t>
  </si>
  <si>
    <t>MONTE ROMO</t>
  </si>
  <si>
    <t>SABANA REDONDA</t>
  </si>
  <si>
    <t>NACASCOLO</t>
  </si>
  <si>
    <t>ALGUNO DE LOS BENEFICIARIOS TIENE OTRA(S) PROPIEDAD(ES), PRESENTAR ESTUDIO TECNICO</t>
  </si>
  <si>
    <t>FALTA ESTUDIO DEL VENDEDOR</t>
  </si>
  <si>
    <t>Casos insulares</t>
  </si>
  <si>
    <t>BONOVIVIENDA SOCIEDAD ANONIMA</t>
  </si>
  <si>
    <t>FALTA CRITERIO DE RECOMENDACION DEL PERITO</t>
  </si>
  <si>
    <t>FALTA CERTIFICACION INGRESOS CCSS</t>
  </si>
  <si>
    <t>L50YSP</t>
  </si>
  <si>
    <t>MRT</t>
  </si>
  <si>
    <t>SAN CRISTÓBAL</t>
  </si>
  <si>
    <t>SAN GABRIEL</t>
  </si>
  <si>
    <t>MORA</t>
  </si>
  <si>
    <t>TABARCIA</t>
  </si>
  <si>
    <t>SAN IGNACIO</t>
  </si>
  <si>
    <t>CANGREJAL</t>
  </si>
  <si>
    <t>YOLILLAL</t>
  </si>
  <si>
    <t>CACHÍ</t>
  </si>
  <si>
    <t>TAYUTIC</t>
  </si>
  <si>
    <t>COT</t>
  </si>
  <si>
    <t>PUERTO VIEJO</t>
  </si>
  <si>
    <t>CARTAGENA</t>
  </si>
  <si>
    <t>LA GARITA</t>
  </si>
  <si>
    <t>PAVÓN</t>
  </si>
  <si>
    <t>LAUREL</t>
  </si>
  <si>
    <t>RÍO BLANCO</t>
  </si>
  <si>
    <t>PACUARITO</t>
  </si>
  <si>
    <t>FLORIDA</t>
  </si>
  <si>
    <t>GERMANIA</t>
  </si>
  <si>
    <t>PATARRÁ</t>
  </si>
  <si>
    <t>SAN RAFAEL ABAJO</t>
  </si>
  <si>
    <t>PURRAL</t>
  </si>
  <si>
    <t>JESÚS</t>
  </si>
  <si>
    <t>CONCEPCIÓN</t>
  </si>
  <si>
    <t>SARCHÍ NORTE</t>
  </si>
  <si>
    <t>TIERRA BLANCA</t>
  </si>
  <si>
    <t>LA UNIÓN</t>
  </si>
  <si>
    <t>FLORES</t>
  </si>
  <si>
    <t>SAN JOAQUÍN</t>
  </si>
  <si>
    <t>LAS JUNTAS</t>
  </si>
  <si>
    <t>TURRUBARES</t>
  </si>
  <si>
    <t>SAN JUAN DE MATA</t>
  </si>
  <si>
    <t>SAN MATEO</t>
  </si>
  <si>
    <t>JESÚS MARÍA</t>
  </si>
  <si>
    <t>LABRADOR</t>
  </si>
  <si>
    <t>LA CEIBA</t>
  </si>
  <si>
    <t>BUENAVISTA</t>
  </si>
  <si>
    <t>COTE</t>
  </si>
  <si>
    <t>QUEBRADA HONDA</t>
  </si>
  <si>
    <t>SÁMARA</t>
  </si>
  <si>
    <t>VEINTISIETE DE ABRIL</t>
  </si>
  <si>
    <t>GUTIERREZ BRAUN</t>
  </si>
  <si>
    <t>TÁRCOLES</t>
  </si>
  <si>
    <t>PIEDADES NORTE</t>
  </si>
  <si>
    <t>PALMIRA</t>
  </si>
  <si>
    <t>CÓBANO</t>
  </si>
  <si>
    <t>FRAILES</t>
  </si>
  <si>
    <t>IPÍS</t>
  </si>
  <si>
    <t>PÁRAMO</t>
  </si>
  <si>
    <t>VOLIO</t>
  </si>
  <si>
    <t>DESMONTE</t>
  </si>
  <si>
    <t>CANDELARIA</t>
  </si>
  <si>
    <t>CARRILLOS</t>
  </si>
  <si>
    <t>SARCHÍ SUR</t>
  </si>
  <si>
    <t>SANTA TERESITA</t>
  </si>
  <si>
    <t>LLORENTE</t>
  </si>
  <si>
    <t>ACAPULCO</t>
  </si>
  <si>
    <t>BAHÍA BALLENA</t>
  </si>
  <si>
    <t>TELIRE</t>
  </si>
  <si>
    <t>DAMAS</t>
  </si>
  <si>
    <t>GUAITIL VILLA</t>
  </si>
  <si>
    <t>SABANILLAS</t>
  </si>
  <si>
    <t>ORIENTAL</t>
  </si>
  <si>
    <t>CARMEN</t>
  </si>
  <si>
    <t>CORRALILLO</t>
  </si>
  <si>
    <t>TUCURRIQUE</t>
  </si>
  <si>
    <t>MAYORGA</t>
  </si>
  <si>
    <t>SAN JUAN GRANDE</t>
  </si>
  <si>
    <t>CARRIZAL</t>
  </si>
  <si>
    <t>TURRÚCARES</t>
  </si>
  <si>
    <t>SANTO TOMÁS</t>
  </si>
  <si>
    <t>HACIENDA VIEJA</t>
  </si>
  <si>
    <t>CAÑAS DULCES</t>
  </si>
  <si>
    <t>CANDELARITA</t>
  </si>
  <si>
    <t>TRONADORA</t>
  </si>
  <si>
    <t>HUACAS</t>
  </si>
  <si>
    <t>CARARA</t>
  </si>
  <si>
    <t>LEGUA</t>
  </si>
  <si>
    <t>COLÓN</t>
  </si>
  <si>
    <t>CURRIDABAT</t>
  </si>
  <si>
    <t>GRANADILLA</t>
  </si>
  <si>
    <t>SAN JERÓNIMO</t>
  </si>
  <si>
    <t>BIRRISITO</t>
  </si>
  <si>
    <t>TUIS</t>
  </si>
  <si>
    <t>CAPELLADES</t>
  </si>
  <si>
    <t>ARENAL</t>
  </si>
  <si>
    <t>PILAS</t>
  </si>
  <si>
    <t>CHÁNGUENA</t>
  </si>
  <si>
    <t>POTRERO CERRADO</t>
  </si>
  <si>
    <t>SANTA EULALIA</t>
  </si>
  <si>
    <t>PORVENIR</t>
  </si>
  <si>
    <t>BRISAS</t>
  </si>
  <si>
    <t>TRES EQUIS</t>
  </si>
  <si>
    <t>ESCOBAL</t>
  </si>
  <si>
    <t>PATIO DE AGUA</t>
  </si>
  <si>
    <t>Detalles para Total de Bonos Ordinarios</t>
  </si>
  <si>
    <t>Los recursos asignados a Bono Colectivo no se materializan como casos individuales debido a que corresponden precisamente a un beneficio colectivo para las personas que habitan los sitios intervenidos, así como a vecinos o usuarios de otras zonas.</t>
  </si>
  <si>
    <t>CANTIDAD DE EXPEDIENTES ARTICULO 59 REGISTRADOS CON ANOMALIAS POR               
ENTIDAD AUTORIZADA</t>
  </si>
  <si>
    <t>CERTIFICACION INGRESOS CCSS DESACTUALIZADO (MAYOR A 3 MESES)</t>
  </si>
  <si>
    <t>SAN FRANCISCO</t>
  </si>
  <si>
    <t>ULLOA</t>
  </si>
  <si>
    <t>BEJUCO</t>
  </si>
  <si>
    <t>ZAPOTAL</t>
  </si>
  <si>
    <t>SAN SEBASTIÁN</t>
  </si>
  <si>
    <t>LAGUNA</t>
  </si>
  <si>
    <t>SAN DIEGO</t>
  </si>
  <si>
    <t>MACACONA</t>
  </si>
  <si>
    <t>SAN RAFAEL ARRIBA</t>
  </si>
  <si>
    <t>QUEBRADILLA</t>
  </si>
  <si>
    <t>JACÓ</t>
  </si>
  <si>
    <t>JUAN VIÑAS</t>
  </si>
  <si>
    <t>TARBACA</t>
  </si>
  <si>
    <t>TIBÁS</t>
  </si>
  <si>
    <t>CIPRESES</t>
  </si>
  <si>
    <t>QUEBRADA GRANDE</t>
  </si>
  <si>
    <t>LEON XIII</t>
  </si>
  <si>
    <t>SABANILLA</t>
  </si>
  <si>
    <t>EL TEJAR</t>
  </si>
  <si>
    <t>PICAGRES</t>
  </si>
  <si>
    <t>ZARAGOZA</t>
  </si>
  <si>
    <t>LA CUESTA</t>
  </si>
  <si>
    <t>ZAPOTE</t>
  </si>
  <si>
    <t>ESCAZÚ</t>
  </si>
  <si>
    <t>CINCO ESQUINAS</t>
  </si>
  <si>
    <t>PUENTE DE PIEDRA</t>
  </si>
  <si>
    <t>PALMITOS</t>
  </si>
  <si>
    <t>RÍO NARANJO</t>
  </si>
  <si>
    <t>CABECERAS</t>
  </si>
  <si>
    <t>BAHÍA DRAKE</t>
  </si>
  <si>
    <t>OROSI</t>
  </si>
  <si>
    <t>LAGUNILLAS</t>
  </si>
  <si>
    <t>SOMABACU S.A</t>
  </si>
  <si>
    <t>Asepanduit</t>
  </si>
  <si>
    <t>Grupo Mutual</t>
  </si>
  <si>
    <t>Total general</t>
  </si>
  <si>
    <t>GT</t>
  </si>
  <si>
    <t>CREDECOOP R.L.</t>
  </si>
  <si>
    <t>PALMICHAL</t>
  </si>
  <si>
    <t>LA ISABEL</t>
  </si>
  <si>
    <t>COLINAS</t>
  </si>
  <si>
    <t>SIERPE</t>
  </si>
  <si>
    <t>CHIRES</t>
  </si>
  <si>
    <t>RODRÍGUEZ</t>
  </si>
  <si>
    <t>TIERRAS MORENAS</t>
  </si>
  <si>
    <t>MANZANILLO</t>
  </si>
  <si>
    <t>SAVEGRE</t>
  </si>
  <si>
    <t>RÍO SEGUNDO</t>
  </si>
  <si>
    <t>SANTA BÁRBARA</t>
  </si>
  <si>
    <t>MONTE VERDE</t>
  </si>
  <si>
    <t>ROSARIO</t>
  </si>
  <si>
    <t>COPEY</t>
  </si>
  <si>
    <t>RÍO AZUL</t>
  </si>
  <si>
    <t>SAN ANDRÉS</t>
  </si>
  <si>
    <t>LLANO BONITO</t>
  </si>
  <si>
    <t>MONTES DE OCA</t>
  </si>
  <si>
    <t>PATALILLO</t>
  </si>
  <si>
    <t>JARDÍN</t>
  </si>
  <si>
    <t>BARVA</t>
  </si>
  <si>
    <t xml:space="preserve">CAJA DE ANDE </t>
  </si>
  <si>
    <t>Financiamiento Bonos Territorio Indigena Barras III</t>
  </si>
  <si>
    <t xml:space="preserve">PROYECTO DISPONIBILIDAD PRESUPUESTO EXTRAORDINARIO </t>
  </si>
  <si>
    <t>DISPONIBILIDADES Art.59 FODESAF ASIGNADAS PENDIENTES DE APROBACIÓN POR JUNTA DIRECTIVA</t>
  </si>
  <si>
    <t>Casos Individuales Disponibilidad  Presupuest Extraordinario</t>
  </si>
  <si>
    <t xml:space="preserve">Las Rosas de Pocosol S.A </t>
  </si>
  <si>
    <t>FALTA TASACION</t>
  </si>
  <si>
    <t>EL CASO NO VIENE ACOMPAÑADO DEL CASO RELACIONADO.</t>
  </si>
  <si>
    <t>LOTE NO CUENTA CON SERVICIOS BASICOS</t>
  </si>
  <si>
    <t>Al 31/12/2025</t>
  </si>
  <si>
    <t>BONOS TRAMITADOS</t>
  </si>
  <si>
    <t>Variación 2026/2023</t>
  </si>
  <si>
    <t>Variación 2026/2024</t>
  </si>
  <si>
    <t>Variación 2026/2025</t>
  </si>
  <si>
    <t>FALTAN DATOS EN OPCION DE COMPRA VENTA</t>
  </si>
  <si>
    <t>COSTOS UNITARIOS EN PRESUPUESTO DE OBRA ALTOS. ACLARAR</t>
  </si>
  <si>
    <t>Recursos 2026 (FODESAF)</t>
  </si>
  <si>
    <t>20. Ejecución Presupuesto 2026 - Por programa de financiamiento</t>
  </si>
  <si>
    <t>PRESUPUESTO 2026</t>
  </si>
  <si>
    <t>DISPONIBLE PRESUPUESTO 2026</t>
  </si>
  <si>
    <t>Compr 2025</t>
  </si>
  <si>
    <t>Presupuesto 2026</t>
  </si>
  <si>
    <t>LOS GUIDO</t>
  </si>
  <si>
    <t>Financiamiento adicional PAS de Boulevard del Sol IV, etapa II</t>
  </si>
  <si>
    <t>Su Casa Desarrollos de Vivienda S.A.,</t>
  </si>
  <si>
    <t>Financimiento adicional Maduración Proyecto Pitahaya</t>
  </si>
  <si>
    <t>Fundación para la Vivienda Rural Costa Rica – Canadá</t>
  </si>
  <si>
    <t>Puntarenas, Puntarenas Pitahaya</t>
  </si>
  <si>
    <t>Financiamiento Bonos Territorio Indigena Guaymí (grupo Casona VIII)</t>
  </si>
  <si>
    <t>Financiamiento Bonos Territorio indígena Bribrí de Talamanca (grupo DARQCO IX)</t>
  </si>
  <si>
    <t>SOMABACU S. A.,</t>
  </si>
  <si>
    <t>DARQCO S.R.L.,</t>
  </si>
  <si>
    <t>Financiemiento adicional Proyecto Valle Dorado</t>
  </si>
  <si>
    <t>Financiamiento adicional proyecto Aurora de Luz.</t>
  </si>
  <si>
    <t>Financiamiento adicional proyecto Vista de Miravalles</t>
  </si>
  <si>
    <t>Financiamiento adicional,Proyecto Cond. Vertical La Esperanza</t>
  </si>
  <si>
    <t>Financiamiento Proyecto Ambar III</t>
  </si>
  <si>
    <t>PROYECTOS PRESUPUESTO BONO COLECTIVO 2026</t>
  </si>
  <si>
    <t>SU CASA DESARROLLOS DE VIVIENDA S.A.</t>
  </si>
  <si>
    <t>DARQCO S.R.L</t>
  </si>
  <si>
    <t>27. Liquidación Presupuesto 2026 por Entidad Autorizada - BASE EFECTIVO CGR</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</si>
  <si>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</si>
  <si>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</si>
  <si>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</si>
  <si>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</si>
  <si>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</si>
  <si>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</si>
  <si>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</si>
  <si>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</si>
  <si>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</si>
  <si>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</si>
  <si>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</si>
  <si>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</si>
  <si>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</si>
  <si>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</si>
  <si>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</si>
  <si>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</si>
  <si>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</si>
  <si>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</si>
  <si>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</si>
  <si>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</si>
  <si>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</si>
  <si>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</si>
  <si>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</si>
  <si>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</si>
  <si>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</si>
  <si>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</si>
  <si>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Se envía razonabilidad a Dirección Fosuvi</t>
  </si>
  <si>
    <t>Solicitud de información a EA</t>
  </si>
  <si>
    <t>Consulta a EA sobre temas pendientes y tramitación del proyecto</t>
  </si>
  <si>
    <t>Alta Luz</t>
  </si>
  <si>
    <t>San José, Pérez Zeledón, San Pedro</t>
  </si>
  <si>
    <t>CONSTRUCTORA COVAM DEL SUR S.A</t>
  </si>
  <si>
    <t>Elaboración de tablas</t>
  </si>
  <si>
    <t>Solictud información EA</t>
  </si>
  <si>
    <t>Revisión Técnica</t>
  </si>
  <si>
    <t>Solicitud de información E.A.</t>
  </si>
  <si>
    <t>Se Programa visita al sitio</t>
  </si>
  <si>
    <t>Reunión conjunta Fosuvi-Subgerencia, DT y EA-desarrollador, revisión pendientes</t>
  </si>
  <si>
    <t>Se recibe información EA subsanando parcialmente lo solicitado</t>
  </si>
  <si>
    <t>Sesión de trabajo conjunta de las obras pendientes de manejo de aguas pluviales</t>
  </si>
  <si>
    <t>Solicitud de información actualización completa de expediente por vencimiento de documentos</t>
  </si>
  <si>
    <t>Sebastián</t>
  </si>
  <si>
    <t>Campo Claro II Etapa</t>
  </si>
  <si>
    <t>Alajuela, Orotina, Coyolar</t>
  </si>
  <si>
    <t>S-001</t>
  </si>
  <si>
    <t>Se recomienda la devolución del proyecto</t>
  </si>
  <si>
    <t>Reunión conjunta Fosuvi-Subgerencia, DT y EA, revisión de requsitos vencidos y anomolias detectadas en la información suministrada</t>
  </si>
  <si>
    <t>Sesión conjunta de trabajo para revisión de informe de observaciones</t>
  </si>
  <si>
    <t>Solicitud información a la E.A.</t>
  </si>
  <si>
    <t>Se recibe subsanaciones de la E.A.</t>
  </si>
  <si>
    <t>Fabiola</t>
  </si>
  <si>
    <t>Alto Chirripó (Brenes y Morgan)</t>
  </si>
  <si>
    <t>FVR CR-CANADA</t>
  </si>
  <si>
    <t>Chirripó, Turrialba, Cartago 
Valle La Estrella, Limón, Limón</t>
  </si>
  <si>
    <t>Constructora Brenes y Morgan S.A.</t>
  </si>
  <si>
    <t>21/05/225</t>
  </si>
  <si>
    <t>Recepción Proyecto</t>
  </si>
  <si>
    <t>Revisión de documentación y remisión de observaciones a la E.A.</t>
  </si>
  <si>
    <t>Recepción de subsanaciones</t>
  </si>
  <si>
    <t>Arturo</t>
  </si>
  <si>
    <t>Colonia Puntarenas</t>
  </si>
  <si>
    <t>Upala, Upala, Alajuela</t>
  </si>
  <si>
    <t>Grupo 8 a 15</t>
  </si>
  <si>
    <t>Reingreso para análisis</t>
  </si>
  <si>
    <t>En revisión de Estudios de Suelos</t>
  </si>
  <si>
    <t>Subsane parcial a observaciones civiles</t>
  </si>
  <si>
    <t>Observaciones a los subsanes parciales</t>
  </si>
  <si>
    <t>Solicitud de información eléctrica a la E.A.</t>
  </si>
  <si>
    <t>Envío subsanes eléctricos al BANHVI</t>
  </si>
  <si>
    <t>Pendiente 2 acuerdo municipal y disponibilidad de agua</t>
  </si>
  <si>
    <t>Zona Azul</t>
  </si>
  <si>
    <t>Nicoya, Guanacaste</t>
  </si>
  <si>
    <t>COMPAÑIA INMOBILIARIA SYNSA.</t>
  </si>
  <si>
    <t>Se envía informe de observaciones</t>
  </si>
  <si>
    <t>Análisis de razonabilidad de precios y revisión de información técnica</t>
  </si>
  <si>
    <t>Inicio revisión técnica (planos y presupuestos)</t>
  </si>
  <si>
    <t>Generando informe de observaciones</t>
  </si>
  <si>
    <t>Riberas del Tempisque</t>
  </si>
  <si>
    <t>Liberia, Liberia, Guanacaste</t>
  </si>
  <si>
    <t>Mar Azul S.A</t>
  </si>
  <si>
    <t>Se comunica razonabilidad de precios</t>
  </si>
  <si>
    <t>Informe de observaciones</t>
  </si>
  <si>
    <t>Se recibe aceptación de razonabilidad</t>
  </si>
  <si>
    <t>Se recibe información aclaratoria de la EA</t>
  </si>
  <si>
    <t>Análisis de información</t>
  </si>
  <si>
    <t>Trabajando en informe de observaciones</t>
  </si>
  <si>
    <t>Mesa de trabajo</t>
  </si>
  <si>
    <t>Trabajando en informe final</t>
  </si>
  <si>
    <t>Las Rosas de Upala</t>
  </si>
  <si>
    <t>Yolillal, Upala, Alajuela</t>
  </si>
  <si>
    <t>Las Rosas de Pocosol S.A.</t>
  </si>
  <si>
    <t>Sesión Mesa de Trabajo #1</t>
  </si>
  <si>
    <t>Remisión de informe de observaciones civiles y eléctricas</t>
  </si>
  <si>
    <t>Zapatón</t>
  </si>
  <si>
    <t>Chires, Puriscal, San José</t>
  </si>
  <si>
    <t>Alto Chirripó X</t>
  </si>
  <si>
    <t>Cartago, Turrialba, Chirripó
Limón, Limón, Valle La Estrella</t>
  </si>
  <si>
    <t>SOMABACU S.A.</t>
  </si>
  <si>
    <t>Alto Chirripó XI</t>
  </si>
  <si>
    <t>Banco Popular</t>
  </si>
  <si>
    <t>Cartago, Turrialba, Chirripó</t>
  </si>
  <si>
    <t>Brisas del Llano</t>
  </si>
  <si>
    <t>Guanacaste, Santa Cruz, Tempate</t>
  </si>
  <si>
    <t>19/122025-05/01/2026</t>
  </si>
  <si>
    <t>Vacaciones</t>
  </si>
  <si>
    <t>Solicitud de subsane a la Entidad</t>
  </si>
  <si>
    <t>Cerro Verde II</t>
  </si>
  <si>
    <t>Paraíso, Paraíso, Cartago</t>
  </si>
  <si>
    <t>Guaymí</t>
  </si>
  <si>
    <t>Bahía Drake, Osa, Puntarenas</t>
  </si>
  <si>
    <t>Nueva Iberia</t>
  </si>
  <si>
    <t>Alegría, Siquirres, Limón</t>
  </si>
  <si>
    <t>CONSTECASA S.A.</t>
  </si>
  <si>
    <t>Brisas</t>
  </si>
  <si>
    <t>Las Brisas, Guancaste, Liberia</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</si>
  <si>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</si>
  <si>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</si>
  <si>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</si>
  <si>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</si>
  <si>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</si>
  <si>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</si>
  <si>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</si>
  <si>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</si>
  <si>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</si>
  <si>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Redacción Informe Técnico</t>
  </si>
  <si>
    <t>Reserva indígena Grano de Oro</t>
  </si>
  <si>
    <t>FUNDACIÓN CR-C</t>
  </si>
  <si>
    <t>Limón, Limón, Chirripó y 
Cartago, Turrialba, Valle la Estrella</t>
  </si>
  <si>
    <t>AJIP SA</t>
  </si>
  <si>
    <t>Isla Chira</t>
  </si>
  <si>
    <t>Puntarenas, Puntarenas, Chira</t>
  </si>
  <si>
    <t>Traslado Jefatura DT</t>
  </si>
  <si>
    <t>Santa Fe</t>
  </si>
  <si>
    <t>Puntarenas, Puntarenas, Chacarita</t>
  </si>
  <si>
    <t xml:space="preserve"> 8/4/2024</t>
  </si>
  <si>
    <t xml:space="preserve"> 22/4/2024</t>
  </si>
  <si>
    <t>Traslado a FOSUVI</t>
  </si>
  <si>
    <t>Corralillo</t>
  </si>
  <si>
    <t>San Antonio, Nicoya, Guanacaste</t>
  </si>
  <si>
    <t>Construcciones Generales de Costa Rica S.A.</t>
  </si>
  <si>
    <t>Informe de devolución de proyecto</t>
  </si>
  <si>
    <t>Envío devolución a FOSUVI</t>
  </si>
  <si>
    <t>FOSUVI comunica la devolución a la E.A.</t>
  </si>
  <si>
    <t>E.A. solicita reconcideración de devolución</t>
  </si>
  <si>
    <t>Reunión, Subgerencia decidió dar continuación</t>
  </si>
  <si>
    <t>Solicitud de observaciones a E.A.</t>
  </si>
  <si>
    <t>Subsane parcial</t>
  </si>
  <si>
    <t>Respuesta parcial de observaciones por la E.A.</t>
  </si>
  <si>
    <t>Recepción de subsanes completos</t>
  </si>
  <si>
    <t>Finalización informe técnico, área civil</t>
  </si>
  <si>
    <t>Visita al sitio</t>
  </si>
  <si>
    <t>Se envían 3 observaciones eléctricas</t>
  </si>
  <si>
    <t>El Sol</t>
  </si>
  <si>
    <t>Lepanto, Puntarenas, Puntarenas</t>
  </si>
  <si>
    <t>Visita al sitio y toma de referencias</t>
  </si>
  <si>
    <t>Recepción información constructor</t>
  </si>
  <si>
    <t>Preparación de razonabilidad</t>
  </si>
  <si>
    <t>Preparación de informe de recomendación</t>
  </si>
  <si>
    <t>Informe listo (a espera de aceptación de precios)</t>
  </si>
  <si>
    <t>Trasladado a FOSUVI</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</si>
  <si>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</si>
  <si>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</si>
  <si>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</si>
  <si>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</si>
  <si>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</si>
  <si>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</si>
  <si>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</si>
  <si>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</si>
  <si>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</si>
  <si>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</si>
  <si>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</si>
  <si>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de informe de recomendación a Jefatura</t>
  </si>
  <si>
    <t>Envío a FOSUVI</t>
  </si>
  <si>
    <t>Aprobado en JD</t>
  </si>
  <si>
    <t>Alto Chirripó VIII</t>
  </si>
  <si>
    <t>Chirripó, Turrialba, Cartago</t>
  </si>
  <si>
    <t>Reasignación analista</t>
  </si>
  <si>
    <t>Solicitud correcciones presupuestos</t>
  </si>
  <si>
    <t>Remisión de informe</t>
  </si>
  <si>
    <t>Alto Chirripó IX</t>
  </si>
  <si>
    <t>Alto Chirripó VII</t>
  </si>
  <si>
    <t>Remisión informe</t>
  </si>
  <si>
    <t>El Jobo II</t>
  </si>
  <si>
    <t>Alajuela, Los Chiles, Los Chiles</t>
  </si>
  <si>
    <t>Constructora del Sol HS S.A.</t>
  </si>
  <si>
    <t>Plazo otorgado a EA para entregar subsanaciones</t>
  </si>
  <si>
    <t>Entrega parcial de subsanes</t>
  </si>
  <si>
    <t>Rey Curré, II Grupo</t>
  </si>
  <si>
    <t>Boruca, Buenos Aires, Puntarenas</t>
  </si>
  <si>
    <t>Consultora Bonos Habitacionales S.R.L.</t>
  </si>
  <si>
    <t>Solicitud de subsanes a E.A.</t>
  </si>
  <si>
    <t>Aclaración sobre tema electricidad ICE</t>
  </si>
  <si>
    <t>Recepción de presupuestos finales y gastos de formalización</t>
  </si>
  <si>
    <t>Valle Real</t>
  </si>
  <si>
    <t>Alajuela, Orotina</t>
  </si>
  <si>
    <t>Presentación del Proyecto</t>
  </si>
  <si>
    <t>Recepción de información Preliminar</t>
  </si>
  <si>
    <t>Preparando informe Final</t>
  </si>
  <si>
    <t>Ingreso del Proyecto Completo a Laserfiche (tecnico)</t>
  </si>
  <si>
    <t>Traslado de Informe de recomendación final</t>
  </si>
  <si>
    <t>Presentación a JD</t>
  </si>
  <si>
    <t>Darqco VIII (Tayní)</t>
  </si>
  <si>
    <t>Limón, Limón, Talamanca/Valle la Estrella</t>
  </si>
  <si>
    <t>DARQCO SRL</t>
  </si>
  <si>
    <t>Recepción de información de la EA</t>
  </si>
  <si>
    <t>Reasignación Analista</t>
  </si>
  <si>
    <t>Solicitud de información mediante BANHVI- DT-OF-0015-2025</t>
  </si>
  <si>
    <t>A la espera respuesta del MINAE tema de la madera</t>
  </si>
  <si>
    <t>Recepción de información sobre madera</t>
  </si>
  <si>
    <t>Recepcion de subsanaciones</t>
  </si>
  <si>
    <t>Recepción de cálculo de gastos de formalización</t>
  </si>
  <si>
    <t>Solicitud de aclaraciones gastos de formalización</t>
  </si>
  <si>
    <t>Recepción de correcciones y emisión informe DT</t>
  </si>
  <si>
    <t>Batsú II</t>
  </si>
  <si>
    <t>Bratsi, Talamanca, Limón</t>
  </si>
  <si>
    <t>SEPROE Constructora</t>
  </si>
  <si>
    <t>Recepción de aclaración de observaciones por parte de la E.A.</t>
  </si>
  <si>
    <t>Recepción de documento pendiente sobre uso de madera</t>
  </si>
  <si>
    <t>Solicitud de correcciones tras aclaraciones remitidas</t>
  </si>
  <si>
    <t>Reunión tema kilometraje y viáticos</t>
  </si>
  <si>
    <t>Confirmación de monto máximo de kilometaje y solicitud de correcciones</t>
  </si>
  <si>
    <t>Consulta sobre estado de subsanaciones debido a que no se ha obtenido respuesta</t>
  </si>
  <si>
    <t>Recepción de aclaración sobre el estado de las subsanaciones de los grupos indígenas</t>
  </si>
  <si>
    <t>Solicitud de presupuesto firmado y avalado por fiscal</t>
  </si>
  <si>
    <t>Remisión de informe eléctrico al DT</t>
  </si>
  <si>
    <t>Recepción de presupuesto firmado por fiscal</t>
  </si>
  <si>
    <t>Recepcion de gastos de formalización actualizados</t>
  </si>
  <si>
    <t>Solicitud de justificación de costos presupuesto</t>
  </si>
  <si>
    <t>Recepción de correcciones en presupuesto y remisión de informe DT</t>
  </si>
  <si>
    <t>Remisión de informes civil y eléctrico a la dirección FOSUVI</t>
  </si>
  <si>
    <t>Aprobación en JD</t>
  </si>
  <si>
    <t>El Cascajal</t>
  </si>
  <si>
    <t>La Tigra, San Carlos, Alajuela</t>
  </si>
  <si>
    <t>Revisado Dictamen Fiscales, levantando tablas para informe</t>
  </si>
  <si>
    <t>Solicitud de Información E.A. (Civil)</t>
  </si>
  <si>
    <t>Solicitud de Información E.A. (Eléctrico)</t>
  </si>
  <si>
    <t>Solicitud de Información E.A. (información faltante de observaciones civiles)</t>
  </si>
  <si>
    <t>Solicitud de Información E.A. (información faltante de observaciones eléctricas)</t>
  </si>
  <si>
    <t>Subsane a observaciones civiles y eléctricas</t>
  </si>
  <si>
    <t>Se presenta a FOSUVI</t>
  </si>
  <si>
    <t>Conte Burica V</t>
  </si>
  <si>
    <t>Corredores y Golfito, Puntarenas</t>
  </si>
  <si>
    <t>Remisión de observaciones a la E.A.</t>
  </si>
  <si>
    <t>Recepción de subanaciones</t>
  </si>
  <si>
    <t>Remisión informe obra eléctrica</t>
  </si>
  <si>
    <t>Solicitud de aclaraciones pendientes</t>
  </si>
  <si>
    <t>Recepción de aclaraciones</t>
  </si>
  <si>
    <t>Remisión informe obra civil</t>
  </si>
  <si>
    <t>Presentación a FOSUVI</t>
  </si>
  <si>
    <t>Isla Chira y Venado, II Grupo</t>
  </si>
  <si>
    <t>Casos Insulares</t>
  </si>
  <si>
    <t>Solicitud actualización de presupuestos</t>
  </si>
  <si>
    <t>Recepción de presupuestos actualizados</t>
  </si>
  <si>
    <t>Solicitud aclaraciones y subsanaciones</t>
  </si>
  <si>
    <t>Recepción de subsanaciones completas</t>
  </si>
  <si>
    <t>Solicitud correcciones gastos de formalización</t>
  </si>
  <si>
    <t>Recepción de correcciones finales y emisión informe DT</t>
  </si>
  <si>
    <t>Isla Chira y Venado, III Grupo</t>
  </si>
  <si>
    <t>Recepción de subsanaciones completas y emisión informe DT</t>
  </si>
  <si>
    <t>Isla Chira, Venado y Caballo, I Grupo</t>
  </si>
  <si>
    <t>Recepción proyecto</t>
  </si>
  <si>
    <t>Asignación de analista</t>
  </si>
  <si>
    <t>A la espera de remisión de documentación actualizada</t>
  </si>
  <si>
    <t>E.A. realiza consulta para cambio de fiscal</t>
  </si>
  <si>
    <t>Se da respuesta a consulta sobre cambio de fiscal</t>
  </si>
  <si>
    <t>Recepción de subsanaciones por parte de la E.A.</t>
  </si>
  <si>
    <t>Solicitud de tabla de casos faltante</t>
  </si>
  <si>
    <t>Reunión revisión de subsanación de observaciones</t>
  </si>
  <si>
    <t>Solicitud de aclaraciones sobre las subsanaciones</t>
  </si>
  <si>
    <t>Solicitud revisión observaciones gastos de formalización</t>
  </si>
  <si>
    <t>Reunión para revisión observaciones gastos de formalización</t>
  </si>
  <si>
    <t>Solicitud de corrección de gastos de formalización</t>
  </si>
  <si>
    <t>Reunión revisión de costos ambos grupos y remisión de gastos de formalización finales</t>
  </si>
  <si>
    <t>Remsión de informe DT</t>
  </si>
  <si>
    <t>Isla Chira, Venado y Caballo, II Grupo</t>
  </si>
  <si>
    <t>Remisión de presupuestos actualizados</t>
  </si>
  <si>
    <t>Barras III</t>
  </si>
  <si>
    <t>Siquirres y Reventazón, Siquirres, Limón
Colorado, Pococí, Limón</t>
  </si>
  <si>
    <t>Reunión virtual</t>
  </si>
  <si>
    <t>Remisión de subsanaciones a E.A.</t>
  </si>
  <si>
    <t>Reunión para definir fechas de entrega de subsanaciones con E.A. y constructora</t>
  </si>
  <si>
    <t xml:space="preserve">Se reciben las subsanaciones </t>
  </si>
  <si>
    <t>Confirmación de costos del proyecto</t>
  </si>
  <si>
    <t xml:space="preserve">Recepción de subsanaciones finales
Emisión de los informes eléctrico y civil por parte del D.T.
Remisión de informes y expediente a Dirección FOSUVI </t>
  </si>
  <si>
    <t>La Cajeta</t>
  </si>
  <si>
    <t>Alajuela, San Carlos, Cutris</t>
  </si>
  <si>
    <t xml:space="preserve">Generación tablas de informe de recomendación </t>
  </si>
  <si>
    <t>Comunicado de razonabilidad y observaciones electricas</t>
  </si>
  <si>
    <t xml:space="preserve">Redacción de informe de recomendación </t>
  </si>
  <si>
    <t>Se envían informes a jefatura</t>
  </si>
  <si>
    <t>Los Naranjos</t>
  </si>
  <si>
    <t>Alajuela, Guatuso, Buena Vista</t>
  </si>
  <si>
    <t>Envío de observaciones a Jefatura del DT</t>
  </si>
  <si>
    <t>Recepción de subsanaciones parciales (faltan presupuestos)</t>
  </si>
  <si>
    <t>Envío diferencia en avalúos</t>
  </si>
  <si>
    <t>Indican que fiscal está incapacitado, atrasando el subsane</t>
  </si>
  <si>
    <t>Aún la Entidad no ha asignado fiscal</t>
  </si>
  <si>
    <t>El avalúo con el nuevo fiscal da menor que BANHVI, se solicita comunicar a Empresa</t>
  </si>
  <si>
    <t>Entidad envía aceptación de precios de terreno y nuevos presupuestos</t>
  </si>
  <si>
    <t>Solicitud de subsanes eléctricos</t>
  </si>
  <si>
    <t>Veredas del Río III</t>
  </si>
  <si>
    <t>Alexander y Fabiola</t>
  </si>
  <si>
    <t>Isla Caballo</t>
  </si>
  <si>
    <t>Puntarenas, Puntarenas, Puntarenas</t>
  </si>
  <si>
    <t>Adenda para actualizar presupuestos</t>
  </si>
  <si>
    <t>Traslado adenda a FOSUVI</t>
  </si>
  <si>
    <t>Isla Venado</t>
  </si>
  <si>
    <t>Puntarenas, Puntarenas, Lepanto</t>
  </si>
  <si>
    <t>31/9/2025</t>
  </si>
  <si>
    <t>Puntarenas, Puntarenas, Isla Chira</t>
  </si>
  <si>
    <t>31/9/2027</t>
  </si>
  <si>
    <t>Bajo Chirripó III</t>
  </si>
  <si>
    <t>Cartago, Turrialba, Chirripó
Limón, Matina, Matina</t>
  </si>
  <si>
    <t>Solicitud de aclaraciones sobre subsanaciones remitidas</t>
  </si>
  <si>
    <t>Recepción de aclaraciones finales</t>
  </si>
  <si>
    <t>Boulevard del Sol IV (segunda etapa)</t>
  </si>
  <si>
    <t>Puntarenas, Puntarenas, Barranca</t>
  </si>
  <si>
    <t>Su Casa Desarrollos de Vivienda S.A.</t>
  </si>
  <si>
    <t>Revisión preliminar</t>
  </si>
  <si>
    <t>Confección informe de observaciones</t>
  </si>
  <si>
    <t>Entrega subsanaciones EA</t>
  </si>
  <si>
    <t>Cómite revisión presentación JD</t>
  </si>
  <si>
    <t>Casona 8</t>
  </si>
  <si>
    <t>Limoncito, Coto Brus, Puntarenas</t>
  </si>
  <si>
    <t>Remisión informe obra eléctrica DT</t>
  </si>
  <si>
    <t>Remisión informe obra civil DT</t>
  </si>
  <si>
    <t>Darco IX (Bribrí)</t>
  </si>
  <si>
    <t>Recepcion de subsanaciones (no se habían hecho observaciones)</t>
  </si>
  <si>
    <t xml:space="preserve">Recepción gastos de formalizacion </t>
  </si>
  <si>
    <t>Solicitud de subsanaciones no aclaradas y debido a cambios en presupuestos no justificados</t>
  </si>
  <si>
    <t>Consulta confirmación montos finales</t>
  </si>
  <si>
    <t>confirmación montos finales y remisión de informe DT</t>
  </si>
  <si>
    <t>Ambar III</t>
  </si>
  <si>
    <t>Parrita, Parrita, Puntarenas</t>
  </si>
  <si>
    <t>E.A. envía subsanaciones</t>
  </si>
  <si>
    <t>Río Negro</t>
  </si>
  <si>
    <t>Alajuela, Upala, Aguas Claras</t>
  </si>
  <si>
    <t>Grupo de 8 a 15</t>
  </si>
  <si>
    <t>Conformación del expediente digital</t>
  </si>
  <si>
    <t>Las Brisas</t>
  </si>
  <si>
    <t>Guanacaste, Liberia, Liberia</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</si>
  <si>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</si>
  <si>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</si>
  <si>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</si>
  <si>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</si>
  <si>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</si>
  <si>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</si>
  <si>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</si>
  <si>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</si>
  <si>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Remisión de oficio de devolución del proyecto a FOSUVI</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</si>
  <si>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</si>
  <si>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</si>
  <si>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</si>
  <si>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</si>
  <si>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</si>
  <si>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</si>
  <si>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</si>
  <si>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</si>
  <si>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</si>
  <si>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</si>
  <si>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</si>
  <si>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</si>
  <si>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Loma Linda</t>
  </si>
  <si>
    <t>Guanacaste, Santa Cruz, Veintesiete de Abril</t>
  </si>
  <si>
    <t>ROVI S.A.</t>
  </si>
  <si>
    <t>Maureen Barrantes</t>
  </si>
  <si>
    <t>Villa Verde</t>
  </si>
  <si>
    <t>Coopenae</t>
  </si>
  <si>
    <t>Puntarenas, Esparza, Espiritu Santo</t>
  </si>
  <si>
    <t>Alexander Aguilar Sobalbarro</t>
  </si>
  <si>
    <t>Tierra Prometida</t>
  </si>
  <si>
    <t>BC</t>
  </si>
  <si>
    <t>Fund. C.R. - Canada</t>
  </si>
  <si>
    <t>n/a</t>
  </si>
  <si>
    <t>San José, Pérez Zeledón, San Isidro</t>
  </si>
  <si>
    <t>Sebastián Barahona Martínez</t>
  </si>
  <si>
    <t>28 Millas</t>
  </si>
  <si>
    <t>Aurora de Luz</t>
  </si>
  <si>
    <t>Guanacaste, Carrillo, Belén</t>
  </si>
  <si>
    <t>Boulevard del Sol IV</t>
  </si>
  <si>
    <t>Wilbert Salazar Soto</t>
  </si>
  <si>
    <t>Grupo Mutual Alajuela - La Vivienda</t>
  </si>
  <si>
    <t>La Bendición</t>
  </si>
  <si>
    <t>Puntarenas, Parrita, Barranca</t>
  </si>
  <si>
    <t>Constructora SYNSA</t>
  </si>
  <si>
    <t xml:space="preserve">Jose Pablo Valerio Sánchez </t>
  </si>
  <si>
    <t>Jacarandas</t>
  </si>
  <si>
    <t>San José, San José, San Sebastián</t>
  </si>
  <si>
    <t>Cerro Verde</t>
  </si>
  <si>
    <t>Cartago, Paraíso, Paraíso</t>
  </si>
  <si>
    <t>Constructora Mar Azul S.A.</t>
  </si>
  <si>
    <t>Veredas del Río II</t>
  </si>
  <si>
    <t>Vistas de Miravalles</t>
  </si>
  <si>
    <t>Guanacaste, Bagaces, Bagaces</t>
  </si>
  <si>
    <t>Alajuela, Orotina, Orotina</t>
  </si>
  <si>
    <t>Casos 2026-2025</t>
  </si>
  <si>
    <t>Monto 2026-2025</t>
  </si>
  <si>
    <t>Total 2026</t>
  </si>
  <si>
    <t>*Según el cambio solicitado a Fodesaf, los recursos del trimestre ingresaron a la respectiva cuenta en Caja Única.</t>
  </si>
  <si>
    <t>3. Comparativo compromisos FOSUVI 2025/2026</t>
  </si>
  <si>
    <t>Recursos Fodesaf 2026 no ejecutados al corte</t>
  </si>
  <si>
    <t>Otros ingresos 2026</t>
  </si>
  <si>
    <t>El aumento considerable en el superávit corresponde a que los ingresos trimestrales del 2026, ingresaron en enero.</t>
  </si>
  <si>
    <t>4. Liquidación Presupuesto 2025 por Entidad Autorizada - BASE EFECTIVO-EJECUCIÓN COMPROMISOS 2025</t>
  </si>
  <si>
    <t>Saldo Compromisos 2025</t>
  </si>
  <si>
    <t>Total COMPROMISOS 2025</t>
  </si>
  <si>
    <t>28. Ejecución presupuestaria según modalidad de recursos y asignación de recursos para el 2026 - BASE EMISION</t>
  </si>
  <si>
    <t>29. Ejecución presupuestaria bonos emitidos y pagados para el 2026 - COMPARATIVO</t>
  </si>
  <si>
    <t>27. Liquidación Presupuesto 2026 por Entidad Autorizada - BASE EFECTIVO CGR TRANSFERENCIAS  DE CAPITAL  (pago de bonos y adelanto ART. 59)</t>
  </si>
  <si>
    <t>Del 01 de Enero al 28 de Febrero de 2026</t>
  </si>
  <si>
    <t>Al 28 de Febrero 2026</t>
  </si>
  <si>
    <t>Del 01 de Enero al 28 de Febrero del 2026</t>
  </si>
  <si>
    <t>AJIP INGENIERIA LIMITADA</t>
  </si>
  <si>
    <t>COMFETRASA SOCIEDAD ANONIMA</t>
  </si>
  <si>
    <t>CORPORACION BONANZA SOCIEDAD ANONIMA</t>
  </si>
  <si>
    <t>EDIFICADORA LA VIVIENDA ZONA NORTE S.A</t>
  </si>
  <si>
    <t>EMPRESA CONSTRUCTORA DEL SUR L&amp;R</t>
  </si>
  <si>
    <t>GRUPO ABASA</t>
  </si>
  <si>
    <t>GRUPO DISEÑO Y CONSTRUCCION DISECO SA</t>
  </si>
  <si>
    <t>LOS ACANTLADOS AZULES FMS S.A</t>
  </si>
  <si>
    <t>SEPROE S.A.</t>
  </si>
  <si>
    <t>UNITED FAMISOLD R R K SOCIEDAD ANONIMA (SUR-KSA)</t>
  </si>
  <si>
    <t>Del 01 al 28 de Febrero de 2026</t>
  </si>
  <si>
    <t>DE ACUERDO CON REPORTE PLANILLAS A CCSS AL MOMENTO DE LA POSTULACION ALGUNO DE LOS MIEMBROS TENIA INGRESOS, LOS CUALES NO SE REPORTARON EN LA SOLICITUD</t>
  </si>
  <si>
    <t>LA RELACION SALARIO APORTE ES EXCESIVA. JUSTIFICAR APORTE</t>
  </si>
  <si>
    <t>SALARIO EN DECLARACION JURADA DIFERENTE A DOCUMENTOS DE INGRESOS</t>
  </si>
  <si>
    <t>COPIA PLANO CATASTRO ILEGIBLE</t>
  </si>
  <si>
    <t>FALTA COPIA DOCUMENTO DE IDENTIDAD DE ALGUNO DE LOS MIEMBROS DEL NUCLEO FAMILIAR</t>
  </si>
  <si>
    <t>FALTA FIRMA PROFESIONAL RESPONSABLE EN PLANO CONSTRUCTIVO</t>
  </si>
  <si>
    <t>FALTA FIRMA PROFESIONAL RESPONSABLE Y NUMERO DE REGISTRO DEL PROFESIONAL EN PRESUPUESTO DE OBRA</t>
  </si>
  <si>
    <t>JUSTIFICAR NUCLEO FAMILIAR, PRESENTAN DOCUMENTOS DE PERSONAS NO INCLUIDAS EN LA FORMULA DE DECLARACION JURADA</t>
  </si>
  <si>
    <t>DECLARACION JURADA ILEGIBLE</t>
  </si>
  <si>
    <t>ESTUDIO DE REGISTRO INCOMPLETO</t>
  </si>
  <si>
    <t>FALTA PLANO CATASTRO</t>
  </si>
  <si>
    <t>FALTAN DATOS EN DETALLE OPERACION</t>
  </si>
  <si>
    <t>AREA DEL LOTE EN TASACION NO CONCUERDA CON DIGITACION</t>
  </si>
  <si>
    <t>DIFERENCIA EN AREA DEL LOTE CON RESPECTO AL RESTO DE LA DOCUMENTACION</t>
  </si>
  <si>
    <t>DECLARACION JURADA CON BORRONES O TACHADURAS</t>
  </si>
  <si>
    <t>DATOS EN OPCION DE COMPRAVENTA NO CONCUERDAN CON EL RESTO DE LA DOCUMENTACION</t>
  </si>
  <si>
    <t>DATOS INCONGRUENTES EN CERTIFICACION UNION LIBRE</t>
  </si>
  <si>
    <t>DOCUMENTO DE IDENTIFICACION VENCIDO</t>
  </si>
  <si>
    <t>FALTA INFORMACION EN DATOS DE LOS MIEMBROS EN DECLARACION</t>
  </si>
  <si>
    <t>FALTA FIRMA DEL FISCAL DE LA OBRA</t>
  </si>
  <si>
    <t>FALTA NUMERO DE CEDULA DEL VENDEDOR EN OPCION DE VENTA</t>
  </si>
  <si>
    <t>HOSPITAL</t>
  </si>
  <si>
    <t>OCCIDENTAL</t>
  </si>
  <si>
    <t>LÍBANO</t>
  </si>
  <si>
    <t>ARANCIBIA</t>
  </si>
  <si>
    <t>JARIS</t>
  </si>
  <si>
    <t>GUADALUPE</t>
  </si>
  <si>
    <t>LLANURAS DEL GASPAR</t>
  </si>
  <si>
    <t>POROZAL</t>
  </si>
  <si>
    <t>Del 01 al 28 de Febrero 2026</t>
  </si>
  <si>
    <t>21. Bonos Formalizados Población LGTBI Por Propósito en el mes de Febrero de 2026</t>
  </si>
  <si>
    <t>Coopeande N°7</t>
  </si>
  <si>
    <t>Coopecaja R.L</t>
  </si>
  <si>
    <t>FEBRERO</t>
  </si>
  <si>
    <t>POSTULADOS ORDINARIOS DEL 01/01/2026 AL 28/02/2026</t>
  </si>
  <si>
    <t>POSTULADOS ART 59 DEL 01/01/2026 AL 28/02/2026</t>
  </si>
  <si>
    <t>CASOS FORMALIZADOS 
AL 28/02/2026</t>
  </si>
  <si>
    <t>PORCENTAJE DE CUMPLIMIENTO AL 28/02/2026</t>
  </si>
  <si>
    <t>Del 01/01/2023 al 28/2/2023</t>
  </si>
  <si>
    <t>Del 01/01/2024 al 28/02/2024</t>
  </si>
  <si>
    <t>Del 01/01/2025 al 28/02/2025</t>
  </si>
  <si>
    <t>Del 01/01/2026 al 28/02/2026</t>
  </si>
  <si>
    <t>Presupuesto Teórico 2026</t>
  </si>
  <si>
    <t>Real 2026</t>
  </si>
  <si>
    <t>Del 01 de Enero al 28 de Febrero 2026</t>
  </si>
  <si>
    <t>29. EJECUCIÓN PRESUPUESTARIA COMPARATIVO BONOS PAGADOS Y EMITIDOS PARA EL 2023-2026 AL 28/02/2026</t>
  </si>
  <si>
    <t>EMITIDOS DEL 01/01/2026 AL 28/02/2026</t>
  </si>
  <si>
    <t>FORMALIZADOS DEL 01/01/2026 AL 28/02/2026</t>
  </si>
  <si>
    <t>AL 28 DE FEBRERO 2026</t>
  </si>
  <si>
    <t>EMITIDOS DEL 01/01/2025 AL 28/02/2025</t>
  </si>
  <si>
    <t>FORMALIZADOS DEL 01/01/2025 AL 28/02/2025</t>
  </si>
  <si>
    <t>AL 28 DE FEBRERO 2025</t>
  </si>
  <si>
    <t>Acumulado: del 01/01/2025 al 28/02/2025</t>
  </si>
  <si>
    <t>Acumulado: del 01/01/2026 al 28/02/2026</t>
  </si>
  <si>
    <t>01/01/2026 al 28/02/2026</t>
  </si>
  <si>
    <t>01/01/2025 al 28/02/2025</t>
  </si>
  <si>
    <t>Formalizados Febrero 2026</t>
  </si>
  <si>
    <t>Formalizados Febrero 2025</t>
  </si>
  <si>
    <t xml:space="preserve">Financiamiento adicional Proyecto Miravalles </t>
  </si>
  <si>
    <t>Constructora Mar Azul</t>
  </si>
  <si>
    <t>Financiamiento de Proyecto El Sol</t>
  </si>
  <si>
    <t>Financiamiento Proyecto El Sol</t>
  </si>
  <si>
    <t>Financiamiento Adicional en el proyecto Condominio Vertical Cristal</t>
  </si>
  <si>
    <t>Financiamiento del Proyecto Riberas del Tempisque</t>
  </si>
  <si>
    <t>Financiamiento Proyecto Alto Chirripo Brenes y Morgan</t>
  </si>
  <si>
    <t>28. EJECUCIÓN PRESUPUESTARIA SEGÚN MODALIDAD DE RECURSOS Y ASIGNACIÓN DE RECURSOS PARA EL 2026 - BASE EMISION AL 28/02/2026</t>
  </si>
  <si>
    <t>EJECUCION AL 28/02/2026</t>
  </si>
  <si>
    <t>Al 28 de Febrero del 2026</t>
  </si>
  <si>
    <t>**Los recursos JPS están en proceso de incluirse en un presupuesto extraordinario.</t>
  </si>
  <si>
    <t>Al 28/02/2026</t>
  </si>
  <si>
    <t>Recursos JPS 2026</t>
  </si>
  <si>
    <t>Proyección IVA recurso 2026</t>
  </si>
  <si>
    <t>Otros ingresos Fodesaf periodos anteriores por ejecutar</t>
  </si>
  <si>
    <t>Se han realizado evaluaciones trimestrales para asegurar el cumplimiento de las metas establecidas por Entidad, en los casos que ha sido necesario vía aprobación de la Junta Directiva se han realizado reasignaciones de presupuesto para cumplir con la ejecución.
La reasignación de recursos de otros ingresos a las entidades autorizadas, se está analizando para llevar a Junta.</t>
  </si>
  <si>
    <t>Del 01 de Enero al 28 Febrero de 2026</t>
  </si>
  <si>
    <t>Maureen</t>
  </si>
  <si>
    <t>Revisión de subsanes</t>
  </si>
  <si>
    <t>Remisión de observaciones</t>
  </si>
  <si>
    <t>Mesa de trabajo #1</t>
  </si>
  <si>
    <t>A la espera de subsane por E.A.</t>
  </si>
  <si>
    <t>Remisión de observaciones y mesa de trabajo #1</t>
  </si>
  <si>
    <t>Del 01 de Enero al 28 de Febrero  2026</t>
  </si>
  <si>
    <t>Mesa de trabajo #1 para aclarar observaciones</t>
  </si>
  <si>
    <t>Mesa de trabajo #2 sobre observaciones no atendidas</t>
  </si>
  <si>
    <t xml:space="preserve">Recepción de subsanaciones y remisión de observaciones pendientes  </t>
  </si>
  <si>
    <t>Reunión con autoridades del BANHVI y de la E.A. para revisión de pendientes</t>
  </si>
  <si>
    <t>Remisión de subsanaciones finales e informe del 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</si>
</sst>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_(* #,##0.0\ \ ;_(* \(#,##0.0\);_(* &quot;-&quot;??_);_(@_)"/>
    <numFmt numFmtId="225" formatCode="_(* #,##0\ \ ;_(* \(#,##0\);_(* &quot;-&quot;??_);_(@_)"/>
    <numFmt numFmtId="226" formatCode="0.000"/>
  </numFmts>
  <fonts count="41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sz val="10"/>
      <name val="Arial"/>
      <family val="2"/>
    </font>
    <font>
      <sz val="11"/>
      <color indexed="8"/>
      <name val="Calibri"/>
      <family val="2"/>
    </font>
    <font>
      <sz val="10"/>
      <color indexed="8"/>
      <name val="Arial"/>
      <family val="2"/>
    </font>
    <font>
      <sz val="10"/>
      <name val="Arial"/>
      <family val="2"/>
    </font>
    <font>
      <sz val="10"/>
      <name val="Arial"/>
    </font>
    <font>
      <sz val="10"/>
      <color rgb="FFFF0000"/>
      <name val="Arial"/>
      <family val="2"/>
    </font>
    <font>
      <sz val="10"/>
      <color theme="1" tint="4.9989318521683403E-2"/>
      <name val="Arial"/>
      <family val="2"/>
    </font>
    <font>
      <b/>
      <sz val="9"/>
      <name val="Calibri"/>
      <family val="2"/>
      <scheme val="minor"/>
    </font>
    <font>
      <b/>
      <sz val="9"/>
      <name val="Arial"/>
      <family val="2"/>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2"/>
        <bgColor indexed="64"/>
      </patternFill>
    </fill>
    <fill>
      <patternFill patternType="solid">
        <fgColor theme="0" tint="-4.9989318521683403E-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indexed="22"/>
      </left>
      <right style="thin">
        <color indexed="22"/>
      </right>
      <top style="thin">
        <color indexed="22"/>
      </top>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4447">
    <xf numFmtId="0" fontId="0" fillId="0" borderId="0"/>
    <xf numFmtId="168" fontId="285" fillId="0" borderId="0" applyFont="0" applyFill="0" applyBorder="0" applyAlignment="0" applyProtection="0"/>
    <xf numFmtId="9" fontId="285" fillId="0" borderId="0" applyFont="0" applyFill="0" applyBorder="0" applyAlignment="0" applyProtection="0"/>
    <xf numFmtId="0" fontId="287" fillId="0" borderId="0"/>
    <xf numFmtId="0" fontId="286" fillId="0" borderId="0"/>
    <xf numFmtId="168" fontId="286" fillId="0" borderId="0" applyFont="0" applyFill="0" applyBorder="0" applyAlignment="0" applyProtection="0"/>
    <xf numFmtId="9" fontId="286" fillId="0" borderId="0" applyFont="0" applyFill="0" applyBorder="0" applyAlignment="0" applyProtection="0"/>
    <xf numFmtId="0" fontId="289" fillId="0" borderId="0"/>
    <xf numFmtId="190" fontId="289" fillId="0" borderId="0" applyFont="0" applyFill="0" applyBorder="0" applyAlignment="0" applyProtection="0"/>
    <xf numFmtId="168" fontId="289" fillId="0" borderId="0" applyFont="0" applyFill="0" applyBorder="0" applyAlignment="0" applyProtection="0"/>
    <xf numFmtId="0" fontId="284" fillId="0" borderId="0"/>
    <xf numFmtId="168" fontId="284" fillId="0" borderId="0" applyFont="0" applyFill="0" applyBorder="0" applyAlignment="0" applyProtection="0"/>
    <xf numFmtId="0" fontId="287" fillId="0" borderId="0"/>
    <xf numFmtId="0" fontId="287" fillId="0" borderId="0"/>
    <xf numFmtId="0" fontId="283" fillId="0" borderId="0"/>
    <xf numFmtId="181" fontId="286" fillId="0" borderId="0" applyFont="0" applyFill="0" applyBorder="0" applyAlignment="0" applyProtection="0"/>
    <xf numFmtId="0" fontId="282" fillId="0" borderId="0"/>
    <xf numFmtId="0" fontId="281" fillId="0" borderId="0"/>
    <xf numFmtId="168" fontId="281" fillId="0" borderId="0" applyFont="0" applyFill="0" applyBorder="0" applyAlignment="0" applyProtection="0"/>
    <xf numFmtId="0" fontId="285" fillId="0" borderId="0"/>
    <xf numFmtId="0" fontId="280" fillId="0" borderId="0"/>
    <xf numFmtId="0" fontId="279" fillId="0" borderId="0"/>
    <xf numFmtId="0" fontId="278" fillId="0" borderId="0"/>
    <xf numFmtId="168" fontId="278" fillId="0" borderId="0" applyFont="0" applyFill="0" applyBorder="0" applyAlignment="0" applyProtection="0"/>
    <xf numFmtId="0" fontId="285" fillId="0" borderId="0"/>
    <xf numFmtId="168" fontId="285" fillId="0" borderId="0" applyFont="0" applyFill="0" applyBorder="0" applyAlignment="0" applyProtection="0"/>
    <xf numFmtId="0" fontId="277" fillId="0" borderId="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286" fillId="0" borderId="0"/>
    <xf numFmtId="190" fontId="286" fillId="0" borderId="0" applyFont="0" applyFill="0" applyBorder="0" applyAlignment="0" applyProtection="0"/>
    <xf numFmtId="168" fontId="286" fillId="0" borderId="0" applyFont="0" applyFill="0" applyBorder="0" applyAlignment="0" applyProtection="0"/>
    <xf numFmtId="0" fontId="277" fillId="0" borderId="0"/>
    <xf numFmtId="168" fontId="277" fillId="0" borderId="0" applyFont="0" applyFill="0" applyBorder="0" applyAlignment="0" applyProtection="0"/>
    <xf numFmtId="0" fontId="277" fillId="0" borderId="0"/>
    <xf numFmtId="0" fontId="277" fillId="0" borderId="0"/>
    <xf numFmtId="0" fontId="277" fillId="0" borderId="0"/>
    <xf numFmtId="168" fontId="277" fillId="0" borderId="0" applyFont="0" applyFill="0" applyBorder="0" applyAlignment="0" applyProtection="0"/>
    <xf numFmtId="0" fontId="277" fillId="0" borderId="0"/>
    <xf numFmtId="0" fontId="277" fillId="0" borderId="0"/>
    <xf numFmtId="0" fontId="277" fillId="0" borderId="0"/>
    <xf numFmtId="168" fontId="277" fillId="0" borderId="0" applyFont="0" applyFill="0" applyBorder="0" applyAlignment="0" applyProtection="0"/>
    <xf numFmtId="0" fontId="276" fillId="0" borderId="0"/>
    <xf numFmtId="168" fontId="276" fillId="0" borderId="0" applyFont="0" applyFill="0" applyBorder="0" applyAlignment="0" applyProtection="0"/>
    <xf numFmtId="0" fontId="299" fillId="0" borderId="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286" fillId="0" borderId="0"/>
    <xf numFmtId="0" fontId="276" fillId="0" borderId="0"/>
    <xf numFmtId="168" fontId="276" fillId="0" borderId="0" applyFont="0" applyFill="0" applyBorder="0" applyAlignment="0" applyProtection="0"/>
    <xf numFmtId="0" fontId="276" fillId="0" borderId="0"/>
    <xf numFmtId="0" fontId="276" fillId="0" borderId="0"/>
    <xf numFmtId="0" fontId="276" fillId="0" borderId="0"/>
    <xf numFmtId="168" fontId="276" fillId="0" borderId="0" applyFont="0" applyFill="0" applyBorder="0" applyAlignment="0" applyProtection="0"/>
    <xf numFmtId="0" fontId="276" fillId="0" borderId="0"/>
    <xf numFmtId="0" fontId="276" fillId="0" borderId="0"/>
    <xf numFmtId="0" fontId="276" fillId="0" borderId="0"/>
    <xf numFmtId="168" fontId="276" fillId="0" borderId="0" applyFont="0" applyFill="0" applyBorder="0" applyAlignment="0" applyProtection="0"/>
    <xf numFmtId="0" fontId="276" fillId="0" borderId="0"/>
    <xf numFmtId="0" fontId="276" fillId="0" borderId="0"/>
    <xf numFmtId="168" fontId="276" fillId="0" borderId="0" applyFont="0" applyFill="0" applyBorder="0" applyAlignment="0" applyProtection="0"/>
    <xf numFmtId="0" fontId="276" fillId="0" borderId="0"/>
    <xf numFmtId="0" fontId="276" fillId="0" borderId="0"/>
    <xf numFmtId="0" fontId="276" fillId="0" borderId="0"/>
    <xf numFmtId="168" fontId="276" fillId="0" borderId="0" applyFont="0" applyFill="0" applyBorder="0" applyAlignment="0" applyProtection="0"/>
    <xf numFmtId="0" fontId="276" fillId="0" borderId="0"/>
    <xf numFmtId="0" fontId="276" fillId="0" borderId="0"/>
    <xf numFmtId="0" fontId="276" fillId="0" borderId="0"/>
    <xf numFmtId="168" fontId="276" fillId="0" borderId="0" applyFont="0" applyFill="0" applyBorder="0" applyAlignment="0" applyProtection="0"/>
    <xf numFmtId="0" fontId="275" fillId="0" borderId="0"/>
    <xf numFmtId="168" fontId="275" fillId="0" borderId="0" applyFont="0" applyFill="0" applyBorder="0" applyAlignment="0" applyProtection="0"/>
    <xf numFmtId="0" fontId="274" fillId="0" borderId="0"/>
    <xf numFmtId="0" fontId="273" fillId="0" borderId="0"/>
    <xf numFmtId="0" fontId="272" fillId="0" borderId="0"/>
    <xf numFmtId="168" fontId="272" fillId="0" borderId="0" applyFont="0" applyFill="0" applyBorder="0" applyAlignment="0" applyProtection="0"/>
    <xf numFmtId="0" fontId="271" fillId="0" borderId="0"/>
    <xf numFmtId="0" fontId="287" fillId="0" borderId="0"/>
    <xf numFmtId="0" fontId="270" fillId="0" borderId="0"/>
    <xf numFmtId="9" fontId="286" fillId="0" borderId="0" applyFont="0" applyFill="0" applyBorder="0" applyAlignment="0" applyProtection="0"/>
    <xf numFmtId="0" fontId="269" fillId="0" borderId="0"/>
    <xf numFmtId="168" fontId="269" fillId="0" borderId="0" applyFont="0" applyFill="0" applyBorder="0" applyAlignment="0" applyProtection="0"/>
    <xf numFmtId="0" fontId="268" fillId="0" borderId="0"/>
    <xf numFmtId="0" fontId="267" fillId="0" borderId="0"/>
    <xf numFmtId="0" fontId="286" fillId="0" borderId="0"/>
    <xf numFmtId="0" fontId="300" fillId="0" borderId="0"/>
    <xf numFmtId="0" fontId="266" fillId="0" borderId="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168" fontId="266" fillId="0" borderId="0" applyFont="0" applyFill="0" applyBorder="0" applyAlignment="0" applyProtection="0"/>
    <xf numFmtId="0" fontId="286" fillId="0" borderId="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0" fontId="286" fillId="0" borderId="0"/>
    <xf numFmtId="0" fontId="265" fillId="0" borderId="0"/>
    <xf numFmtId="168" fontId="265" fillId="0" borderId="0" applyFont="0" applyFill="0" applyBorder="0" applyAlignment="0" applyProtection="0"/>
    <xf numFmtId="0" fontId="300" fillId="0" borderId="0"/>
    <xf numFmtId="0" fontId="264" fillId="0" borderId="0"/>
    <xf numFmtId="168" fontId="264" fillId="0" borderId="0" applyFont="0" applyFill="0" applyBorder="0" applyAlignment="0" applyProtection="0"/>
    <xf numFmtId="0" fontId="301" fillId="0" borderId="0"/>
    <xf numFmtId="0" fontId="263" fillId="0" borderId="0"/>
    <xf numFmtId="0" fontId="302" fillId="0" borderId="0"/>
    <xf numFmtId="0" fontId="262" fillId="0" borderId="0"/>
    <xf numFmtId="0" fontId="261" fillId="0" borderId="0"/>
    <xf numFmtId="0" fontId="260" fillId="0" borderId="0"/>
    <xf numFmtId="168" fontId="260" fillId="0" borderId="0" applyFont="0" applyFill="0" applyBorder="0" applyAlignment="0" applyProtection="0"/>
    <xf numFmtId="0" fontId="259" fillId="0" borderId="0"/>
    <xf numFmtId="0" fontId="258" fillId="0" borderId="0"/>
    <xf numFmtId="168" fontId="258" fillId="0" borderId="0" applyFont="0" applyFill="0" applyBorder="0" applyAlignment="0" applyProtection="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86" fillId="0" borderId="0"/>
    <xf numFmtId="0" fontId="258" fillId="0" borderId="0"/>
    <xf numFmtId="168" fontId="258" fillId="0" borderId="0" applyFont="0" applyFill="0" applyBorder="0" applyAlignment="0" applyProtection="0"/>
    <xf numFmtId="0" fontId="286" fillId="0" borderId="0"/>
    <xf numFmtId="0" fontId="258" fillId="0" borderId="0"/>
    <xf numFmtId="0" fontId="286" fillId="0" borderId="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7" fillId="0" borderId="0"/>
    <xf numFmtId="168" fontId="257" fillId="0" borderId="0" applyFont="0" applyFill="0" applyBorder="0" applyAlignment="0" applyProtection="0"/>
    <xf numFmtId="0" fontId="256" fillId="0" borderId="0"/>
    <xf numFmtId="168" fontId="256" fillId="0" borderId="0" applyFont="0" applyFill="0" applyBorder="0" applyAlignment="0" applyProtection="0"/>
    <xf numFmtId="0" fontId="306" fillId="0" borderId="0"/>
    <xf numFmtId="0" fontId="255" fillId="0" borderId="0"/>
    <xf numFmtId="0" fontId="254" fillId="0" borderId="0"/>
    <xf numFmtId="0" fontId="307" fillId="0" borderId="0"/>
    <xf numFmtId="168" fontId="254" fillId="0" borderId="0" applyFont="0" applyFill="0" applyBorder="0" applyAlignment="0" applyProtection="0"/>
    <xf numFmtId="0" fontId="253" fillId="0" borderId="0"/>
    <xf numFmtId="168" fontId="253" fillId="0" borderId="0" applyFont="0" applyFill="0" applyBorder="0" applyAlignment="0" applyProtection="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86" fillId="0" borderId="0"/>
    <xf numFmtId="0" fontId="253" fillId="0" borderId="0"/>
    <xf numFmtId="0" fontId="253" fillId="0" borderId="0"/>
    <xf numFmtId="0" fontId="286" fillId="0" borderId="0"/>
    <xf numFmtId="168" fontId="253" fillId="0" borderId="0" applyFont="0" applyFill="0" applyBorder="0" applyAlignment="0" applyProtection="0"/>
    <xf numFmtId="0" fontId="252" fillId="0" borderId="0"/>
    <xf numFmtId="167" fontId="252" fillId="0" borderId="0" applyFont="0" applyFill="0" applyBorder="0" applyAlignment="0" applyProtection="0"/>
    <xf numFmtId="168" fontId="252" fillId="0" borderId="0" applyFont="0" applyFill="0" applyBorder="0" applyAlignment="0" applyProtection="0"/>
    <xf numFmtId="0" fontId="251" fillId="0" borderId="0"/>
    <xf numFmtId="167" fontId="251" fillId="0" borderId="0" applyFont="0" applyFill="0" applyBorder="0" applyAlignment="0" applyProtection="0"/>
    <xf numFmtId="0" fontId="250" fillId="0" borderId="0"/>
    <xf numFmtId="168" fontId="250" fillId="0" borderId="0" applyFont="0" applyFill="0" applyBorder="0" applyAlignment="0" applyProtection="0"/>
    <xf numFmtId="0" fontId="249" fillId="0" borderId="0"/>
    <xf numFmtId="167" fontId="249" fillId="0" borderId="0" applyFont="0" applyFill="0" applyBorder="0" applyAlignment="0" applyProtection="0"/>
    <xf numFmtId="0" fontId="248" fillId="0" borderId="0"/>
    <xf numFmtId="167" fontId="248" fillId="0" borderId="0" applyFont="0" applyFill="0" applyBorder="0" applyAlignment="0" applyProtection="0"/>
    <xf numFmtId="0" fontId="247" fillId="0" borderId="0"/>
    <xf numFmtId="167" fontId="247" fillId="0" borderId="0" applyFont="0" applyFill="0" applyBorder="0" applyAlignment="0" applyProtection="0"/>
    <xf numFmtId="0" fontId="246" fillId="0" borderId="0"/>
    <xf numFmtId="0" fontId="246" fillId="0" borderId="0"/>
    <xf numFmtId="167" fontId="246" fillId="0" borderId="0" applyFont="0" applyFill="0" applyBorder="0" applyAlignment="0" applyProtection="0"/>
    <xf numFmtId="0" fontId="245" fillId="0" borderId="0"/>
    <xf numFmtId="0" fontId="244" fillId="0" borderId="0"/>
    <xf numFmtId="0" fontId="308" fillId="0" borderId="0"/>
    <xf numFmtId="0" fontId="243" fillId="0" borderId="0"/>
    <xf numFmtId="167" fontId="243" fillId="0" borderId="0" applyFont="0" applyFill="0" applyBorder="0" applyAlignment="0" applyProtection="0"/>
    <xf numFmtId="0" fontId="242" fillId="0" borderId="0"/>
    <xf numFmtId="0" fontId="241" fillId="0" borderId="0"/>
    <xf numFmtId="0" fontId="240" fillId="0" borderId="0"/>
    <xf numFmtId="167" fontId="240"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3" borderId="0" applyNumberFormat="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0" fontId="239" fillId="0" borderId="0"/>
    <xf numFmtId="0" fontId="238" fillId="0" borderId="0"/>
    <xf numFmtId="168" fontId="238" fillId="0" borderId="0" applyFont="0" applyFill="0" applyBorder="0" applyAlignment="0" applyProtection="0"/>
    <xf numFmtId="0" fontId="237" fillId="0" borderId="0"/>
    <xf numFmtId="0" fontId="236" fillId="0" borderId="0"/>
    <xf numFmtId="167" fontId="236" fillId="0" borderId="0" applyFont="0" applyFill="0" applyBorder="0" applyAlignment="0" applyProtection="0"/>
    <xf numFmtId="168" fontId="236" fillId="0" borderId="0" applyFont="0" applyFill="0" applyBorder="0" applyAlignment="0" applyProtection="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167" fontId="236" fillId="0" borderId="0" applyFont="0" applyFill="0" applyBorder="0" applyAlignment="0" applyProtection="0"/>
    <xf numFmtId="168"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0" fontId="236" fillId="0" borderId="0"/>
    <xf numFmtId="167" fontId="236" fillId="0" borderId="0" applyFont="0" applyFill="0" applyBorder="0" applyAlignment="0" applyProtection="0"/>
    <xf numFmtId="0" fontId="236" fillId="0" borderId="0"/>
    <xf numFmtId="0" fontId="236" fillId="0" borderId="0"/>
    <xf numFmtId="0" fontId="286" fillId="0" borderId="0"/>
    <xf numFmtId="0" fontId="236" fillId="0" borderId="0"/>
    <xf numFmtId="167" fontId="236" fillId="0" borderId="0" applyFont="0" applyFill="0" applyBorder="0" applyAlignment="0" applyProtection="0"/>
    <xf numFmtId="0" fontId="236" fillId="0" borderId="0"/>
    <xf numFmtId="0" fontId="236" fillId="0" borderId="0"/>
    <xf numFmtId="0" fontId="236" fillId="0" borderId="0"/>
    <xf numFmtId="167"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3" borderId="0" applyNumberFormat="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0" fontId="236" fillId="0" borderId="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167" fontId="236" fillId="0" borderId="0" applyFont="0" applyFill="0" applyBorder="0" applyAlignment="0" applyProtection="0"/>
    <xf numFmtId="168"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168"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167" fontId="236" fillId="0" borderId="0" applyFont="0" applyFill="0" applyBorder="0" applyAlignment="0" applyProtection="0"/>
    <xf numFmtId="0" fontId="236" fillId="0" borderId="0"/>
    <xf numFmtId="0" fontId="236" fillId="0" borderId="0"/>
    <xf numFmtId="167" fontId="236" fillId="0" borderId="0" applyFont="0" applyFill="0" applyBorder="0" applyAlignment="0" applyProtection="0"/>
    <xf numFmtId="0" fontId="236" fillId="0" borderId="0"/>
    <xf numFmtId="0" fontId="236" fillId="0" borderId="0"/>
    <xf numFmtId="168" fontId="236" fillId="0" borderId="0" applyFont="0" applyFill="0" applyBorder="0" applyAlignment="0" applyProtection="0"/>
    <xf numFmtId="0" fontId="236" fillId="0" borderId="0"/>
    <xf numFmtId="0" fontId="235" fillId="0" borderId="0"/>
    <xf numFmtId="167" fontId="235" fillId="0" borderId="0" applyFont="0" applyFill="0" applyBorder="0" applyAlignment="0" applyProtection="0"/>
    <xf numFmtId="0" fontId="234" fillId="0" borderId="0"/>
    <xf numFmtId="168" fontId="234" fillId="0" borderId="0" applyFont="0" applyFill="0" applyBorder="0" applyAlignment="0" applyProtection="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0" fontId="234" fillId="0" borderId="0"/>
    <xf numFmtId="167" fontId="234" fillId="0" borderId="0" applyFont="0" applyFill="0" applyBorder="0" applyAlignment="0" applyProtection="0"/>
    <xf numFmtId="0" fontId="234" fillId="0" borderId="0"/>
    <xf numFmtId="0" fontId="234" fillId="0" borderId="0"/>
    <xf numFmtId="0" fontId="234" fillId="0" borderId="0"/>
    <xf numFmtId="167" fontId="234" fillId="0" borderId="0" applyFont="0" applyFill="0" applyBorder="0" applyAlignment="0" applyProtection="0"/>
    <xf numFmtId="0" fontId="234" fillId="0" borderId="0"/>
    <xf numFmtId="0" fontId="234" fillId="0" borderId="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3" borderId="0" applyNumberFormat="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0" fontId="234" fillId="0" borderId="0"/>
    <xf numFmtId="167"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7" fontId="234" fillId="0" borderId="0" applyFont="0" applyFill="0" applyBorder="0" applyAlignment="0" applyProtection="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167" fontId="234" fillId="0" borderId="0" applyFont="0" applyFill="0" applyBorder="0" applyAlignment="0" applyProtection="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0" fontId="234" fillId="0" borderId="0"/>
    <xf numFmtId="167" fontId="234" fillId="0" borderId="0" applyFont="0" applyFill="0" applyBorder="0" applyAlignment="0" applyProtection="0"/>
    <xf numFmtId="0" fontId="234" fillId="0" borderId="0"/>
    <xf numFmtId="0" fontId="234" fillId="0" borderId="0"/>
    <xf numFmtId="0" fontId="234" fillId="0" borderId="0"/>
    <xf numFmtId="167" fontId="234" fillId="0" borderId="0" applyFont="0" applyFill="0" applyBorder="0" applyAlignment="0" applyProtection="0"/>
    <xf numFmtId="0" fontId="234" fillId="0" borderId="0"/>
    <xf numFmtId="0" fontId="234" fillId="0" borderId="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3" borderId="0" applyNumberFormat="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0" fontId="234" fillId="0" borderId="0"/>
    <xf numFmtId="167"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7" fontId="234" fillId="0" borderId="0" applyFont="0" applyFill="0" applyBorder="0" applyAlignment="0" applyProtection="0"/>
    <xf numFmtId="0" fontId="233" fillId="0" borderId="0"/>
    <xf numFmtId="168" fontId="233" fillId="0" borderId="0" applyFont="0" applyFill="0" applyBorder="0" applyAlignment="0" applyProtection="0"/>
    <xf numFmtId="0" fontId="233" fillId="0" borderId="0"/>
    <xf numFmtId="0" fontId="232" fillId="0" borderId="0"/>
    <xf numFmtId="167" fontId="232" fillId="0" borderId="0" applyFont="0" applyFill="0" applyBorder="0" applyAlignment="0" applyProtection="0"/>
    <xf numFmtId="0" fontId="287" fillId="0" borderId="0"/>
    <xf numFmtId="0" fontId="231" fillId="0" borderId="0"/>
    <xf numFmtId="168" fontId="231" fillId="0" borderId="0" applyFont="0" applyFill="0" applyBorder="0" applyAlignment="0" applyProtection="0"/>
    <xf numFmtId="0" fontId="230" fillId="0" borderId="0"/>
    <xf numFmtId="167" fontId="230" fillId="0" borderId="0" applyFont="0" applyFill="0" applyBorder="0" applyAlignment="0" applyProtection="0"/>
    <xf numFmtId="167" fontId="230" fillId="0" borderId="0" applyFont="0" applyFill="0" applyBorder="0" applyAlignment="0" applyProtection="0"/>
    <xf numFmtId="0" fontId="229" fillId="0" borderId="0"/>
    <xf numFmtId="167" fontId="229" fillId="0" borderId="0" applyFont="0" applyFill="0" applyBorder="0" applyAlignment="0" applyProtection="0"/>
    <xf numFmtId="167" fontId="229" fillId="0" borderId="0" applyFont="0" applyFill="0" applyBorder="0" applyAlignment="0" applyProtection="0"/>
    <xf numFmtId="0" fontId="228" fillId="0" borderId="0"/>
    <xf numFmtId="167" fontId="228" fillId="0" borderId="0" applyFont="0" applyFill="0" applyBorder="0" applyAlignment="0" applyProtection="0"/>
    <xf numFmtId="167" fontId="228" fillId="0" borderId="0" applyFont="0" applyFill="0" applyBorder="0" applyAlignment="0" applyProtection="0"/>
    <xf numFmtId="0" fontId="227" fillId="0" borderId="0"/>
    <xf numFmtId="167" fontId="227" fillId="0" borderId="0" applyFont="0" applyFill="0" applyBorder="0" applyAlignment="0" applyProtection="0"/>
    <xf numFmtId="167" fontId="227" fillId="0" borderId="0" applyFont="0" applyFill="0" applyBorder="0" applyAlignment="0" applyProtection="0"/>
    <xf numFmtId="0" fontId="226" fillId="0" borderId="0"/>
    <xf numFmtId="167" fontId="226" fillId="0" borderId="0" applyFont="0" applyFill="0" applyBorder="0" applyAlignment="0" applyProtection="0"/>
    <xf numFmtId="0" fontId="225" fillId="0" borderId="0"/>
    <xf numFmtId="167" fontId="225" fillId="0" borderId="0" applyFont="0" applyFill="0" applyBorder="0" applyAlignment="0" applyProtection="0"/>
    <xf numFmtId="0" fontId="224" fillId="0" borderId="0"/>
    <xf numFmtId="0" fontId="223" fillId="0" borderId="0"/>
    <xf numFmtId="167" fontId="223" fillId="0" borderId="0" applyFont="0" applyFill="0" applyBorder="0" applyAlignment="0" applyProtection="0"/>
    <xf numFmtId="0" fontId="222" fillId="0" borderId="0"/>
    <xf numFmtId="167" fontId="222" fillId="0" borderId="0" applyFont="0" applyFill="0" applyBorder="0" applyAlignment="0" applyProtection="0"/>
    <xf numFmtId="0" fontId="221" fillId="0" borderId="0"/>
    <xf numFmtId="167" fontId="221" fillId="0" borderId="0" applyFont="0" applyFill="0" applyBorder="0" applyAlignment="0" applyProtection="0"/>
    <xf numFmtId="167" fontId="221" fillId="0" borderId="0" applyFont="0" applyFill="0" applyBorder="0" applyAlignment="0" applyProtection="0"/>
    <xf numFmtId="0" fontId="220" fillId="0" borderId="0"/>
    <xf numFmtId="167" fontId="220" fillId="0" borderId="0" applyFont="0" applyFill="0" applyBorder="0" applyAlignment="0" applyProtection="0"/>
    <xf numFmtId="167" fontId="220" fillId="0" borderId="0" applyFont="0" applyFill="0" applyBorder="0" applyAlignment="0" applyProtection="0"/>
    <xf numFmtId="0" fontId="219" fillId="0" borderId="0"/>
    <xf numFmtId="167" fontId="219" fillId="0" borderId="0" applyFont="0" applyFill="0" applyBorder="0" applyAlignment="0" applyProtection="0"/>
    <xf numFmtId="0" fontId="218" fillId="0" borderId="0"/>
    <xf numFmtId="0" fontId="288" fillId="6" borderId="0" applyNumberFormat="0" applyBorder="0" applyAlignment="0" applyProtection="0"/>
    <xf numFmtId="0" fontId="288" fillId="7" borderId="0" applyNumberFormat="0" applyBorder="0" applyAlignment="0" applyProtection="0"/>
    <xf numFmtId="0" fontId="288" fillId="8" borderId="0" applyNumberFormat="0" applyBorder="0" applyAlignment="0" applyProtection="0"/>
    <xf numFmtId="0" fontId="288" fillId="9" borderId="0" applyNumberFormat="0" applyBorder="0" applyAlignment="0" applyProtection="0"/>
    <xf numFmtId="0" fontId="288" fillId="10" borderId="0" applyNumberFormat="0" applyBorder="0" applyAlignment="0" applyProtection="0"/>
    <xf numFmtId="0" fontId="288" fillId="11" borderId="0" applyNumberFormat="0" applyBorder="0" applyAlignment="0" applyProtection="0"/>
    <xf numFmtId="0" fontId="288" fillId="12" borderId="0" applyNumberFormat="0" applyBorder="0" applyAlignment="0" applyProtection="0"/>
    <xf numFmtId="0" fontId="288" fillId="13" borderId="0" applyNumberFormat="0" applyBorder="0" applyAlignment="0" applyProtection="0"/>
    <xf numFmtId="0" fontId="288" fillId="8" borderId="0" applyNumberFormat="0" applyBorder="0" applyAlignment="0" applyProtection="0"/>
    <xf numFmtId="0" fontId="288" fillId="11" borderId="0" applyNumberFormat="0" applyBorder="0" applyAlignment="0" applyProtection="0"/>
    <xf numFmtId="0" fontId="288" fillId="14" borderId="0" applyNumberFormat="0" applyBorder="0" applyAlignment="0" applyProtection="0"/>
    <xf numFmtId="0" fontId="310" fillId="15" borderId="0" applyNumberFormat="0" applyBorder="0" applyAlignment="0" applyProtection="0"/>
    <xf numFmtId="0" fontId="310" fillId="12" borderId="0" applyNumberFormat="0" applyBorder="0" applyAlignment="0" applyProtection="0"/>
    <xf numFmtId="0" fontId="310" fillId="13" borderId="0" applyNumberFormat="0" applyBorder="0" applyAlignment="0" applyProtection="0"/>
    <xf numFmtId="0" fontId="310" fillId="16" borderId="0" applyNumberFormat="0" applyBorder="0" applyAlignment="0" applyProtection="0"/>
    <xf numFmtId="0" fontId="310" fillId="17" borderId="0" applyNumberFormat="0" applyBorder="0" applyAlignment="0" applyProtection="0"/>
    <xf numFmtId="0" fontId="310" fillId="18" borderId="0" applyNumberFormat="0" applyBorder="0" applyAlignment="0" applyProtection="0"/>
    <xf numFmtId="0" fontId="311" fillId="19" borderId="0" applyNumberFormat="0" applyBorder="0" applyAlignment="0" applyProtection="0"/>
    <xf numFmtId="0" fontId="312" fillId="20" borderId="23" applyNumberFormat="0" applyAlignment="0" applyProtection="0"/>
    <xf numFmtId="0" fontId="313" fillId="21" borderId="24" applyNumberFormat="0" applyAlignment="0" applyProtection="0"/>
    <xf numFmtId="0" fontId="314" fillId="0" borderId="25" applyNumberFormat="0" applyFill="0" applyAlignment="0" applyProtection="0"/>
    <xf numFmtId="0" fontId="315" fillId="0" borderId="0" applyNumberFormat="0" applyFill="0" applyBorder="0" applyAlignment="0" applyProtection="0"/>
    <xf numFmtId="0" fontId="310" fillId="22" borderId="0" applyNumberFormat="0" applyBorder="0" applyAlignment="0" applyProtection="0"/>
    <xf numFmtId="0" fontId="310" fillId="23" borderId="0" applyNumberFormat="0" applyBorder="0" applyAlignment="0" applyProtection="0"/>
    <xf numFmtId="0" fontId="310" fillId="24" borderId="0" applyNumberFormat="0" applyBorder="0" applyAlignment="0" applyProtection="0"/>
    <xf numFmtId="0" fontId="310" fillId="16" borderId="0" applyNumberFormat="0" applyBorder="0" applyAlignment="0" applyProtection="0"/>
    <xf numFmtId="0" fontId="310" fillId="17" borderId="0" applyNumberFormat="0" applyBorder="0" applyAlignment="0" applyProtection="0"/>
    <xf numFmtId="0" fontId="310" fillId="25" borderId="0" applyNumberFormat="0" applyBorder="0" applyAlignment="0" applyProtection="0"/>
    <xf numFmtId="0" fontId="316" fillId="10" borderId="23" applyNumberFormat="0" applyAlignment="0" applyProtection="0"/>
    <xf numFmtId="0" fontId="317" fillId="7" borderId="0" applyNumberFormat="0" applyBorder="0" applyAlignment="0" applyProtection="0"/>
    <xf numFmtId="0" fontId="318" fillId="26" borderId="0" applyNumberFormat="0" applyBorder="0" applyAlignment="0" applyProtection="0"/>
    <xf numFmtId="0" fontId="286" fillId="27" borderId="22" applyNumberFormat="0" applyFont="0" applyAlignment="0" applyProtection="0"/>
    <xf numFmtId="0" fontId="319" fillId="20" borderId="26" applyNumberFormat="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2" fillId="0" borderId="27" applyNumberFormat="0" applyFill="0" applyAlignment="0" applyProtection="0"/>
    <xf numFmtId="0" fontId="323" fillId="0" borderId="28" applyNumberFormat="0" applyFill="0" applyAlignment="0" applyProtection="0"/>
    <xf numFmtId="0" fontId="315" fillId="0" borderId="29" applyNumberFormat="0" applyFill="0" applyAlignment="0" applyProtection="0"/>
    <xf numFmtId="0" fontId="324" fillId="0" borderId="0" applyNumberFormat="0" applyFill="0" applyBorder="0" applyAlignment="0" applyProtection="0"/>
    <xf numFmtId="0" fontId="325" fillId="0" borderId="30" applyNumberFormat="0" applyFill="0" applyAlignment="0" applyProtection="0"/>
    <xf numFmtId="0" fontId="217" fillId="0" borderId="0"/>
    <xf numFmtId="167" fontId="217" fillId="0" borderId="0" applyFont="0" applyFill="0" applyBorder="0" applyAlignment="0" applyProtection="0"/>
    <xf numFmtId="0" fontId="216" fillId="0" borderId="0"/>
    <xf numFmtId="167" fontId="216" fillId="0" borderId="0" applyFont="0" applyFill="0" applyBorder="0" applyAlignment="0" applyProtection="0"/>
    <xf numFmtId="0" fontId="215" fillId="0" borderId="0"/>
    <xf numFmtId="167" fontId="215" fillId="0" borderId="0" applyFont="0" applyFill="0" applyBorder="0" applyAlignment="0" applyProtection="0"/>
    <xf numFmtId="0" fontId="326" fillId="0" borderId="0"/>
    <xf numFmtId="168" fontId="326" fillId="0" borderId="0" applyFont="0" applyFill="0" applyBorder="0" applyAlignment="0" applyProtection="0"/>
    <xf numFmtId="0" fontId="214" fillId="0" borderId="0"/>
    <xf numFmtId="0" fontId="214" fillId="0" borderId="0"/>
    <xf numFmtId="9" fontId="326" fillId="0" borderId="0" applyFont="0" applyFill="0" applyBorder="0" applyAlignment="0" applyProtection="0"/>
    <xf numFmtId="0" fontId="213" fillId="0" borderId="0"/>
    <xf numFmtId="167" fontId="213" fillId="0" borderId="0" applyFont="0" applyFill="0" applyBorder="0" applyAlignment="0" applyProtection="0"/>
    <xf numFmtId="0" fontId="212" fillId="0" borderId="0"/>
    <xf numFmtId="167" fontId="212" fillId="0" borderId="0" applyFont="0" applyFill="0" applyBorder="0" applyAlignment="0" applyProtection="0"/>
    <xf numFmtId="0" fontId="211" fillId="0" borderId="0"/>
    <xf numFmtId="167" fontId="211" fillId="0" borderId="0" applyFont="0" applyFill="0" applyBorder="0" applyAlignment="0" applyProtection="0"/>
    <xf numFmtId="0" fontId="210" fillId="0" borderId="0"/>
    <xf numFmtId="167" fontId="210" fillId="0" borderId="0" applyFont="0" applyFill="0" applyBorder="0" applyAlignment="0" applyProtection="0"/>
    <xf numFmtId="0" fontId="209" fillId="0" borderId="0"/>
    <xf numFmtId="167" fontId="209" fillId="0" borderId="0" applyFont="0" applyFill="0" applyBorder="0" applyAlignment="0" applyProtection="0"/>
    <xf numFmtId="0" fontId="208" fillId="0" borderId="0"/>
    <xf numFmtId="167" fontId="208" fillId="0" borderId="0" applyFont="0" applyFill="0" applyBorder="0" applyAlignment="0" applyProtection="0"/>
    <xf numFmtId="0" fontId="207" fillId="0" borderId="0"/>
    <xf numFmtId="0" fontId="206" fillId="0" borderId="0"/>
    <xf numFmtId="167" fontId="206" fillId="0" borderId="0" applyFont="0" applyFill="0" applyBorder="0" applyAlignment="0" applyProtection="0"/>
    <xf numFmtId="0" fontId="205" fillId="0" borderId="0"/>
    <xf numFmtId="167" fontId="205" fillId="0" borderId="0" applyFont="0" applyFill="0" applyBorder="0" applyAlignment="0" applyProtection="0"/>
    <xf numFmtId="0" fontId="287" fillId="0" borderId="0"/>
    <xf numFmtId="0" fontId="204" fillId="0" borderId="0"/>
    <xf numFmtId="167" fontId="204" fillId="0" borderId="0" applyFont="0" applyFill="0" applyBorder="0" applyAlignment="0" applyProtection="0"/>
    <xf numFmtId="0" fontId="203" fillId="0" borderId="0"/>
    <xf numFmtId="167" fontId="203" fillId="0" borderId="0" applyFont="0" applyFill="0" applyBorder="0" applyAlignment="0" applyProtection="0"/>
    <xf numFmtId="0" fontId="287" fillId="0" borderId="0"/>
    <xf numFmtId="0" fontId="202" fillId="0" borderId="0"/>
    <xf numFmtId="167" fontId="202" fillId="0" borderId="0" applyFont="0" applyFill="0" applyBorder="0" applyAlignment="0" applyProtection="0"/>
    <xf numFmtId="0" fontId="201" fillId="0" borderId="0"/>
    <xf numFmtId="0" fontId="327" fillId="0" borderId="0"/>
    <xf numFmtId="0" fontId="200" fillId="0" borderId="0"/>
    <xf numFmtId="168" fontId="200" fillId="0" borderId="0" applyFont="0" applyFill="0" applyBorder="0" applyAlignment="0" applyProtection="0"/>
    <xf numFmtId="0" fontId="200" fillId="0" borderId="0"/>
    <xf numFmtId="167" fontId="200" fillId="0" borderId="0" applyFont="0" applyFill="0" applyBorder="0" applyAlignment="0" applyProtection="0"/>
    <xf numFmtId="167" fontId="200" fillId="0" borderId="0" applyFont="0" applyFill="0" applyBorder="0" applyAlignment="0" applyProtection="0"/>
    <xf numFmtId="0" fontId="199" fillId="0" borderId="0"/>
    <xf numFmtId="0" fontId="329" fillId="0" borderId="0"/>
    <xf numFmtId="0" fontId="199" fillId="0" borderId="0"/>
    <xf numFmtId="0" fontId="198" fillId="0" borderId="0"/>
    <xf numFmtId="168" fontId="198" fillId="0" borderId="0" applyFont="0" applyFill="0" applyBorder="0" applyAlignment="0" applyProtection="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3" borderId="0" applyNumberFormat="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167" fontId="198" fillId="0" borderId="0" applyFont="0" applyFill="0" applyBorder="0" applyAlignment="0" applyProtection="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3" borderId="0" applyNumberFormat="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3" borderId="0" applyNumberFormat="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167" fontId="198" fillId="0" borderId="0" applyFont="0" applyFill="0" applyBorder="0" applyAlignment="0" applyProtection="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3" borderId="0" applyNumberFormat="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0" fontId="198" fillId="0" borderId="0"/>
    <xf numFmtId="168"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167" fontId="198" fillId="0" borderId="0" applyFont="0" applyFill="0" applyBorder="0" applyAlignment="0" applyProtection="0"/>
    <xf numFmtId="0" fontId="198" fillId="0" borderId="0"/>
    <xf numFmtId="167" fontId="198" fillId="0" borderId="0" applyFont="0" applyFill="0" applyBorder="0" applyAlignment="0" applyProtection="0"/>
    <xf numFmtId="167" fontId="198" fillId="0" borderId="0" applyFont="0" applyFill="0" applyBorder="0" applyAlignment="0" applyProtection="0"/>
    <xf numFmtId="0" fontId="198" fillId="0" borderId="0"/>
    <xf numFmtId="167" fontId="198" fillId="0" borderId="0" applyFont="0" applyFill="0" applyBorder="0" applyAlignment="0" applyProtection="0"/>
    <xf numFmtId="167" fontId="198" fillId="0" borderId="0" applyFont="0" applyFill="0" applyBorder="0" applyAlignment="0" applyProtection="0"/>
    <xf numFmtId="0" fontId="198" fillId="0" borderId="0"/>
    <xf numFmtId="167" fontId="198" fillId="0" borderId="0" applyFont="0" applyFill="0" applyBorder="0" applyAlignment="0" applyProtection="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167" fontId="198" fillId="0" borderId="0" applyFont="0" applyFill="0" applyBorder="0" applyAlignment="0" applyProtection="0"/>
    <xf numFmtId="0" fontId="198" fillId="0" borderId="0"/>
    <xf numFmtId="167" fontId="198" fillId="0" borderId="0" applyFont="0" applyFill="0" applyBorder="0" applyAlignment="0" applyProtection="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286" fillId="27" borderId="32" applyNumberFormat="0" applyFont="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286" fillId="0" borderId="0"/>
    <xf numFmtId="168" fontId="286" fillId="0" borderId="0" applyFont="0" applyFill="0" applyBorder="0" applyAlignment="0" applyProtection="0"/>
    <xf numFmtId="0" fontId="198" fillId="0" borderId="0"/>
    <xf numFmtId="0" fontId="198" fillId="0" borderId="0"/>
    <xf numFmtId="9" fontId="286"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167" fontId="198" fillId="0" borderId="0" applyFont="0" applyFill="0" applyBorder="0" applyAlignment="0" applyProtection="0"/>
    <xf numFmtId="0" fontId="198" fillId="0" borderId="0"/>
    <xf numFmtId="0" fontId="286" fillId="0" borderId="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167" fontId="198" fillId="0" borderId="0" applyFont="0" applyFill="0" applyBorder="0" applyAlignment="0" applyProtection="0"/>
    <xf numFmtId="0" fontId="198" fillId="0" borderId="0"/>
    <xf numFmtId="0" fontId="286" fillId="0" borderId="0"/>
    <xf numFmtId="0" fontId="198" fillId="0" borderId="0"/>
    <xf numFmtId="0" fontId="332" fillId="0" borderId="0"/>
    <xf numFmtId="168" fontId="332" fillId="0" borderId="0" applyFont="0" applyFill="0" applyBorder="0" applyAlignment="0" applyProtection="0"/>
    <xf numFmtId="9" fontId="332" fillId="0" borderId="0" applyFont="0" applyFill="0" applyBorder="0" applyAlignment="0" applyProtection="0"/>
    <xf numFmtId="166" fontId="286" fillId="0" borderId="0" applyFont="0" applyFill="0" applyBorder="0" applyAlignment="0" applyProtection="0"/>
    <xf numFmtId="166" fontId="286" fillId="0" borderId="0" applyFont="0" applyFill="0" applyBorder="0" applyAlignment="0" applyProtection="0"/>
    <xf numFmtId="166" fontId="286" fillId="0" borderId="0" applyFont="0" applyFill="0" applyBorder="0" applyAlignment="0" applyProtection="0"/>
    <xf numFmtId="166" fontId="286" fillId="0" borderId="0" applyFont="0" applyFill="0" applyBorder="0" applyAlignment="0" applyProtection="0"/>
    <xf numFmtId="166" fontId="286" fillId="0" borderId="0" applyFont="0" applyFill="0" applyBorder="0" applyAlignment="0" applyProtection="0"/>
    <xf numFmtId="166" fontId="332" fillId="0" borderId="0" applyFont="0" applyFill="0" applyBorder="0" applyAlignment="0" applyProtection="0"/>
    <xf numFmtId="168" fontId="286" fillId="0" borderId="0" applyFont="0" applyFill="0" applyBorder="0" applyAlignment="0" applyProtection="0"/>
    <xf numFmtId="168" fontId="286" fillId="0" borderId="0" applyFont="0" applyFill="0" applyBorder="0" applyAlignment="0" applyProtection="0"/>
    <xf numFmtId="9" fontId="286" fillId="0" borderId="0" applyFont="0" applyFill="0" applyBorder="0" applyAlignment="0" applyProtection="0"/>
    <xf numFmtId="9" fontId="286" fillId="0" borderId="0" applyFont="0" applyFill="0" applyBorder="0" applyAlignment="0" applyProtection="0"/>
    <xf numFmtId="9" fontId="286" fillId="0" borderId="0" applyFont="0" applyFill="0" applyBorder="0" applyAlignment="0" applyProtection="0"/>
    <xf numFmtId="41" fontId="285" fillId="0" borderId="0" applyFont="0" applyFill="0" applyBorder="0" applyAlignment="0" applyProtection="0"/>
    <xf numFmtId="0" fontId="197" fillId="0" borderId="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3" borderId="0" applyNumberFormat="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3" borderId="0" applyNumberFormat="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3" borderId="0" applyNumberFormat="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3" borderId="0" applyNumberFormat="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286" fillId="27" borderId="40" applyNumberFormat="0" applyFont="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3" borderId="0" applyNumberFormat="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3" borderId="0" applyNumberFormat="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3" borderId="0" applyNumberFormat="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3" borderId="0" applyNumberFormat="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286" fillId="27" borderId="40" applyNumberFormat="0" applyFont="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167" fontId="197" fillId="0" borderId="0" applyFont="0" applyFill="0" applyBorder="0" applyAlignment="0" applyProtection="0"/>
    <xf numFmtId="0" fontId="197" fillId="0" borderId="0"/>
    <xf numFmtId="0" fontId="197" fillId="0" borderId="0"/>
    <xf numFmtId="168" fontId="197" fillId="0" borderId="0" applyFont="0" applyFill="0" applyBorder="0" applyAlignment="0" applyProtection="0"/>
    <xf numFmtId="0" fontId="197" fillId="0" borderId="0"/>
    <xf numFmtId="167" fontId="197" fillId="0" borderId="0" applyFont="0" applyFill="0" applyBorder="0" applyAlignment="0" applyProtection="0"/>
    <xf numFmtId="167" fontId="197" fillId="0" borderId="0" applyFont="0" applyFill="0" applyBorder="0" applyAlignment="0" applyProtection="0"/>
    <xf numFmtId="0" fontId="197" fillId="0" borderId="0"/>
    <xf numFmtId="0" fontId="197" fillId="0" borderId="0"/>
    <xf numFmtId="0" fontId="286" fillId="0" borderId="0"/>
    <xf numFmtId="168" fontId="286" fillId="0" borderId="0" applyFont="0" applyFill="0" applyBorder="0" applyAlignment="0" applyProtection="0"/>
    <xf numFmtId="9" fontId="286" fillId="0" borderId="0" applyFont="0" applyFill="0" applyBorder="0" applyAlignment="0" applyProtection="0"/>
    <xf numFmtId="166" fontId="286"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0" fontId="196" fillId="0" borderId="0"/>
    <xf numFmtId="168" fontId="196" fillId="0" borderId="0" applyFont="0" applyFill="0" applyBorder="0" applyAlignment="0" applyProtection="0"/>
    <xf numFmtId="0" fontId="285" fillId="0" borderId="0"/>
    <xf numFmtId="168" fontId="285" fillId="0" borderId="0" applyFont="0" applyFill="0" applyBorder="0" applyAlignment="0" applyProtection="0"/>
    <xf numFmtId="9" fontId="285"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0" fontId="196" fillId="0" borderId="0"/>
    <xf numFmtId="41" fontId="285"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0" fontId="196" fillId="0" borderId="0"/>
    <xf numFmtId="168" fontId="285"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168" fontId="196" fillId="0" borderId="0" applyFont="0" applyFill="0" applyBorder="0" applyAlignment="0" applyProtection="0"/>
    <xf numFmtId="0" fontId="195" fillId="0" borderId="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3" fillId="0" borderId="0"/>
    <xf numFmtId="0" fontId="192" fillId="0" borderId="0"/>
    <xf numFmtId="167" fontId="192" fillId="0" borderId="0" applyFont="0" applyFill="0" applyBorder="0" applyAlignment="0" applyProtection="0"/>
    <xf numFmtId="0" fontId="338" fillId="0" borderId="0" applyNumberFormat="0" applyFill="0" applyBorder="0" applyAlignment="0" applyProtection="0"/>
    <xf numFmtId="0" fontId="337" fillId="0" borderId="0"/>
    <xf numFmtId="168" fontId="337" fillId="0" borderId="0" applyFont="0" applyFill="0" applyBorder="0" applyAlignment="0" applyProtection="0"/>
    <xf numFmtId="9" fontId="337" fillId="0" borderId="0" applyFont="0" applyFill="0" applyBorder="0" applyAlignment="0" applyProtection="0"/>
    <xf numFmtId="0" fontId="191" fillId="0" borderId="0"/>
    <xf numFmtId="0" fontId="191" fillId="0" borderId="0"/>
    <xf numFmtId="0" fontId="190" fillId="0" borderId="0"/>
    <xf numFmtId="167" fontId="190" fillId="0" borderId="0" applyFont="0" applyFill="0" applyBorder="0" applyAlignment="0" applyProtection="0"/>
    <xf numFmtId="0" fontId="287" fillId="0" borderId="0"/>
    <xf numFmtId="0" fontId="287" fillId="0" borderId="0"/>
    <xf numFmtId="0" fontId="189" fillId="0" borderId="0"/>
    <xf numFmtId="0" fontId="189" fillId="0" borderId="0"/>
    <xf numFmtId="0" fontId="287" fillId="0" borderId="0"/>
    <xf numFmtId="0" fontId="189" fillId="0" borderId="0"/>
    <xf numFmtId="0" fontId="189" fillId="0" borderId="0"/>
    <xf numFmtId="168" fontId="189" fillId="0" borderId="0" applyFont="0" applyFill="0" applyBorder="0" applyAlignment="0" applyProtection="0"/>
    <xf numFmtId="0" fontId="287" fillId="0" borderId="0"/>
    <xf numFmtId="0" fontId="189" fillId="3" borderId="0" applyNumberFormat="0" applyBorder="0" applyAlignment="0" applyProtection="0"/>
    <xf numFmtId="0" fontId="188" fillId="0" borderId="0"/>
    <xf numFmtId="0" fontId="187" fillId="0" borderId="0"/>
    <xf numFmtId="0" fontId="186" fillId="0" borderId="0"/>
    <xf numFmtId="167" fontId="186" fillId="0" borderId="0" applyFont="0" applyFill="0" applyBorder="0" applyAlignment="0" applyProtection="0"/>
    <xf numFmtId="0" fontId="186" fillId="0" borderId="0"/>
    <xf numFmtId="0" fontId="185" fillId="0" borderId="0"/>
    <xf numFmtId="0" fontId="184" fillId="0" borderId="0"/>
    <xf numFmtId="0" fontId="183" fillId="0" borderId="0"/>
    <xf numFmtId="167" fontId="183" fillId="0" borderId="0" applyFont="0" applyFill="0" applyBorder="0" applyAlignment="0" applyProtection="0"/>
    <xf numFmtId="0" fontId="183" fillId="0" borderId="0"/>
    <xf numFmtId="0" fontId="183" fillId="0" borderId="0"/>
    <xf numFmtId="0" fontId="182" fillId="3" borderId="0" applyNumberFormat="0" applyBorder="0" applyAlignment="0" applyProtection="0"/>
    <xf numFmtId="0" fontId="182" fillId="0" borderId="0"/>
    <xf numFmtId="0" fontId="288" fillId="19" borderId="0" applyNumberFormat="0" applyBorder="0" applyAlignment="0" applyProtection="0"/>
    <xf numFmtId="0" fontId="181" fillId="0" borderId="0"/>
    <xf numFmtId="0" fontId="180" fillId="0" borderId="0"/>
    <xf numFmtId="167" fontId="180" fillId="0" borderId="0" applyFont="0" applyFill="0" applyBorder="0" applyAlignment="0" applyProtection="0"/>
    <xf numFmtId="0" fontId="180" fillId="0" borderId="0"/>
    <xf numFmtId="0" fontId="287" fillId="0" borderId="0"/>
    <xf numFmtId="0" fontId="179" fillId="0" borderId="0"/>
    <xf numFmtId="167" fontId="179" fillId="0" borderId="0" applyFont="0" applyFill="0" applyBorder="0" applyAlignment="0" applyProtection="0"/>
    <xf numFmtId="0" fontId="179" fillId="0" borderId="0"/>
    <xf numFmtId="0" fontId="179" fillId="0" borderId="0"/>
    <xf numFmtId="0" fontId="340" fillId="0" borderId="0"/>
    <xf numFmtId="0" fontId="178" fillId="0" borderId="0"/>
    <xf numFmtId="0" fontId="287" fillId="0" borderId="0"/>
    <xf numFmtId="0" fontId="177" fillId="0" borderId="0"/>
    <xf numFmtId="167" fontId="177" fillId="0" borderId="0" applyFont="0" applyFill="0" applyBorder="0" applyAlignment="0" applyProtection="0"/>
    <xf numFmtId="0" fontId="177" fillId="0" borderId="0"/>
    <xf numFmtId="0" fontId="176" fillId="0" borderId="0"/>
    <xf numFmtId="0" fontId="175" fillId="0" borderId="0"/>
    <xf numFmtId="0" fontId="174" fillId="0" borderId="0"/>
    <xf numFmtId="167" fontId="174" fillId="0" borderId="0" applyFont="0" applyFill="0" applyBorder="0" applyAlignment="0" applyProtection="0"/>
    <xf numFmtId="0" fontId="174" fillId="0" borderId="0"/>
    <xf numFmtId="0" fontId="173" fillId="0" borderId="0"/>
    <xf numFmtId="167" fontId="173" fillId="0" borderId="0" applyFont="0" applyFill="0" applyBorder="0" applyAlignment="0" applyProtection="0"/>
    <xf numFmtId="0" fontId="173" fillId="0" borderId="0"/>
    <xf numFmtId="0" fontId="172" fillId="0" borderId="0"/>
    <xf numFmtId="167" fontId="172" fillId="0" borderId="0" applyFont="0" applyFill="0" applyBorder="0" applyAlignment="0" applyProtection="0"/>
    <xf numFmtId="0" fontId="172" fillId="0" borderId="0"/>
    <xf numFmtId="0" fontId="171" fillId="0" borderId="0"/>
    <xf numFmtId="0" fontId="342" fillId="0" borderId="0"/>
    <xf numFmtId="168" fontId="342" fillId="0" borderId="0" applyFont="0" applyFill="0" applyBorder="0" applyAlignment="0" applyProtection="0"/>
    <xf numFmtId="9" fontId="342" fillId="0" borderId="0" applyFont="0" applyFill="0" applyBorder="0" applyAlignment="0" applyProtection="0"/>
    <xf numFmtId="0" fontId="344" fillId="0" borderId="0"/>
    <xf numFmtId="0" fontId="170" fillId="0" borderId="0"/>
    <xf numFmtId="167" fontId="170" fillId="0" borderId="0" applyFont="0" applyFill="0" applyBorder="0" applyAlignment="0" applyProtection="0"/>
    <xf numFmtId="0" fontId="170" fillId="0" borderId="0"/>
    <xf numFmtId="0" fontId="169" fillId="0" borderId="0"/>
    <xf numFmtId="0" fontId="345" fillId="0" borderId="0"/>
    <xf numFmtId="168" fontId="345" fillId="0" borderId="0" applyFont="0" applyFill="0" applyBorder="0" applyAlignment="0" applyProtection="0"/>
    <xf numFmtId="9" fontId="345" fillId="0" borderId="0" applyFont="0" applyFill="0" applyBorder="0" applyAlignment="0" applyProtection="0"/>
    <xf numFmtId="0" fontId="287" fillId="0" borderId="0"/>
    <xf numFmtId="0" fontId="168" fillId="0" borderId="0"/>
    <xf numFmtId="167" fontId="168" fillId="0" borderId="0" applyFont="0" applyFill="0" applyBorder="0" applyAlignment="0" applyProtection="0"/>
    <xf numFmtId="0" fontId="168" fillId="0" borderId="0"/>
    <xf numFmtId="0" fontId="167" fillId="0" borderId="0"/>
    <xf numFmtId="0" fontId="166" fillId="0" borderId="0"/>
    <xf numFmtId="167" fontId="166" fillId="0" borderId="0" applyFont="0" applyFill="0" applyBorder="0" applyAlignment="0" applyProtection="0"/>
    <xf numFmtId="0" fontId="166" fillId="0" borderId="0"/>
    <xf numFmtId="0" fontId="165" fillId="0" borderId="0"/>
    <xf numFmtId="0" fontId="164" fillId="0" borderId="0"/>
    <xf numFmtId="168" fontId="164" fillId="0" borderId="0" applyFont="0" applyFill="0" applyBorder="0" applyAlignment="0" applyProtection="0"/>
    <xf numFmtId="0" fontId="164" fillId="3"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0" fontId="312" fillId="20" borderId="46" applyNumberFormat="0" applyAlignment="0" applyProtection="0"/>
    <xf numFmtId="0" fontId="316" fillId="10" borderId="46" applyNumberFormat="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167" fontId="164" fillId="0" borderId="0" applyFont="0" applyFill="0" applyBorder="0" applyAlignment="0" applyProtection="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319" fillId="20" borderId="47" applyNumberFormat="0" applyAlignment="0" applyProtection="0"/>
    <xf numFmtId="168" fontId="164" fillId="0" borderId="0" applyFont="0" applyFill="0" applyBorder="0" applyAlignment="0" applyProtection="0"/>
    <xf numFmtId="0" fontId="325" fillId="0" borderId="48" applyNumberFormat="0" applyFill="0" applyAlignment="0" applyProtection="0"/>
    <xf numFmtId="168" fontId="164" fillId="0" borderId="0" applyFont="0" applyFill="0" applyBorder="0" applyAlignment="0" applyProtection="0"/>
    <xf numFmtId="0" fontId="163" fillId="0" borderId="0"/>
    <xf numFmtId="168" fontId="163" fillId="0" borderId="0" applyFont="0" applyFill="0" applyBorder="0" applyAlignment="0" applyProtection="0"/>
    <xf numFmtId="9" fontId="163" fillId="0" borderId="0" applyFont="0" applyFill="0" applyBorder="0" applyAlignment="0" applyProtection="0"/>
    <xf numFmtId="0" fontId="163" fillId="3" borderId="0" applyNumberFormat="0" applyBorder="0" applyAlignment="0" applyProtection="0"/>
    <xf numFmtId="0" fontId="286" fillId="27" borderId="43" applyNumberFormat="0" applyFont="0" applyAlignment="0" applyProtection="0"/>
    <xf numFmtId="0" fontId="348" fillId="0" borderId="0"/>
    <xf numFmtId="168" fontId="348" fillId="0" borderId="0" applyFont="0" applyFill="0" applyBorder="0" applyAlignment="0" applyProtection="0"/>
    <xf numFmtId="9" fontId="348" fillId="0" borderId="0" applyFont="0" applyFill="0" applyBorder="0" applyAlignment="0" applyProtection="0"/>
    <xf numFmtId="0" fontId="162" fillId="0" borderId="0"/>
    <xf numFmtId="167" fontId="162" fillId="0" borderId="0" applyFont="0" applyFill="0" applyBorder="0" applyAlignment="0" applyProtection="0"/>
    <xf numFmtId="0" fontId="162" fillId="0" borderId="0"/>
    <xf numFmtId="0" fontId="161" fillId="0" borderId="0"/>
    <xf numFmtId="0" fontId="349" fillId="0" borderId="0"/>
    <xf numFmtId="168" fontId="349" fillId="0" borderId="0" applyFont="0" applyFill="0" applyBorder="0" applyAlignment="0" applyProtection="0"/>
    <xf numFmtId="9" fontId="349" fillId="0" borderId="0" applyFont="0" applyFill="0" applyBorder="0" applyAlignment="0" applyProtection="0"/>
    <xf numFmtId="0" fontId="160" fillId="0" borderId="0"/>
    <xf numFmtId="167" fontId="160" fillId="0" borderId="0" applyFont="0" applyFill="0" applyBorder="0" applyAlignment="0" applyProtection="0"/>
    <xf numFmtId="0" fontId="160" fillId="0" borderId="0"/>
    <xf numFmtId="0" fontId="350" fillId="0" borderId="0"/>
    <xf numFmtId="168" fontId="350" fillId="0" borderId="0" applyFont="0" applyFill="0" applyBorder="0" applyAlignment="0" applyProtection="0"/>
    <xf numFmtId="9" fontId="350" fillId="0" borderId="0" applyFont="0" applyFill="0" applyBorder="0" applyAlignment="0" applyProtection="0"/>
    <xf numFmtId="0" fontId="159" fillId="0" borderId="0"/>
    <xf numFmtId="0" fontId="158" fillId="0" borderId="0"/>
    <xf numFmtId="167" fontId="158" fillId="0" borderId="0" applyFont="0" applyFill="0" applyBorder="0" applyAlignment="0" applyProtection="0"/>
    <xf numFmtId="0" fontId="158" fillId="0" borderId="0"/>
    <xf numFmtId="0" fontId="157" fillId="0" borderId="0"/>
    <xf numFmtId="0" fontId="351" fillId="0" borderId="0"/>
    <xf numFmtId="168" fontId="351" fillId="0" borderId="0" applyFont="0" applyFill="0" applyBorder="0" applyAlignment="0" applyProtection="0"/>
    <xf numFmtId="9" fontId="351" fillId="0" borderId="0" applyFont="0" applyFill="0" applyBorder="0" applyAlignment="0" applyProtection="0"/>
    <xf numFmtId="0" fontId="156" fillId="0" borderId="0"/>
    <xf numFmtId="0" fontId="155" fillId="0" borderId="0"/>
    <xf numFmtId="167" fontId="155" fillId="0" borderId="0" applyFont="0" applyFill="0" applyBorder="0" applyAlignment="0" applyProtection="0"/>
    <xf numFmtId="0" fontId="155" fillId="0" borderId="0"/>
    <xf numFmtId="0" fontId="287" fillId="0" borderId="0"/>
    <xf numFmtId="0" fontId="352" fillId="0" borderId="0"/>
    <xf numFmtId="168" fontId="352" fillId="0" borderId="0" applyFont="0" applyFill="0" applyBorder="0" applyAlignment="0" applyProtection="0"/>
    <xf numFmtId="9" fontId="352" fillId="0" borderId="0" applyFont="0" applyFill="0" applyBorder="0" applyAlignment="0" applyProtection="0"/>
    <xf numFmtId="0" fontId="154" fillId="0" borderId="0"/>
    <xf numFmtId="167" fontId="154" fillId="0" borderId="0" applyFont="0" applyFill="0" applyBorder="0" applyAlignment="0" applyProtection="0"/>
    <xf numFmtId="0" fontId="154" fillId="0" borderId="0"/>
    <xf numFmtId="0" fontId="154" fillId="0" borderId="0"/>
    <xf numFmtId="0" fontId="153" fillId="0" borderId="0"/>
    <xf numFmtId="167" fontId="153" fillId="0" borderId="0" applyFont="0" applyFill="0" applyBorder="0" applyAlignment="0" applyProtection="0"/>
    <xf numFmtId="0" fontId="153" fillId="0" borderId="0"/>
    <xf numFmtId="168" fontId="286" fillId="0" borderId="0" applyFont="0" applyFill="0" applyBorder="0" applyAlignment="0" applyProtection="0"/>
    <xf numFmtId="0" fontId="152" fillId="0" borderId="0"/>
    <xf numFmtId="167" fontId="152" fillId="0" borderId="0" applyFont="0" applyFill="0" applyBorder="0" applyAlignment="0" applyProtection="0"/>
    <xf numFmtId="0" fontId="152" fillId="0" borderId="0"/>
    <xf numFmtId="0" fontId="353" fillId="0" borderId="0"/>
    <xf numFmtId="0" fontId="151" fillId="0" borderId="0"/>
    <xf numFmtId="168" fontId="286" fillId="0" borderId="0" applyFont="0" applyFill="0" applyBorder="0" applyAlignment="0" applyProtection="0"/>
    <xf numFmtId="168" fontId="286" fillId="0" borderId="0" applyFont="0" applyFill="0" applyBorder="0" applyAlignment="0" applyProtection="0"/>
    <xf numFmtId="0" fontId="150" fillId="0" borderId="0"/>
    <xf numFmtId="167" fontId="150" fillId="0" borderId="0" applyFont="0" applyFill="0" applyBorder="0" applyAlignment="0" applyProtection="0"/>
    <xf numFmtId="0" fontId="150" fillId="0" borderId="0"/>
    <xf numFmtId="0" fontId="354" fillId="0" borderId="0"/>
    <xf numFmtId="0" fontId="149" fillId="0" borderId="0"/>
    <xf numFmtId="167" fontId="149" fillId="0" borderId="0" applyFont="0" applyFill="0" applyBorder="0" applyAlignment="0" applyProtection="0"/>
    <xf numFmtId="0" fontId="149" fillId="0" borderId="0"/>
    <xf numFmtId="0" fontId="148" fillId="0" borderId="0"/>
    <xf numFmtId="167" fontId="148" fillId="0" borderId="0" applyFont="0" applyFill="0" applyBorder="0" applyAlignment="0" applyProtection="0"/>
    <xf numFmtId="0" fontId="148" fillId="0" borderId="0"/>
    <xf numFmtId="0" fontId="146" fillId="0" borderId="0"/>
    <xf numFmtId="167" fontId="146" fillId="0" borderId="0" applyFont="0" applyFill="0" applyBorder="0" applyAlignment="0" applyProtection="0"/>
    <xf numFmtId="0" fontId="146" fillId="0" borderId="0"/>
    <xf numFmtId="0" fontId="145" fillId="0" borderId="0"/>
    <xf numFmtId="0" fontId="145" fillId="0" borderId="0"/>
    <xf numFmtId="0" fontId="145" fillId="0" borderId="0"/>
    <xf numFmtId="0" fontId="356" fillId="0" borderId="0"/>
    <xf numFmtId="168" fontId="356" fillId="0" borderId="0" applyFont="0" applyFill="0" applyBorder="0" applyAlignment="0" applyProtection="0"/>
    <xf numFmtId="9" fontId="356" fillId="0" borderId="0" applyFont="0" applyFill="0" applyBorder="0" applyAlignment="0" applyProtection="0"/>
    <xf numFmtId="0" fontId="363" fillId="0" borderId="0"/>
    <xf numFmtId="0" fontId="363" fillId="0" borderId="0"/>
    <xf numFmtId="168" fontId="144" fillId="0" borderId="0" applyFont="0" applyFill="0" applyBorder="0" applyAlignment="0" applyProtection="0"/>
    <xf numFmtId="0" fontId="144" fillId="0" borderId="0"/>
    <xf numFmtId="168" fontId="143" fillId="0" borderId="0" applyFont="0" applyFill="0" applyBorder="0" applyAlignment="0" applyProtection="0"/>
    <xf numFmtId="0" fontId="143" fillId="0" borderId="0"/>
    <xf numFmtId="0" fontId="141" fillId="0" borderId="0"/>
    <xf numFmtId="167" fontId="141" fillId="0" borderId="0" applyFont="0" applyFill="0" applyBorder="0" applyAlignment="0" applyProtection="0"/>
    <xf numFmtId="0" fontId="141" fillId="0" borderId="0"/>
    <xf numFmtId="0" fontId="368" fillId="0" borderId="0"/>
    <xf numFmtId="168" fontId="368" fillId="0" borderId="0" applyFont="0" applyFill="0" applyBorder="0" applyAlignment="0" applyProtection="0"/>
    <xf numFmtId="9" fontId="368" fillId="0" borderId="0" applyFont="0" applyFill="0" applyBorder="0" applyAlignment="0" applyProtection="0"/>
    <xf numFmtId="0" fontId="140" fillId="0" borderId="0"/>
    <xf numFmtId="0" fontId="139" fillId="0" borderId="0"/>
    <xf numFmtId="0" fontId="139" fillId="0" borderId="0"/>
    <xf numFmtId="0" fontId="138" fillId="0" borderId="0"/>
    <xf numFmtId="167" fontId="138" fillId="0" borderId="0" applyFont="0" applyFill="0" applyBorder="0" applyAlignment="0" applyProtection="0"/>
    <xf numFmtId="0" fontId="138" fillId="0" borderId="0"/>
    <xf numFmtId="0" fontId="370" fillId="0" borderId="0"/>
    <xf numFmtId="168" fontId="370" fillId="0" borderId="0" applyFont="0" applyFill="0" applyBorder="0" applyAlignment="0" applyProtection="0"/>
    <xf numFmtId="9" fontId="370" fillId="0" borderId="0" applyFont="0" applyFill="0" applyBorder="0" applyAlignment="0" applyProtection="0"/>
    <xf numFmtId="168" fontId="285" fillId="0" borderId="0" applyFont="0" applyFill="0" applyBorder="0" applyAlignment="0" applyProtection="0"/>
    <xf numFmtId="0" fontId="285" fillId="0" borderId="0"/>
    <xf numFmtId="0" fontId="136" fillId="0" borderId="0"/>
    <xf numFmtId="167" fontId="136" fillId="0" borderId="0" applyFont="0" applyFill="0" applyBorder="0" applyAlignment="0" applyProtection="0"/>
    <xf numFmtId="0" fontId="136" fillId="0" borderId="0"/>
    <xf numFmtId="0" fontId="371" fillId="0" borderId="0"/>
    <xf numFmtId="168" fontId="371" fillId="0" borderId="0" applyFont="0" applyFill="0" applyBorder="0" applyAlignment="0" applyProtection="0"/>
    <xf numFmtId="9" fontId="371" fillId="0" borderId="0" applyFont="0" applyFill="0" applyBorder="0" applyAlignment="0" applyProtection="0"/>
    <xf numFmtId="0" fontId="372" fillId="0" borderId="0"/>
    <xf numFmtId="168" fontId="372" fillId="0" borderId="0" applyFont="0" applyFill="0" applyBorder="0" applyAlignment="0" applyProtection="0"/>
    <xf numFmtId="9" fontId="372" fillId="0" borderId="0" applyFont="0" applyFill="0" applyBorder="0" applyAlignment="0" applyProtection="0"/>
    <xf numFmtId="168" fontId="372" fillId="0" borderId="0" applyFont="0" applyFill="0" applyBorder="0" applyAlignment="0" applyProtection="0"/>
    <xf numFmtId="0" fontId="134" fillId="0" borderId="0"/>
    <xf numFmtId="167" fontId="134" fillId="0" borderId="0" applyFont="0" applyFill="0" applyBorder="0" applyAlignment="0" applyProtection="0"/>
    <xf numFmtId="0" fontId="134" fillId="0" borderId="0"/>
    <xf numFmtId="0" fontId="373" fillId="0" borderId="0"/>
    <xf numFmtId="168" fontId="286" fillId="0" borderId="0" applyFont="0" applyFill="0" applyBorder="0" applyAlignment="0" applyProtection="0"/>
    <xf numFmtId="9" fontId="286" fillId="0" borderId="0" applyFont="0" applyFill="0" applyBorder="0" applyAlignment="0" applyProtection="0"/>
    <xf numFmtId="205" fontId="374" fillId="0" borderId="0" applyFont="0" applyFill="0" applyBorder="0" applyAlignment="0" applyProtection="0"/>
    <xf numFmtId="190" fontId="286" fillId="0" borderId="0" applyFont="0" applyFill="0" applyBorder="0" applyAlignment="0" applyProtection="0"/>
    <xf numFmtId="166" fontId="286" fillId="0" borderId="0" applyFont="0" applyFill="0" applyBorder="0" applyAlignment="0" applyProtection="0"/>
    <xf numFmtId="168" fontId="133" fillId="0" borderId="0" applyFont="0" applyFill="0" applyBorder="0" applyAlignment="0" applyProtection="0"/>
    <xf numFmtId="168" fontId="286"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286" fillId="0" borderId="0" applyFont="0" applyFill="0" applyBorder="0" applyAlignment="0" applyProtection="0"/>
    <xf numFmtId="0" fontId="286" fillId="0" borderId="0"/>
    <xf numFmtId="0" fontId="133" fillId="0" borderId="0"/>
    <xf numFmtId="0" fontId="286" fillId="0" borderId="0"/>
    <xf numFmtId="0" fontId="286" fillId="0" borderId="0"/>
    <xf numFmtId="0" fontId="286" fillId="0" borderId="0"/>
    <xf numFmtId="0" fontId="287" fillId="0" borderId="0"/>
    <xf numFmtId="0" fontId="286" fillId="0" borderId="0"/>
    <xf numFmtId="9" fontId="374" fillId="0" borderId="0" applyFont="0" applyFill="0" applyBorder="0" applyAlignment="0" applyProtection="0"/>
    <xf numFmtId="0" fontId="287" fillId="0" borderId="0"/>
    <xf numFmtId="0" fontId="375" fillId="0" borderId="0"/>
    <xf numFmtId="0" fontId="132" fillId="0" borderId="0"/>
    <xf numFmtId="167" fontId="132" fillId="0" borderId="0" applyFont="0" applyFill="0" applyBorder="0" applyAlignment="0" applyProtection="0"/>
    <xf numFmtId="0" fontId="132" fillId="0" borderId="0"/>
    <xf numFmtId="206" fontId="286" fillId="0" borderId="0" applyFont="0" applyFill="0" applyBorder="0" applyAlignment="0" applyProtection="0"/>
    <xf numFmtId="0" fontId="131" fillId="0" borderId="0"/>
    <xf numFmtId="167" fontId="131" fillId="0" borderId="0" applyFont="0" applyFill="0" applyBorder="0" applyAlignment="0" applyProtection="0"/>
    <xf numFmtId="0" fontId="131" fillId="0" borderId="0"/>
    <xf numFmtId="168" fontId="375" fillId="0" borderId="0" applyFont="0" applyFill="0" applyBorder="0" applyAlignment="0" applyProtection="0"/>
    <xf numFmtId="9" fontId="375" fillId="0" borderId="0" applyFont="0" applyFill="0" applyBorder="0" applyAlignment="0" applyProtection="0"/>
    <xf numFmtId="0" fontId="130" fillId="0" borderId="0"/>
    <xf numFmtId="167" fontId="130" fillId="0" borderId="0" applyFont="0" applyFill="0" applyBorder="0" applyAlignment="0" applyProtection="0"/>
    <xf numFmtId="0" fontId="130" fillId="0" borderId="0"/>
    <xf numFmtId="0" fontId="286" fillId="0" borderId="0"/>
    <xf numFmtId="0" fontId="129" fillId="0" borderId="0"/>
    <xf numFmtId="0" fontId="286" fillId="0" borderId="0"/>
    <xf numFmtId="9" fontId="129" fillId="0" borderId="0" applyFont="0" applyFill="0" applyBorder="0" applyAlignment="0" applyProtection="0"/>
    <xf numFmtId="168" fontId="129" fillId="0" borderId="0" applyFont="0" applyFill="0" applyBorder="0" applyAlignment="0" applyProtection="0"/>
    <xf numFmtId="0" fontId="128" fillId="0" borderId="0"/>
    <xf numFmtId="168" fontId="128" fillId="0" borderId="0" applyFont="0" applyFill="0" applyBorder="0" applyAlignment="0" applyProtection="0"/>
    <xf numFmtId="9" fontId="128" fillId="0" borderId="0" applyFont="0" applyFill="0" applyBorder="0" applyAlignment="0" applyProtection="0"/>
    <xf numFmtId="43" fontId="128" fillId="0" borderId="0" applyFont="0" applyFill="0" applyBorder="0" applyAlignment="0" applyProtection="0"/>
    <xf numFmtId="43" fontId="125" fillId="0" borderId="0" applyFont="0" applyFill="0" applyBorder="0" applyAlignment="0" applyProtection="0"/>
    <xf numFmtId="0" fontId="125" fillId="0" borderId="0"/>
    <xf numFmtId="0" fontId="124" fillId="0" borderId="0"/>
    <xf numFmtId="167" fontId="124" fillId="0" borderId="0" applyFont="0" applyFill="0" applyBorder="0" applyAlignment="0" applyProtection="0"/>
    <xf numFmtId="0" fontId="124" fillId="0" borderId="0"/>
    <xf numFmtId="0" fontId="379" fillId="0" borderId="0"/>
    <xf numFmtId="168" fontId="379" fillId="0" borderId="0" applyFont="0" applyFill="0" applyBorder="0" applyAlignment="0" applyProtection="0"/>
    <xf numFmtId="9" fontId="379" fillId="0" borderId="0" applyFont="0" applyFill="0" applyBorder="0" applyAlignment="0" applyProtection="0"/>
    <xf numFmtId="0" fontId="123" fillId="0" borderId="0"/>
    <xf numFmtId="167" fontId="123" fillId="0" borderId="0" applyFont="0" applyFill="0" applyBorder="0" applyAlignment="0" applyProtection="0"/>
    <xf numFmtId="0" fontId="123" fillId="0" borderId="0"/>
    <xf numFmtId="0" fontId="287" fillId="0" borderId="0"/>
    <xf numFmtId="0" fontId="381" fillId="0" borderId="0"/>
    <xf numFmtId="0" fontId="122" fillId="0" borderId="0"/>
    <xf numFmtId="167" fontId="122" fillId="0" borderId="0" applyFont="0" applyFill="0" applyBorder="0" applyAlignment="0" applyProtection="0"/>
    <xf numFmtId="0" fontId="122" fillId="0" borderId="0"/>
    <xf numFmtId="0" fontId="121" fillId="0" borderId="0"/>
    <xf numFmtId="167" fontId="121" fillId="0" borderId="0" applyFont="0" applyFill="0" applyBorder="0" applyAlignment="0" applyProtection="0"/>
    <xf numFmtId="0" fontId="121" fillId="0" borderId="0"/>
    <xf numFmtId="0" fontId="119" fillId="0" borderId="0"/>
    <xf numFmtId="167" fontId="119" fillId="0" borderId="0" applyFont="0" applyFill="0" applyBorder="0" applyAlignment="0" applyProtection="0"/>
    <xf numFmtId="0" fontId="119" fillId="0" borderId="0"/>
    <xf numFmtId="0" fontId="117" fillId="0" borderId="0"/>
    <xf numFmtId="167" fontId="117" fillId="0" borderId="0" applyFont="0" applyFill="0" applyBorder="0" applyAlignment="0" applyProtection="0"/>
    <xf numFmtId="0" fontId="117" fillId="0" borderId="0"/>
    <xf numFmtId="43" fontId="117" fillId="0" borderId="0" applyFont="0" applyFill="0" applyBorder="0" applyAlignment="0" applyProtection="0"/>
    <xf numFmtId="0" fontId="379" fillId="0" borderId="0"/>
    <xf numFmtId="168" fontId="379" fillId="0" borderId="0" applyFont="0" applyFill="0" applyBorder="0" applyAlignment="0" applyProtection="0"/>
    <xf numFmtId="9" fontId="379" fillId="0" borderId="0" applyFont="0" applyFill="0" applyBorder="0" applyAlignment="0" applyProtection="0"/>
    <xf numFmtId="0" fontId="116" fillId="0" borderId="0"/>
    <xf numFmtId="167" fontId="116" fillId="0" borderId="0" applyFont="0" applyFill="0" applyBorder="0" applyAlignment="0" applyProtection="0"/>
    <xf numFmtId="0" fontId="116" fillId="0" borderId="0"/>
    <xf numFmtId="43" fontId="116" fillId="0" borderId="0" applyFont="0" applyFill="0" applyBorder="0" applyAlignment="0" applyProtection="0"/>
    <xf numFmtId="0" fontId="115" fillId="0" borderId="0"/>
    <xf numFmtId="167" fontId="115" fillId="0" borderId="0" applyFont="0" applyFill="0" applyBorder="0" applyAlignment="0" applyProtection="0"/>
    <xf numFmtId="0" fontId="115" fillId="0" borderId="0"/>
    <xf numFmtId="0" fontId="113" fillId="0" borderId="0"/>
    <xf numFmtId="167" fontId="113" fillId="0" borderId="0" applyFont="0" applyFill="0" applyBorder="0" applyAlignment="0" applyProtection="0"/>
    <xf numFmtId="0" fontId="113" fillId="0" borderId="0"/>
    <xf numFmtId="0" fontId="382" fillId="0" borderId="0"/>
    <xf numFmtId="168" fontId="382" fillId="0" borderId="0" applyFont="0" applyFill="0" applyBorder="0" applyAlignment="0" applyProtection="0"/>
    <xf numFmtId="9" fontId="382" fillId="0" borderId="0" applyFont="0" applyFill="0" applyBorder="0" applyAlignment="0" applyProtection="0"/>
    <xf numFmtId="0" fontId="112" fillId="0" borderId="0"/>
    <xf numFmtId="168" fontId="112" fillId="0" borderId="0" applyFont="0" applyFill="0" applyBorder="0" applyAlignment="0" applyProtection="0"/>
    <xf numFmtId="0" fontId="286" fillId="0" borderId="0"/>
    <xf numFmtId="0" fontId="390" fillId="0" borderId="0"/>
    <xf numFmtId="168" fontId="390" fillId="0" borderId="0" applyFont="0" applyFill="0" applyBorder="0" applyAlignment="0" applyProtection="0"/>
    <xf numFmtId="9" fontId="390" fillId="0" borderId="0" applyFont="0" applyFill="0" applyBorder="0" applyAlignment="0" applyProtection="0"/>
    <xf numFmtId="0" fontId="111" fillId="0" borderId="0"/>
    <xf numFmtId="168" fontId="111" fillId="0" borderId="0" applyFont="0" applyFill="0" applyBorder="0" applyAlignment="0" applyProtection="0"/>
    <xf numFmtId="167" fontId="111" fillId="0" borderId="0" applyFont="0" applyFill="0" applyBorder="0" applyAlignment="0" applyProtection="0"/>
    <xf numFmtId="0" fontId="111" fillId="0" borderId="0"/>
    <xf numFmtId="0" fontId="111" fillId="0" borderId="0"/>
    <xf numFmtId="0" fontId="287" fillId="0" borderId="0"/>
    <xf numFmtId="0" fontId="108" fillId="0" borderId="0"/>
    <xf numFmtId="167" fontId="108" fillId="0" borderId="0" applyFont="0" applyFill="0" applyBorder="0" applyAlignment="0" applyProtection="0"/>
    <xf numFmtId="0" fontId="108" fillId="0" borderId="0"/>
    <xf numFmtId="0" fontId="108" fillId="0" borderId="0"/>
    <xf numFmtId="0" fontId="107" fillId="0" borderId="0"/>
    <xf numFmtId="168" fontId="107" fillId="0" borderId="0" applyFont="0" applyFill="0" applyBorder="0" applyAlignment="0" applyProtection="0"/>
    <xf numFmtId="0" fontId="105" fillId="0" borderId="0"/>
    <xf numFmtId="168" fontId="105" fillId="0" borderId="0" applyFont="0" applyFill="0" applyBorder="0" applyAlignment="0" applyProtection="0"/>
    <xf numFmtId="167" fontId="105" fillId="0" borderId="0" applyFont="0" applyFill="0" applyBorder="0" applyAlignment="0" applyProtection="0"/>
    <xf numFmtId="0" fontId="105" fillId="0" borderId="0"/>
    <xf numFmtId="0" fontId="105" fillId="0" borderId="0"/>
    <xf numFmtId="0" fontId="103" fillId="0" borderId="0"/>
    <xf numFmtId="167" fontId="103" fillId="0" borderId="0" applyFont="0" applyFill="0" applyBorder="0" applyAlignment="0" applyProtection="0"/>
    <xf numFmtId="0" fontId="103" fillId="0" borderId="0"/>
    <xf numFmtId="0" fontId="103" fillId="0" borderId="0"/>
    <xf numFmtId="0" fontId="392" fillId="0" borderId="0"/>
    <xf numFmtId="168" fontId="392" fillId="0" borderId="0" applyFont="0" applyFill="0" applyBorder="0" applyAlignment="0" applyProtection="0"/>
    <xf numFmtId="9" fontId="392" fillId="0" borderId="0" applyFont="0" applyFill="0" applyBorder="0" applyAlignment="0" applyProtection="0"/>
    <xf numFmtId="0" fontId="102" fillId="0" borderId="0"/>
    <xf numFmtId="168" fontId="102" fillId="0" borderId="0" applyFont="0" applyFill="0" applyBorder="0" applyAlignment="0" applyProtection="0"/>
    <xf numFmtId="0" fontId="101" fillId="0" borderId="0"/>
    <xf numFmtId="167" fontId="101" fillId="0" borderId="0" applyFont="0" applyFill="0" applyBorder="0" applyAlignment="0" applyProtection="0"/>
    <xf numFmtId="0" fontId="101" fillId="0" borderId="0"/>
    <xf numFmtId="0" fontId="101" fillId="0" borderId="0"/>
    <xf numFmtId="0" fontId="286" fillId="0" borderId="0"/>
    <xf numFmtId="0" fontId="100" fillId="0" borderId="0"/>
    <xf numFmtId="43" fontId="100" fillId="0" borderId="0" applyFont="0" applyFill="0" applyBorder="0" applyAlignment="0" applyProtection="0"/>
    <xf numFmtId="168" fontId="100" fillId="0" borderId="0" applyFont="0" applyFill="0" applyBorder="0" applyAlignment="0" applyProtection="0"/>
    <xf numFmtId="0" fontId="99" fillId="0" borderId="0"/>
    <xf numFmtId="168" fontId="99" fillId="0" borderId="0" applyFont="0" applyFill="0" applyBorder="0" applyAlignment="0" applyProtection="0"/>
    <xf numFmtId="167" fontId="99"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9" fontId="99" fillId="0" borderId="0" applyFont="0" applyFill="0" applyBorder="0" applyAlignment="0" applyProtection="0"/>
    <xf numFmtId="0" fontId="98" fillId="0" borderId="0"/>
    <xf numFmtId="168" fontId="98" fillId="0" borderId="0" applyFont="0" applyFill="0" applyBorder="0" applyAlignment="0" applyProtection="0"/>
    <xf numFmtId="9" fontId="98" fillId="0" borderId="0" applyFont="0" applyFill="0" applyBorder="0" applyAlignment="0" applyProtection="0"/>
    <xf numFmtId="0" fontId="97" fillId="0" borderId="0"/>
    <xf numFmtId="167" fontId="97" fillId="0" borderId="0" applyFont="0" applyFill="0" applyBorder="0" applyAlignment="0" applyProtection="0"/>
    <xf numFmtId="0" fontId="97" fillId="0" borderId="0"/>
    <xf numFmtId="0" fontId="97" fillId="0" borderId="0"/>
    <xf numFmtId="0" fontId="96" fillId="0" borderId="0"/>
    <xf numFmtId="168" fontId="96" fillId="0" borderId="0" applyFont="0" applyFill="0" applyBorder="0" applyAlignment="0" applyProtection="0"/>
    <xf numFmtId="167" fontId="96" fillId="0" borderId="0" applyFont="0" applyFill="0" applyBorder="0" applyAlignment="0" applyProtection="0"/>
    <xf numFmtId="0" fontId="96" fillId="0" borderId="0"/>
    <xf numFmtId="0" fontId="96" fillId="0" borderId="0"/>
    <xf numFmtId="9" fontId="96" fillId="0" borderId="0" applyFont="0" applyFill="0" applyBorder="0" applyAlignment="0" applyProtection="0"/>
    <xf numFmtId="168" fontId="286" fillId="0" borderId="0" applyFont="0" applyFill="0" applyBorder="0" applyAlignment="0" applyProtection="0"/>
    <xf numFmtId="0" fontId="95" fillId="0" borderId="0"/>
    <xf numFmtId="168" fontId="95" fillId="0" borderId="0" applyFont="0" applyFill="0" applyBorder="0" applyAlignment="0" applyProtection="0"/>
    <xf numFmtId="167" fontId="95" fillId="0" borderId="0" applyFont="0" applyFill="0" applyBorder="0" applyAlignment="0" applyProtection="0"/>
    <xf numFmtId="0" fontId="95" fillId="0" borderId="0"/>
    <xf numFmtId="0" fontId="95" fillId="0" borderId="0"/>
    <xf numFmtId="9" fontId="95" fillId="0" borderId="0" applyFont="0" applyFill="0" applyBorder="0" applyAlignment="0" applyProtection="0"/>
    <xf numFmtId="0" fontId="94" fillId="0" borderId="0"/>
    <xf numFmtId="9" fontId="94" fillId="0" borderId="0" applyFont="0" applyFill="0" applyBorder="0" applyAlignment="0" applyProtection="0"/>
    <xf numFmtId="0" fontId="93" fillId="0" borderId="0"/>
    <xf numFmtId="168" fontId="93" fillId="0" borderId="0" applyFont="0" applyFill="0" applyBorder="0" applyAlignment="0" applyProtection="0"/>
    <xf numFmtId="167" fontId="93" fillId="0" borderId="0" applyFont="0" applyFill="0" applyBorder="0" applyAlignment="0" applyProtection="0"/>
    <xf numFmtId="0" fontId="93" fillId="0" borderId="0"/>
    <xf numFmtId="0" fontId="93" fillId="0" borderId="0"/>
    <xf numFmtId="0" fontId="92" fillId="0" borderId="0"/>
    <xf numFmtId="168" fontId="92" fillId="0" borderId="0" applyFont="0" applyFill="0" applyBorder="0" applyAlignment="0" applyProtection="0"/>
    <xf numFmtId="0" fontId="91" fillId="0" borderId="0"/>
    <xf numFmtId="9" fontId="91" fillId="0" borderId="0" applyFont="0" applyFill="0" applyBorder="0" applyAlignment="0" applyProtection="0"/>
    <xf numFmtId="0" fontId="90" fillId="0" borderId="0"/>
    <xf numFmtId="167" fontId="90" fillId="0" borderId="0" applyFont="0" applyFill="0" applyBorder="0" applyAlignment="0" applyProtection="0"/>
    <xf numFmtId="0" fontId="90" fillId="0" borderId="0"/>
    <xf numFmtId="0" fontId="90" fillId="0" borderId="0"/>
    <xf numFmtId="0" fontId="89" fillId="0" borderId="0"/>
    <xf numFmtId="168" fontId="89" fillId="0" borderId="0" applyFont="0" applyFill="0" applyBorder="0" applyAlignment="0" applyProtection="0"/>
    <xf numFmtId="167" fontId="89" fillId="0" borderId="0" applyFont="0" applyFill="0" applyBorder="0" applyAlignment="0" applyProtection="0"/>
    <xf numFmtId="0" fontId="89" fillId="0" borderId="0"/>
    <xf numFmtId="0" fontId="89" fillId="0" borderId="0"/>
    <xf numFmtId="9" fontId="89" fillId="0" borderId="0" applyFont="0" applyFill="0" applyBorder="0" applyAlignment="0" applyProtection="0"/>
    <xf numFmtId="0" fontId="88" fillId="0" borderId="0"/>
    <xf numFmtId="167" fontId="88" fillId="0" borderId="0" applyFont="0" applyFill="0" applyBorder="0" applyAlignment="0" applyProtection="0"/>
    <xf numFmtId="0" fontId="87" fillId="0" borderId="0"/>
    <xf numFmtId="168" fontId="87" fillId="0" borderId="0" applyFont="0" applyFill="0" applyBorder="0" applyAlignment="0" applyProtection="0"/>
    <xf numFmtId="9" fontId="87" fillId="0" borderId="0" applyFont="0" applyFill="0" applyBorder="0" applyAlignment="0" applyProtection="0"/>
    <xf numFmtId="167" fontId="87" fillId="0" borderId="0" applyFont="0" applyFill="0" applyBorder="0" applyAlignment="0" applyProtection="0"/>
    <xf numFmtId="0" fontId="87" fillId="0" borderId="0"/>
    <xf numFmtId="0" fontId="87" fillId="0" borderId="0"/>
    <xf numFmtId="0" fontId="85" fillId="0" borderId="0"/>
    <xf numFmtId="9" fontId="85" fillId="0" borderId="0" applyFont="0" applyFill="0" applyBorder="0" applyAlignment="0" applyProtection="0"/>
    <xf numFmtId="0" fontId="84" fillId="0" borderId="0"/>
    <xf numFmtId="167" fontId="84" fillId="0" borderId="0" applyFont="0" applyFill="0" applyBorder="0" applyAlignment="0" applyProtection="0"/>
    <xf numFmtId="0" fontId="84" fillId="0" borderId="0"/>
    <xf numFmtId="0" fontId="84" fillId="0" borderId="0"/>
    <xf numFmtId="0" fontId="392" fillId="0" borderId="0"/>
    <xf numFmtId="168" fontId="392" fillId="0" borderId="0" applyFont="0" applyFill="0" applyBorder="0" applyAlignment="0" applyProtection="0"/>
    <xf numFmtId="0" fontId="84" fillId="0" borderId="0"/>
    <xf numFmtId="9" fontId="392" fillId="0" borderId="0" applyFont="0" applyFill="0" applyBorder="0" applyAlignment="0" applyProtection="0"/>
    <xf numFmtId="168" fontId="84" fillId="0" borderId="0" applyFont="0" applyFill="0" applyBorder="0" applyAlignment="0" applyProtection="0"/>
    <xf numFmtId="0" fontId="83" fillId="0" borderId="0"/>
    <xf numFmtId="167" fontId="83" fillId="0" borderId="0" applyFont="0" applyFill="0" applyBorder="0" applyAlignment="0" applyProtection="0"/>
    <xf numFmtId="0" fontId="83" fillId="0" borderId="0"/>
    <xf numFmtId="0" fontId="83" fillId="0" borderId="0"/>
    <xf numFmtId="0" fontId="82" fillId="0" borderId="0"/>
    <xf numFmtId="9" fontId="82" fillId="0" borderId="0" applyFont="0" applyFill="0" applyBorder="0" applyAlignment="0" applyProtection="0"/>
    <xf numFmtId="44" fontId="82" fillId="0" borderId="0" applyFont="0" applyFill="0" applyBorder="0" applyAlignment="0" applyProtection="0"/>
    <xf numFmtId="0" fontId="81" fillId="0" borderId="0"/>
    <xf numFmtId="0" fontId="81" fillId="0" borderId="0"/>
    <xf numFmtId="0" fontId="81" fillId="0" borderId="0"/>
    <xf numFmtId="167" fontId="81" fillId="0" borderId="0" applyFont="0" applyFill="0" applyBorder="0" applyAlignment="0" applyProtection="0"/>
    <xf numFmtId="0" fontId="286" fillId="0" borderId="0"/>
    <xf numFmtId="168" fontId="286" fillId="0" borderId="0" applyFont="0" applyFill="0" applyBorder="0" applyAlignment="0" applyProtection="0"/>
    <xf numFmtId="0" fontId="80" fillId="0" borderId="0"/>
    <xf numFmtId="9" fontId="286" fillId="0" borderId="0" applyFont="0" applyFill="0" applyBorder="0" applyAlignment="0" applyProtection="0"/>
    <xf numFmtId="43" fontId="80" fillId="0" borderId="0" applyFont="0" applyFill="0" applyBorder="0" applyAlignment="0" applyProtection="0"/>
    <xf numFmtId="168" fontId="80" fillId="0" borderId="0" applyFont="0" applyFill="0" applyBorder="0" applyAlignment="0" applyProtection="0"/>
    <xf numFmtId="167" fontId="80" fillId="0" borderId="0" applyFont="0" applyFill="0" applyBorder="0" applyAlignment="0" applyProtection="0"/>
    <xf numFmtId="0" fontId="80" fillId="0" borderId="0"/>
    <xf numFmtId="0" fontId="80" fillId="0" borderId="0"/>
    <xf numFmtId="9" fontId="80" fillId="0" borderId="0" applyFont="0" applyFill="0" applyBorder="0" applyAlignment="0" applyProtection="0"/>
    <xf numFmtId="44" fontId="80" fillId="0" borderId="0" applyFont="0" applyFill="0" applyBorder="0" applyAlignment="0" applyProtection="0"/>
    <xf numFmtId="0" fontId="79" fillId="0" borderId="0"/>
    <xf numFmtId="43" fontId="79" fillId="0" borderId="0" applyFont="0" applyFill="0" applyBorder="0" applyAlignment="0" applyProtection="0"/>
    <xf numFmtId="168" fontId="79" fillId="0" borderId="0" applyFont="0" applyFill="0" applyBorder="0" applyAlignment="0" applyProtection="0"/>
    <xf numFmtId="167" fontId="79" fillId="0" borderId="0" applyFont="0" applyFill="0" applyBorder="0" applyAlignment="0" applyProtection="0"/>
    <xf numFmtId="0" fontId="79" fillId="0" borderId="0"/>
    <xf numFmtId="0" fontId="79" fillId="0" borderId="0"/>
    <xf numFmtId="0" fontId="78" fillId="0" borderId="0"/>
    <xf numFmtId="9" fontId="78" fillId="0" borderId="0" applyFont="0" applyFill="0" applyBorder="0" applyAlignment="0" applyProtection="0"/>
    <xf numFmtId="44" fontId="78"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76" fillId="0" borderId="0"/>
    <xf numFmtId="0" fontId="75" fillId="0" borderId="0"/>
    <xf numFmtId="168" fontId="75" fillId="0" borderId="0" applyFont="0" applyFill="0" applyBorder="0" applyAlignment="0" applyProtection="0"/>
    <xf numFmtId="0" fontId="74" fillId="0" borderId="0"/>
    <xf numFmtId="9" fontId="74" fillId="0" borderId="0" applyFont="0" applyFill="0" applyBorder="0" applyAlignment="0" applyProtection="0"/>
    <xf numFmtId="44" fontId="74" fillId="0" borderId="0" applyFont="0" applyFill="0" applyBorder="0" applyAlignment="0" applyProtection="0"/>
    <xf numFmtId="0" fontId="74" fillId="0" borderId="0"/>
    <xf numFmtId="43" fontId="74" fillId="0" borderId="0" applyFont="0" applyFill="0" applyBorder="0" applyAlignment="0" applyProtection="0"/>
    <xf numFmtId="0" fontId="397" fillId="0" borderId="0"/>
    <xf numFmtId="168" fontId="397" fillId="0" borderId="0" applyFont="0" applyFill="0" applyBorder="0" applyAlignment="0" applyProtection="0"/>
    <xf numFmtId="9" fontId="397" fillId="0" borderId="0" applyFont="0" applyFill="0" applyBorder="0" applyAlignment="0" applyProtection="0"/>
    <xf numFmtId="0" fontId="73" fillId="0" borderId="0"/>
    <xf numFmtId="168" fontId="73" fillId="0" borderId="0" applyFont="0" applyFill="0" applyBorder="0" applyAlignment="0" applyProtection="0"/>
    <xf numFmtId="9" fontId="73" fillId="0" borderId="0" applyFont="0" applyFill="0" applyBorder="0" applyAlignment="0" applyProtection="0"/>
    <xf numFmtId="167" fontId="73" fillId="0" borderId="0" applyFont="0" applyFill="0" applyBorder="0" applyAlignment="0" applyProtection="0"/>
    <xf numFmtId="0" fontId="73" fillId="0" borderId="0"/>
    <xf numFmtId="0" fontId="73" fillId="0" borderId="0"/>
    <xf numFmtId="44" fontId="73" fillId="0" borderId="0" applyFont="0" applyFill="0" applyBorder="0" applyAlignment="0" applyProtection="0"/>
    <xf numFmtId="43" fontId="286" fillId="0" borderId="0" applyFont="0" applyFill="0" applyBorder="0" applyAlignment="0" applyProtection="0"/>
    <xf numFmtId="0" fontId="72" fillId="0" borderId="0"/>
    <xf numFmtId="167" fontId="72" fillId="0" borderId="0" applyFont="0" applyFill="0" applyBorder="0" applyAlignment="0" applyProtection="0"/>
    <xf numFmtId="0" fontId="72" fillId="0" borderId="0"/>
    <xf numFmtId="0" fontId="72" fillId="0" borderId="0"/>
    <xf numFmtId="0" fontId="71" fillId="0" borderId="0"/>
    <xf numFmtId="167" fontId="71" fillId="0" borderId="0" applyFont="0" applyFill="0" applyBorder="0" applyAlignment="0" applyProtection="0"/>
    <xf numFmtId="0" fontId="71" fillId="0" borderId="0"/>
    <xf numFmtId="0" fontId="71" fillId="0" borderId="0"/>
    <xf numFmtId="0" fontId="70" fillId="0" borderId="0"/>
    <xf numFmtId="168" fontId="70" fillId="0" borderId="0" applyFont="0" applyFill="0" applyBorder="0" applyAlignment="0" applyProtection="0"/>
    <xf numFmtId="167" fontId="70" fillId="0" borderId="0" applyFont="0" applyFill="0" applyBorder="0" applyAlignment="0" applyProtection="0"/>
    <xf numFmtId="0" fontId="70" fillId="0" borderId="0"/>
    <xf numFmtId="0" fontId="70" fillId="0" borderId="0"/>
    <xf numFmtId="9" fontId="70" fillId="0" borderId="0" applyFont="0" applyFill="0" applyBorder="0" applyAlignment="0" applyProtection="0"/>
    <xf numFmtId="44" fontId="70" fillId="0" borderId="0" applyFont="0" applyFill="0" applyBorder="0" applyAlignment="0" applyProtection="0"/>
    <xf numFmtId="0" fontId="69" fillId="0" borderId="0"/>
    <xf numFmtId="168" fontId="69" fillId="0" borderId="0" applyFont="0" applyFill="0" applyBorder="0" applyAlignment="0" applyProtection="0"/>
    <xf numFmtId="0" fontId="68" fillId="0" borderId="0"/>
    <xf numFmtId="167" fontId="68" fillId="0" borderId="0" applyFont="0" applyFill="0" applyBorder="0" applyAlignment="0" applyProtection="0"/>
    <xf numFmtId="0" fontId="68" fillId="0" borderId="0"/>
    <xf numFmtId="0" fontId="68" fillId="0" borderId="0"/>
    <xf numFmtId="0" fontId="67" fillId="0" borderId="0"/>
    <xf numFmtId="9" fontId="67" fillId="0" borderId="0" applyFont="0" applyFill="0" applyBorder="0" applyAlignment="0" applyProtection="0"/>
    <xf numFmtId="44" fontId="67" fillId="0" borderId="0" applyFont="0" applyFill="0" applyBorder="0" applyAlignment="0" applyProtection="0"/>
    <xf numFmtId="0" fontId="66" fillId="0" borderId="0"/>
    <xf numFmtId="168" fontId="66" fillId="0" borderId="0" applyFont="0" applyFill="0" applyBorder="0" applyAlignment="0" applyProtection="0"/>
    <xf numFmtId="0" fontId="66" fillId="0" borderId="0"/>
    <xf numFmtId="0" fontId="66" fillId="0" borderId="0"/>
    <xf numFmtId="167" fontId="66" fillId="0" borderId="0" applyFont="0" applyFill="0" applyBorder="0" applyAlignment="0" applyProtection="0"/>
    <xf numFmtId="0" fontId="66" fillId="0" borderId="0"/>
    <xf numFmtId="0" fontId="66" fillId="0" borderId="0"/>
    <xf numFmtId="9" fontId="66" fillId="0" borderId="0" applyFont="0" applyFill="0" applyBorder="0" applyAlignment="0" applyProtection="0"/>
    <xf numFmtId="44" fontId="66" fillId="0" borderId="0" applyFont="0" applyFill="0" applyBorder="0" applyAlignment="0" applyProtection="0"/>
    <xf numFmtId="0" fontId="65" fillId="0" borderId="0"/>
    <xf numFmtId="168" fontId="65" fillId="0" borderId="0" applyFont="0" applyFill="0" applyBorder="0" applyAlignment="0" applyProtection="0"/>
    <xf numFmtId="167" fontId="65" fillId="0" borderId="0" applyFont="0" applyFill="0" applyBorder="0" applyAlignment="0" applyProtection="0"/>
    <xf numFmtId="0" fontId="65" fillId="0" borderId="0"/>
    <xf numFmtId="0" fontId="65" fillId="0" borderId="0"/>
    <xf numFmtId="9" fontId="65" fillId="0" borderId="0" applyFont="0" applyFill="0" applyBorder="0" applyAlignment="0" applyProtection="0"/>
    <xf numFmtId="44" fontId="65" fillId="0" borderId="0" applyFont="0" applyFill="0" applyBorder="0" applyAlignment="0" applyProtection="0"/>
    <xf numFmtId="0" fontId="64" fillId="0" borderId="0"/>
    <xf numFmtId="168" fontId="64" fillId="0" borderId="0" applyFont="0" applyFill="0" applyBorder="0" applyAlignment="0" applyProtection="0"/>
    <xf numFmtId="0" fontId="63" fillId="0" borderId="0"/>
    <xf numFmtId="167" fontId="63" fillId="0" borderId="0" applyFont="0" applyFill="0" applyBorder="0" applyAlignment="0" applyProtection="0"/>
    <xf numFmtId="0" fontId="63" fillId="0" borderId="0"/>
    <xf numFmtId="0" fontId="63" fillId="0" borderId="0"/>
    <xf numFmtId="9" fontId="63" fillId="0" borderId="0" applyFont="0" applyFill="0" applyBorder="0" applyAlignment="0" applyProtection="0"/>
    <xf numFmtId="44" fontId="63" fillId="0" borderId="0" applyFont="0" applyFill="0" applyBorder="0" applyAlignment="0" applyProtection="0"/>
    <xf numFmtId="0" fontId="62" fillId="0" borderId="0"/>
    <xf numFmtId="168" fontId="62" fillId="0" borderId="0" applyFont="0" applyFill="0" applyBorder="0" applyAlignment="0" applyProtection="0"/>
    <xf numFmtId="9" fontId="62" fillId="0" borderId="0" applyFont="0" applyFill="0" applyBorder="0" applyAlignment="0" applyProtection="0"/>
    <xf numFmtId="44" fontId="62" fillId="0" borderId="0" applyFont="0" applyFill="0" applyBorder="0" applyAlignment="0" applyProtection="0"/>
    <xf numFmtId="0" fontId="61" fillId="0" borderId="0"/>
    <xf numFmtId="168" fontId="61" fillId="0" borderId="0" applyFont="0" applyFill="0" applyBorder="0" applyAlignment="0" applyProtection="0"/>
    <xf numFmtId="0" fontId="60" fillId="0" borderId="0"/>
    <xf numFmtId="168" fontId="60" fillId="0" borderId="0" applyFont="0" applyFill="0" applyBorder="0" applyAlignment="0" applyProtection="0"/>
    <xf numFmtId="0" fontId="59" fillId="0" borderId="0"/>
    <xf numFmtId="167"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44" fontId="59" fillId="0" borderId="0" applyFont="0" applyFill="0" applyBorder="0" applyAlignment="0" applyProtection="0"/>
    <xf numFmtId="0" fontId="58" fillId="0" borderId="0"/>
    <xf numFmtId="168" fontId="58" fillId="0" borderId="0" applyFont="0" applyFill="0" applyBorder="0" applyAlignment="0" applyProtection="0"/>
    <xf numFmtId="167" fontId="58"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44" fontId="58" fillId="0" borderId="0" applyFont="0" applyFill="0" applyBorder="0" applyAlignment="0" applyProtection="0"/>
    <xf numFmtId="0" fontId="57" fillId="0" borderId="0"/>
    <xf numFmtId="168" fontId="57" fillId="0" borderId="0" applyFont="0" applyFill="0" applyBorder="0" applyAlignment="0" applyProtection="0"/>
    <xf numFmtId="167" fontId="57" fillId="0" borderId="0" applyFont="0" applyFill="0" applyBorder="0" applyAlignment="0" applyProtection="0"/>
    <xf numFmtId="0" fontId="57" fillId="0" borderId="0"/>
    <xf numFmtId="0" fontId="57" fillId="0" borderId="0"/>
    <xf numFmtId="9" fontId="57" fillId="0" borderId="0" applyFont="0" applyFill="0" applyBorder="0" applyAlignment="0" applyProtection="0"/>
    <xf numFmtId="44" fontId="57" fillId="0" borderId="0" applyFont="0" applyFill="0" applyBorder="0" applyAlignment="0" applyProtection="0"/>
    <xf numFmtId="0" fontId="56" fillId="0" borderId="0"/>
    <xf numFmtId="168" fontId="56" fillId="0" borderId="0" applyFont="0" applyFill="0" applyBorder="0" applyAlignment="0" applyProtection="0"/>
    <xf numFmtId="0" fontId="55" fillId="0" borderId="0"/>
    <xf numFmtId="167"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44" fontId="55" fillId="0" borderId="0" applyFont="0" applyFill="0" applyBorder="0" applyAlignment="0" applyProtection="0"/>
    <xf numFmtId="0" fontId="54" fillId="0" borderId="0"/>
    <xf numFmtId="168" fontId="54" fillId="0" borderId="0" applyFont="0" applyFill="0" applyBorder="0" applyAlignment="0" applyProtection="0"/>
    <xf numFmtId="167" fontId="54" fillId="0" borderId="0" applyFont="0" applyFill="0" applyBorder="0" applyAlignment="0" applyProtection="0"/>
    <xf numFmtId="0" fontId="54" fillId="0" borderId="0"/>
    <xf numFmtId="0" fontId="54" fillId="0" borderId="0"/>
    <xf numFmtId="9" fontId="54" fillId="0" borderId="0" applyFont="0" applyFill="0" applyBorder="0" applyAlignment="0" applyProtection="0"/>
    <xf numFmtId="44" fontId="54" fillId="0" borderId="0" applyFont="0" applyFill="0" applyBorder="0" applyAlignment="0" applyProtection="0"/>
    <xf numFmtId="0" fontId="53" fillId="0" borderId="0"/>
    <xf numFmtId="0" fontId="52" fillId="0" borderId="0"/>
    <xf numFmtId="167"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44" fontId="52" fillId="0" borderId="0" applyFont="0" applyFill="0" applyBorder="0" applyAlignment="0" applyProtection="0"/>
    <xf numFmtId="0" fontId="51" fillId="0" borderId="0"/>
    <xf numFmtId="168" fontId="51" fillId="0" borderId="0" applyFont="0" applyFill="0" applyBorder="0" applyAlignment="0" applyProtection="0"/>
    <xf numFmtId="0" fontId="50" fillId="0" borderId="0"/>
    <xf numFmtId="9" fontId="50" fillId="0" borderId="0" applyFont="0" applyFill="0" applyBorder="0" applyAlignment="0" applyProtection="0"/>
    <xf numFmtId="44" fontId="50" fillId="0" borderId="0" applyFont="0" applyFill="0" applyBorder="0" applyAlignment="0" applyProtection="0"/>
    <xf numFmtId="0" fontId="49" fillId="0" borderId="0"/>
    <xf numFmtId="168" fontId="49" fillId="0" borderId="0" applyFont="0" applyFill="0" applyBorder="0" applyAlignment="0" applyProtection="0"/>
    <xf numFmtId="167" fontId="49" fillId="0" borderId="0" applyFont="0" applyFill="0" applyBorder="0" applyAlignment="0" applyProtection="0"/>
    <xf numFmtId="0" fontId="49" fillId="0" borderId="0"/>
    <xf numFmtId="0" fontId="48" fillId="0" borderId="0"/>
    <xf numFmtId="9" fontId="48" fillId="0" borderId="0" applyFont="0" applyFill="0" applyBorder="0" applyAlignment="0" applyProtection="0"/>
    <xf numFmtId="44" fontId="48" fillId="0" borderId="0" applyFont="0" applyFill="0" applyBorder="0" applyAlignment="0" applyProtection="0"/>
    <xf numFmtId="0" fontId="47" fillId="0" borderId="0"/>
    <xf numFmtId="168" fontId="47" fillId="0" borderId="0" applyFont="0" applyFill="0" applyBorder="0" applyAlignment="0" applyProtection="0"/>
    <xf numFmtId="0" fontId="46" fillId="0" borderId="0"/>
    <xf numFmtId="167" fontId="46" fillId="0" borderId="0" applyFont="0" applyFill="0" applyBorder="0" applyAlignment="0" applyProtection="0"/>
    <xf numFmtId="0" fontId="46" fillId="0" borderId="0"/>
    <xf numFmtId="0" fontId="45" fillId="0" borderId="0"/>
    <xf numFmtId="9" fontId="45" fillId="0" borderId="0" applyFont="0" applyFill="0" applyBorder="0" applyAlignment="0" applyProtection="0"/>
    <xf numFmtId="44" fontId="45" fillId="0" borderId="0" applyFont="0" applyFill="0" applyBorder="0" applyAlignment="0" applyProtection="0"/>
    <xf numFmtId="0" fontId="44" fillId="0" borderId="0"/>
    <xf numFmtId="167" fontId="44" fillId="0" borderId="0" applyFont="0" applyFill="0" applyBorder="0" applyAlignment="0" applyProtection="0"/>
    <xf numFmtId="0" fontId="44" fillId="0" borderId="0"/>
    <xf numFmtId="9" fontId="44" fillId="0" borderId="0" applyFont="0" applyFill="0" applyBorder="0" applyAlignment="0" applyProtection="0"/>
    <xf numFmtId="44" fontId="44" fillId="0" borderId="0" applyFont="0" applyFill="0" applyBorder="0" applyAlignment="0" applyProtection="0"/>
    <xf numFmtId="168" fontId="44" fillId="0" borderId="0" applyFont="0" applyFill="0" applyBorder="0" applyAlignment="0" applyProtection="0"/>
    <xf numFmtId="0" fontId="43" fillId="0" borderId="0"/>
    <xf numFmtId="9" fontId="43" fillId="0" borderId="0" applyFont="0" applyFill="0" applyBorder="0" applyAlignment="0" applyProtection="0"/>
    <xf numFmtId="44" fontId="43" fillId="0" borderId="0" applyFont="0" applyFill="0" applyBorder="0" applyAlignment="0" applyProtection="0"/>
    <xf numFmtId="0" fontId="42" fillId="0" borderId="0"/>
    <xf numFmtId="168" fontId="42" fillId="0" borderId="0" applyFont="0" applyFill="0" applyBorder="0" applyAlignment="0" applyProtection="0"/>
    <xf numFmtId="0" fontId="41" fillId="0" borderId="0"/>
    <xf numFmtId="168" fontId="41" fillId="0" borderId="0" applyFont="0" applyFill="0" applyBorder="0" applyAlignment="0" applyProtection="0"/>
    <xf numFmtId="0" fontId="40" fillId="0" borderId="0"/>
    <xf numFmtId="167" fontId="40" fillId="0" borderId="0" applyFont="0" applyFill="0" applyBorder="0" applyAlignment="0" applyProtection="0"/>
    <xf numFmtId="0" fontId="40" fillId="0" borderId="0"/>
    <xf numFmtId="9" fontId="40" fillId="0" borderId="0" applyFont="0" applyFill="0" applyBorder="0" applyAlignment="0" applyProtection="0"/>
    <xf numFmtId="44" fontId="40" fillId="0" borderId="0" applyFont="0" applyFill="0" applyBorder="0" applyAlignment="0" applyProtection="0"/>
    <xf numFmtId="0" fontId="39" fillId="0" borderId="0"/>
    <xf numFmtId="167" fontId="39" fillId="0" borderId="0" applyFont="0" applyFill="0" applyBorder="0" applyAlignment="0" applyProtection="0"/>
    <xf numFmtId="0" fontId="39" fillId="0" borderId="0"/>
    <xf numFmtId="9" fontId="39" fillId="0" borderId="0" applyFont="0" applyFill="0" applyBorder="0" applyAlignment="0" applyProtection="0"/>
    <xf numFmtId="44" fontId="39" fillId="0" borderId="0" applyFont="0" applyFill="0" applyBorder="0" applyAlignment="0" applyProtection="0"/>
    <xf numFmtId="168" fontId="39" fillId="0" borderId="0" applyFont="0" applyFill="0" applyBorder="0" applyAlignment="0" applyProtection="0"/>
    <xf numFmtId="0" fontId="38" fillId="0" borderId="0"/>
    <xf numFmtId="43" fontId="38" fillId="0" borderId="0" applyFont="0" applyFill="0" applyBorder="0" applyAlignment="0" applyProtection="0"/>
    <xf numFmtId="9" fontId="38" fillId="0" borderId="0" applyFont="0" applyFill="0" applyBorder="0" applyAlignment="0" applyProtection="0"/>
    <xf numFmtId="43" fontId="397" fillId="0" borderId="0" applyFont="0" applyFill="0" applyBorder="0" applyAlignment="0" applyProtection="0"/>
    <xf numFmtId="43" fontId="286" fillId="0" borderId="0" applyFont="0" applyFill="0" applyBorder="0" applyAlignment="0" applyProtection="0"/>
    <xf numFmtId="0" fontId="37" fillId="0" borderId="0"/>
    <xf numFmtId="167" fontId="37"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0" fontId="36" fillId="0" borderId="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44" fontId="35" fillId="0" borderId="0" applyFont="0" applyFill="0" applyBorder="0" applyAlignment="0" applyProtection="0"/>
    <xf numFmtId="0" fontId="34" fillId="0" borderId="0"/>
    <xf numFmtId="0" fontId="33" fillId="0" borderId="0"/>
    <xf numFmtId="167" fontId="33" fillId="0" borderId="0" applyFont="0" applyFill="0" applyBorder="0" applyAlignment="0" applyProtection="0"/>
    <xf numFmtId="0" fontId="33" fillId="0" borderId="0"/>
    <xf numFmtId="9" fontId="33" fillId="0" borderId="0" applyFont="0" applyFill="0" applyBorder="0" applyAlignment="0" applyProtection="0"/>
    <xf numFmtId="44" fontId="33" fillId="0" borderId="0" applyFont="0" applyFill="0" applyBorder="0" applyAlignment="0" applyProtection="0"/>
    <xf numFmtId="0" fontId="32" fillId="0" borderId="0"/>
    <xf numFmtId="167" fontId="32" fillId="0" borderId="0" applyFont="0" applyFill="0" applyBorder="0" applyAlignment="0" applyProtection="0"/>
    <xf numFmtId="0" fontId="32" fillId="0" borderId="0"/>
    <xf numFmtId="9" fontId="32" fillId="0" borderId="0" applyFont="0" applyFill="0" applyBorder="0" applyAlignment="0" applyProtection="0"/>
    <xf numFmtId="44" fontId="32" fillId="0" borderId="0" applyFont="0" applyFill="0" applyBorder="0" applyAlignment="0" applyProtection="0"/>
    <xf numFmtId="0" fontId="31" fillId="0" borderId="0"/>
    <xf numFmtId="168" fontId="31" fillId="0" borderId="0" applyFont="0" applyFill="0" applyBorder="0" applyAlignment="0" applyProtection="0"/>
    <xf numFmtId="167" fontId="31" fillId="0" borderId="0" applyFont="0" applyFill="0" applyBorder="0" applyAlignment="0" applyProtection="0"/>
    <xf numFmtId="0" fontId="31" fillId="0" borderId="0"/>
    <xf numFmtId="9" fontId="31" fillId="0" borderId="0" applyFont="0" applyFill="0" applyBorder="0" applyAlignment="0" applyProtection="0"/>
    <xf numFmtId="44" fontId="31" fillId="0" borderId="0" applyFont="0" applyFill="0" applyBorder="0" applyAlignment="0" applyProtection="0"/>
    <xf numFmtId="0" fontId="30" fillId="0" borderId="0"/>
    <xf numFmtId="0" fontId="29" fillId="0" borderId="0"/>
    <xf numFmtId="167" fontId="29" fillId="0" borderId="0" applyFont="0" applyFill="0" applyBorder="0" applyAlignment="0" applyProtection="0"/>
    <xf numFmtId="0" fontId="29" fillId="0" borderId="0"/>
    <xf numFmtId="0" fontId="397" fillId="0" borderId="0"/>
    <xf numFmtId="0" fontId="28" fillId="0" borderId="0"/>
    <xf numFmtId="9" fontId="28" fillId="0" borderId="0" applyFont="0" applyFill="0" applyBorder="0" applyAlignment="0" applyProtection="0"/>
    <xf numFmtId="44" fontId="28" fillId="0" borderId="0" applyFont="0" applyFill="0" applyBorder="0" applyAlignment="0" applyProtection="0"/>
    <xf numFmtId="0" fontId="405" fillId="0" borderId="0"/>
    <xf numFmtId="43" fontId="405" fillId="0" borderId="0" applyFont="0" applyFill="0" applyBorder="0" applyAlignment="0" applyProtection="0"/>
    <xf numFmtId="43" fontId="286" fillId="0" borderId="0" applyFont="0" applyFill="0" applyBorder="0" applyAlignment="0" applyProtection="0"/>
    <xf numFmtId="43" fontId="286" fillId="0" borderId="0" applyFont="0" applyFill="0" applyBorder="0" applyAlignment="0" applyProtection="0"/>
    <xf numFmtId="43" fontId="286" fillId="0" borderId="0" applyFont="0" applyFill="0" applyBorder="0" applyAlignment="0" applyProtection="0"/>
    <xf numFmtId="9" fontId="405" fillId="0" borderId="0" applyFont="0" applyFill="0" applyBorder="0" applyAlignment="0" applyProtection="0"/>
    <xf numFmtId="43" fontId="405" fillId="0" borderId="0" applyFont="0" applyFill="0" applyBorder="0" applyAlignment="0" applyProtection="0"/>
    <xf numFmtId="0" fontId="26" fillId="0" borderId="0"/>
    <xf numFmtId="168" fontId="26"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168" fontId="25" fillId="0" borderId="0" applyFont="0" applyFill="0" applyBorder="0" applyAlignment="0" applyProtection="0"/>
    <xf numFmtId="0" fontId="24" fillId="0" borderId="0"/>
    <xf numFmtId="168" fontId="24" fillId="0" borderId="0" applyFont="0" applyFill="0" applyBorder="0" applyAlignment="0" applyProtection="0"/>
    <xf numFmtId="44" fontId="285" fillId="0" borderId="0" applyFont="0" applyFill="0" applyBorder="0" applyAlignment="0" applyProtection="0"/>
    <xf numFmtId="0" fontId="408" fillId="0" borderId="0"/>
    <xf numFmtId="0" fontId="22" fillId="0" borderId="0"/>
    <xf numFmtId="168" fontId="22" fillId="0" borderId="0" applyFont="0" applyFill="0" applyBorder="0" applyAlignment="0" applyProtection="0"/>
    <xf numFmtId="0" fontId="20" fillId="0" borderId="0"/>
    <xf numFmtId="168" fontId="20" fillId="0" borderId="0" applyFont="0" applyFill="0" applyBorder="0" applyAlignment="0" applyProtection="0"/>
    <xf numFmtId="0" fontId="410" fillId="0" borderId="0"/>
    <xf numFmtId="0" fontId="18" fillId="0" borderId="0"/>
    <xf numFmtId="168" fontId="18" fillId="0" borderId="0" applyFont="0" applyFill="0" applyBorder="0" applyAlignment="0" applyProtection="0"/>
    <xf numFmtId="0" fontId="15" fillId="0" borderId="0"/>
    <xf numFmtId="168" fontId="15" fillId="0" borderId="0" applyFont="0" applyFill="0" applyBorder="0" applyAlignment="0" applyProtection="0"/>
    <xf numFmtId="0" fontId="411" fillId="0" borderId="0"/>
    <xf numFmtId="0" fontId="14" fillId="0" borderId="0"/>
    <xf numFmtId="168" fontId="14" fillId="0" borderId="0" applyFont="0" applyFill="0" applyBorder="0" applyAlignment="0" applyProtection="0"/>
    <xf numFmtId="0" fontId="12" fillId="0" borderId="0"/>
    <xf numFmtId="168" fontId="12" fillId="0" borderId="0" applyFont="0" applyFill="0" applyBorder="0" applyAlignment="0" applyProtection="0"/>
    <xf numFmtId="0" fontId="11" fillId="0" borderId="0"/>
    <xf numFmtId="168" fontId="11" fillId="0" borderId="0" applyFont="0" applyFill="0" applyBorder="0" applyAlignment="0" applyProtection="0"/>
    <xf numFmtId="0" fontId="9" fillId="3" borderId="0" applyNumberFormat="0" applyBorder="0" applyAlignment="0" applyProtection="0"/>
    <xf numFmtId="0" fontId="412" fillId="0" borderId="0"/>
    <xf numFmtId="0" fontId="8" fillId="3" borderId="0" applyNumberFormat="0" applyBorder="0" applyAlignment="0" applyProtection="0"/>
    <xf numFmtId="0" fontId="7" fillId="0" borderId="0"/>
    <xf numFmtId="168" fontId="7" fillId="0" borderId="0" applyFont="0" applyFill="0" applyBorder="0" applyAlignment="0" applyProtection="0"/>
    <xf numFmtId="0" fontId="6" fillId="0" borderId="0"/>
    <xf numFmtId="168" fontId="6" fillId="0" borderId="0" applyFont="0" applyFill="0" applyBorder="0" applyAlignment="0" applyProtection="0"/>
    <xf numFmtId="0" fontId="5" fillId="3" borderId="0" applyNumberFormat="0" applyBorder="0" applyAlignment="0" applyProtection="0"/>
    <xf numFmtId="0" fontId="4" fillId="0" borderId="0"/>
    <xf numFmtId="168" fontId="4" fillId="0" borderId="0" applyFont="0" applyFill="0" applyBorder="0" applyAlignment="0" applyProtection="0"/>
    <xf numFmtId="0" fontId="3" fillId="3" borderId="0" applyNumberFormat="0" applyBorder="0" applyAlignment="0" applyProtection="0"/>
    <xf numFmtId="0" fontId="2" fillId="0" borderId="0"/>
    <xf numFmtId="168" fontId="2" fillId="0" borderId="0" applyFont="0" applyFill="0" applyBorder="0" applyAlignment="0" applyProtection="0"/>
    <xf numFmtId="43" fontId="286" fillId="0" borderId="0" applyFont="0" applyFill="0" applyBorder="0" applyAlignment="0" applyProtection="0"/>
    <xf numFmtId="0" fontId="1" fillId="3" borderId="0" applyNumberFormat="0" applyBorder="0" applyAlignment="0" applyProtection="0"/>
  </cellStyleXfs>
  <cellXfs count="2054">
    <xf numFmtId="0" fontId="0" fillId="0" borderId="0" xfId="0"/>
    <xf numFmtId="0" fontId="292" fillId="0" borderId="0" xfId="0" applyFont="1" applyAlignment="1">
      <alignment horizontal="centerContinuous" vertical="center"/>
    </xf>
    <xf numFmtId="0" fontId="295" fillId="0" borderId="0" xfId="0" applyFont="1" applyAlignment="1">
      <alignment vertical="center"/>
    </xf>
    <xf numFmtId="169" fontId="292" fillId="0" borderId="0" xfId="1" applyNumberFormat="1" applyFont="1" applyAlignment="1">
      <alignment vertical="center"/>
    </xf>
    <xf numFmtId="0" fontId="292" fillId="0" borderId="0" xfId="0" applyFont="1" applyAlignment="1">
      <alignment horizontal="center" vertical="center"/>
    </xf>
    <xf numFmtId="0" fontId="292" fillId="0" borderId="0" xfId="0" applyFont="1" applyAlignment="1">
      <alignment horizontal="right" vertical="center" wrapText="1"/>
    </xf>
    <xf numFmtId="4" fontId="292" fillId="0" borderId="0" xfId="0" applyNumberFormat="1" applyFont="1" applyAlignment="1">
      <alignment vertical="center"/>
    </xf>
    <xf numFmtId="173" fontId="292" fillId="0" borderId="0" xfId="0" applyNumberFormat="1" applyFont="1" applyAlignment="1">
      <alignment vertical="center"/>
    </xf>
    <xf numFmtId="4" fontId="292" fillId="0" borderId="0" xfId="5" applyNumberFormat="1" applyFont="1" applyFill="1" applyBorder="1" applyAlignment="1">
      <alignment vertical="center"/>
    </xf>
    <xf numFmtId="173" fontId="292" fillId="0" borderId="0" xfId="0" applyNumberFormat="1" applyFont="1" applyAlignment="1">
      <alignment horizontal="center" vertical="center"/>
    </xf>
    <xf numFmtId="49" fontId="292" fillId="0" borderId="0" xfId="0" applyNumberFormat="1" applyFont="1" applyAlignment="1">
      <alignment horizontal="centerContinuous" vertical="center"/>
    </xf>
    <xf numFmtId="175" fontId="292" fillId="0" borderId="0" xfId="0" applyNumberFormat="1" applyFont="1" applyAlignment="1">
      <alignment vertical="center"/>
    </xf>
    <xf numFmtId="0" fontId="292" fillId="0" borderId="0" xfId="4" applyFont="1" applyAlignment="1">
      <alignment vertical="center"/>
    </xf>
    <xf numFmtId="0" fontId="292" fillId="0" borderId="0" xfId="0" applyFont="1" applyAlignment="1">
      <alignment horizontal="left" vertical="center"/>
    </xf>
    <xf numFmtId="0" fontId="292" fillId="0" borderId="0" xfId="0" applyFont="1" applyAlignment="1">
      <alignment horizontal="left" vertical="center" wrapText="1"/>
    </xf>
    <xf numFmtId="175" fontId="304" fillId="0" borderId="0" xfId="0" applyNumberFormat="1" applyFont="1" applyAlignment="1">
      <alignment vertical="center"/>
    </xf>
    <xf numFmtId="49" fontId="292" fillId="0" borderId="0" xfId="0" applyNumberFormat="1" applyFont="1" applyAlignment="1">
      <alignment vertical="center"/>
    </xf>
    <xf numFmtId="169" fontId="292" fillId="0" borderId="0" xfId="1" applyNumberFormat="1" applyFont="1" applyFill="1" applyAlignment="1">
      <alignment vertical="center"/>
    </xf>
    <xf numFmtId="10" fontId="292" fillId="0" borderId="0" xfId="2" applyNumberFormat="1" applyFont="1" applyFill="1" applyAlignment="1">
      <alignment vertical="center"/>
    </xf>
    <xf numFmtId="172" fontId="292" fillId="0" borderId="0" xfId="0" applyNumberFormat="1" applyFont="1" applyAlignment="1">
      <alignment vertical="center"/>
    </xf>
    <xf numFmtId="0" fontId="292" fillId="0" borderId="0" xfId="0" applyFont="1" applyAlignment="1">
      <alignment vertical="center"/>
    </xf>
    <xf numFmtId="168" fontId="292" fillId="0" borderId="0" xfId="1" applyFont="1" applyAlignment="1">
      <alignment vertical="center"/>
    </xf>
    <xf numFmtId="168" fontId="292" fillId="0" borderId="0" xfId="1" applyFont="1" applyFill="1" applyBorder="1" applyAlignment="1">
      <alignment horizontal="right" vertical="center" wrapText="1"/>
    </xf>
    <xf numFmtId="179" fontId="292" fillId="0" borderId="0" xfId="0" applyNumberFormat="1" applyFont="1" applyAlignment="1">
      <alignment vertical="center"/>
    </xf>
    <xf numFmtId="168" fontId="292" fillId="0" borderId="0" xfId="1" applyFont="1" applyFill="1" applyAlignment="1">
      <alignment vertical="center"/>
    </xf>
    <xf numFmtId="168" fontId="292" fillId="0" borderId="0" xfId="1" applyFont="1" applyFill="1" applyBorder="1" applyAlignment="1">
      <alignment vertical="center"/>
    </xf>
    <xf numFmtId="168" fontId="292" fillId="0" borderId="0" xfId="0" applyNumberFormat="1" applyFont="1" applyAlignment="1">
      <alignment vertical="center"/>
    </xf>
    <xf numFmtId="0" fontId="304" fillId="0" borderId="0" xfId="0" applyFont="1" applyAlignment="1">
      <alignment vertical="center"/>
    </xf>
    <xf numFmtId="189" fontId="292" fillId="0" borderId="0" xfId="0" applyNumberFormat="1" applyFont="1" applyAlignment="1">
      <alignment vertical="center"/>
    </xf>
    <xf numFmtId="173" fontId="292" fillId="0" borderId="0" xfId="6" applyNumberFormat="1" applyFont="1" applyFill="1" applyBorder="1" applyAlignment="1">
      <alignment horizontal="center" vertical="center"/>
    </xf>
    <xf numFmtId="49" fontId="304" fillId="0" borderId="0" xfId="0" applyNumberFormat="1" applyFont="1" applyAlignment="1">
      <alignment vertical="center"/>
    </xf>
    <xf numFmtId="0" fontId="304" fillId="0" borderId="0" xfId="0" applyFont="1" applyAlignment="1">
      <alignment horizontal="center" vertical="center"/>
    </xf>
    <xf numFmtId="0" fontId="292" fillId="0" borderId="0" xfId="13" applyFont="1" applyAlignment="1">
      <alignment horizontal="right" vertical="center" wrapText="1"/>
    </xf>
    <xf numFmtId="169" fontId="292" fillId="0" borderId="0" xfId="1" applyNumberFormat="1" applyFont="1" applyFill="1" applyBorder="1" applyAlignment="1">
      <alignment vertical="center"/>
    </xf>
    <xf numFmtId="0" fontId="292" fillId="0" borderId="0" xfId="0" applyFont="1" applyAlignment="1">
      <alignment vertical="center" wrapText="1"/>
    </xf>
    <xf numFmtId="4" fontId="292" fillId="0" borderId="0" xfId="0" applyNumberFormat="1" applyFont="1" applyAlignment="1">
      <alignment horizontal="center" vertical="center"/>
    </xf>
    <xf numFmtId="189" fontId="292" fillId="0" borderId="0" xfId="0" applyNumberFormat="1" applyFont="1" applyAlignment="1">
      <alignment horizontal="center" vertical="center"/>
    </xf>
    <xf numFmtId="176" fontId="292" fillId="0" borderId="0" xfId="0" applyNumberFormat="1" applyFont="1" applyAlignment="1">
      <alignment horizontal="left" vertical="center"/>
    </xf>
    <xf numFmtId="3" fontId="304" fillId="0" borderId="0" xfId="1" applyNumberFormat="1" applyFont="1" applyFill="1" applyBorder="1" applyAlignment="1">
      <alignment horizontal="left" vertical="center" wrapText="1"/>
    </xf>
    <xf numFmtId="0" fontId="297" fillId="0" borderId="0" xfId="0" applyFont="1" applyAlignment="1">
      <alignment vertical="center"/>
    </xf>
    <xf numFmtId="49" fontId="292" fillId="0" borderId="0" xfId="0" applyNumberFormat="1" applyFont="1" applyAlignment="1">
      <alignment horizontal="center" vertical="center" wrapText="1"/>
    </xf>
    <xf numFmtId="49" fontId="296" fillId="2" borderId="0" xfId="0" applyNumberFormat="1" applyFont="1" applyFill="1" applyAlignment="1">
      <alignment horizontal="center" vertical="center"/>
    </xf>
    <xf numFmtId="0" fontId="304" fillId="0" borderId="1" xfId="0" applyFont="1" applyBorder="1" applyAlignment="1">
      <alignment horizontal="center" vertical="center" wrapText="1"/>
    </xf>
    <xf numFmtId="0" fontId="292" fillId="0" borderId="0" xfId="0" applyFont="1" applyAlignment="1">
      <alignment horizontal="center" vertical="center" wrapText="1"/>
    </xf>
    <xf numFmtId="177" fontId="292" fillId="0" borderId="0" xfId="0" applyNumberFormat="1" applyFont="1" applyAlignment="1">
      <alignment horizontal="center" vertical="center"/>
    </xf>
    <xf numFmtId="177" fontId="304" fillId="0" borderId="1" xfId="0" applyNumberFormat="1" applyFont="1" applyBorder="1" applyAlignment="1">
      <alignment horizontal="centerContinuous" vertical="center"/>
    </xf>
    <xf numFmtId="0" fontId="292" fillId="0" borderId="0" xfId="0" applyFont="1"/>
    <xf numFmtId="194" fontId="292" fillId="0" borderId="0" xfId="5" applyNumberFormat="1" applyFont="1" applyFill="1" applyAlignment="1">
      <alignment vertical="center" wrapText="1"/>
    </xf>
    <xf numFmtId="49" fontId="292" fillId="0" borderId="0" xfId="0" applyNumberFormat="1" applyFont="1" applyAlignment="1">
      <alignment vertical="center" wrapText="1"/>
    </xf>
    <xf numFmtId="176" fontId="292" fillId="0" borderId="0" xfId="0" applyNumberFormat="1" applyFont="1" applyAlignment="1">
      <alignment horizontal="center" vertical="center" wrapText="1"/>
    </xf>
    <xf numFmtId="168" fontId="292" fillId="0" borderId="0" xfId="1" applyFont="1" applyFill="1" applyAlignment="1">
      <alignment horizontal="center" vertical="center" wrapText="1"/>
    </xf>
    <xf numFmtId="172" fontId="292" fillId="0" borderId="0" xfId="0" applyNumberFormat="1" applyFont="1" applyAlignment="1">
      <alignment horizontal="center" vertical="center"/>
    </xf>
    <xf numFmtId="0" fontId="298" fillId="0" borderId="1" xfId="12" applyFont="1" applyBorder="1" applyAlignment="1">
      <alignment horizontal="center" vertical="center" wrapText="1"/>
    </xf>
    <xf numFmtId="49" fontId="304" fillId="0" borderId="0" xfId="0" applyNumberFormat="1" applyFont="1" applyAlignment="1">
      <alignment horizontal="center" vertical="center" wrapText="1"/>
    </xf>
    <xf numFmtId="168" fontId="295" fillId="4" borderId="1" xfId="1" applyFont="1" applyFill="1" applyBorder="1" applyAlignment="1">
      <alignment horizontal="right" vertical="center" wrapText="1"/>
    </xf>
    <xf numFmtId="10" fontId="295" fillId="4" borderId="1" xfId="2" applyNumberFormat="1" applyFont="1" applyFill="1" applyBorder="1" applyAlignment="1">
      <alignment horizontal="center" vertical="center" wrapText="1"/>
    </xf>
    <xf numFmtId="0" fontId="293" fillId="4" borderId="1" xfId="13" applyFont="1" applyFill="1" applyBorder="1" applyAlignment="1">
      <alignment vertical="center" wrapText="1"/>
    </xf>
    <xf numFmtId="0" fontId="294" fillId="2" borderId="1" xfId="13" applyFont="1" applyFill="1" applyBorder="1" applyAlignment="1">
      <alignment horizontal="center" vertical="center" wrapText="1"/>
    </xf>
    <xf numFmtId="0" fontId="298" fillId="0" borderId="5" xfId="12" applyFont="1" applyBorder="1" applyAlignment="1">
      <alignment horizontal="center" vertical="center" wrapText="1"/>
    </xf>
    <xf numFmtId="0" fontId="298" fillId="0" borderId="20" xfId="12" applyFont="1" applyBorder="1" applyAlignment="1">
      <alignment horizontal="center" vertical="center" wrapText="1"/>
    </xf>
    <xf numFmtId="168" fontId="303" fillId="0" borderId="0" xfId="1" applyFont="1" applyFill="1" applyAlignment="1">
      <alignment horizontal="center" vertical="center" wrapText="1"/>
    </xf>
    <xf numFmtId="168" fontId="303" fillId="0" borderId="0" xfId="1" applyFont="1" applyFill="1" applyBorder="1" applyAlignment="1">
      <alignment horizontal="center" vertical="center" wrapText="1"/>
    </xf>
    <xf numFmtId="182" fontId="303" fillId="0" borderId="0" xfId="2" applyNumberFormat="1" applyFont="1" applyFill="1" applyBorder="1" applyAlignment="1">
      <alignment horizontal="center" vertical="center" wrapText="1"/>
    </xf>
    <xf numFmtId="168" fontId="309" fillId="0" borderId="0" xfId="1" applyFont="1" applyFill="1" applyBorder="1" applyAlignment="1">
      <alignment horizontal="center" vertical="center" wrapText="1"/>
    </xf>
    <xf numFmtId="0" fontId="309" fillId="0" borderId="0" xfId="0" applyFont="1" applyAlignment="1">
      <alignment horizontal="center" vertical="center" wrapText="1"/>
    </xf>
    <xf numFmtId="0" fontId="309" fillId="0" borderId="1" xfId="0" applyFont="1" applyBorder="1" applyAlignment="1">
      <alignment horizontal="center" vertical="center" wrapText="1"/>
    </xf>
    <xf numFmtId="3" fontId="309" fillId="0" borderId="0" xfId="0" applyNumberFormat="1" applyFont="1" applyAlignment="1">
      <alignment horizontal="center" vertical="center" wrapText="1"/>
    </xf>
    <xf numFmtId="181" fontId="303" fillId="0" borderId="20" xfId="0" applyNumberFormat="1" applyFont="1" applyBorder="1" applyAlignment="1">
      <alignment horizontal="left" vertical="center" wrapText="1"/>
    </xf>
    <xf numFmtId="3" fontId="303" fillId="0" borderId="20" xfId="1" applyNumberFormat="1" applyFont="1" applyFill="1" applyBorder="1" applyAlignment="1">
      <alignment horizontal="center" vertical="center" wrapText="1"/>
    </xf>
    <xf numFmtId="183" fontId="303" fillId="0" borderId="20" xfId="1" applyNumberFormat="1" applyFont="1" applyFill="1" applyBorder="1" applyAlignment="1">
      <alignment horizontal="center" vertical="center" wrapText="1"/>
    </xf>
    <xf numFmtId="184" fontId="303" fillId="0" borderId="20" xfId="0" applyNumberFormat="1" applyFont="1" applyBorder="1" applyAlignment="1">
      <alignment horizontal="center" vertical="center" wrapText="1"/>
    </xf>
    <xf numFmtId="185" fontId="303" fillId="0" borderId="1" xfId="2" applyNumberFormat="1" applyFont="1" applyFill="1" applyBorder="1" applyAlignment="1">
      <alignment horizontal="center" vertical="center" wrapText="1"/>
    </xf>
    <xf numFmtId="186" fontId="303" fillId="0" borderId="1" xfId="2" applyNumberFormat="1" applyFont="1" applyFill="1" applyBorder="1" applyAlignment="1">
      <alignment horizontal="center" vertical="center" wrapText="1"/>
    </xf>
    <xf numFmtId="181" fontId="303" fillId="0" borderId="1" xfId="0" applyNumberFormat="1" applyFont="1" applyBorder="1" applyAlignment="1">
      <alignment horizontal="left" vertical="center" wrapText="1"/>
    </xf>
    <xf numFmtId="183" fontId="303" fillId="0" borderId="0" xfId="0" applyNumberFormat="1" applyFont="1" applyAlignment="1">
      <alignment horizontal="center" vertical="center" wrapText="1"/>
    </xf>
    <xf numFmtId="185" fontId="309" fillId="0" borderId="0" xfId="2" applyNumberFormat="1" applyFont="1" applyFill="1" applyBorder="1" applyAlignment="1">
      <alignment horizontal="center" vertical="center" wrapText="1"/>
    </xf>
    <xf numFmtId="186" fontId="309" fillId="0" borderId="0" xfId="2" applyNumberFormat="1" applyFont="1" applyFill="1" applyBorder="1" applyAlignment="1">
      <alignment horizontal="center" vertical="center" wrapText="1"/>
    </xf>
    <xf numFmtId="181" fontId="303" fillId="0" borderId="0" xfId="0" applyNumberFormat="1" applyFont="1" applyAlignment="1">
      <alignment horizontal="center" vertical="center" wrapText="1"/>
    </xf>
    <xf numFmtId="3" fontId="303" fillId="0" borderId="0" xfId="1" applyNumberFormat="1" applyFont="1" applyFill="1" applyBorder="1" applyAlignment="1">
      <alignment horizontal="center" vertical="center" wrapText="1"/>
    </xf>
    <xf numFmtId="187" fontId="303" fillId="0" borderId="0" xfId="1" applyNumberFormat="1" applyFont="1" applyFill="1" applyBorder="1" applyAlignment="1">
      <alignment horizontal="center" vertical="center" wrapText="1"/>
    </xf>
    <xf numFmtId="184" fontId="303" fillId="0" borderId="0" xfId="0" applyNumberFormat="1" applyFont="1" applyAlignment="1">
      <alignment horizontal="center" vertical="center" wrapText="1"/>
    </xf>
    <xf numFmtId="181" fontId="303" fillId="0" borderId="1" xfId="0" applyNumberFormat="1" applyFont="1" applyBorder="1" applyAlignment="1">
      <alignment horizontal="center" vertical="center" wrapText="1"/>
    </xf>
    <xf numFmtId="3" fontId="303" fillId="0" borderId="1" xfId="1" applyNumberFormat="1" applyFont="1" applyFill="1" applyBorder="1" applyAlignment="1">
      <alignment horizontal="center" vertical="center" wrapText="1"/>
    </xf>
    <xf numFmtId="183" fontId="303" fillId="0" borderId="1" xfId="1" applyNumberFormat="1" applyFont="1" applyFill="1" applyBorder="1" applyAlignment="1">
      <alignment horizontal="center" vertical="center" wrapText="1"/>
    </xf>
    <xf numFmtId="184" fontId="303" fillId="0" borderId="1" xfId="0" applyNumberFormat="1" applyFont="1" applyBorder="1" applyAlignment="1">
      <alignment horizontal="center" vertical="center" wrapText="1"/>
    </xf>
    <xf numFmtId="3" fontId="309" fillId="0" borderId="1" xfId="1" applyNumberFormat="1" applyFont="1" applyFill="1" applyBorder="1" applyAlignment="1">
      <alignment horizontal="center" vertical="center" wrapText="1"/>
    </xf>
    <xf numFmtId="3" fontId="309" fillId="0" borderId="0" xfId="1" applyNumberFormat="1" applyFont="1" applyFill="1" applyBorder="1" applyAlignment="1">
      <alignment horizontal="center" vertical="center" wrapText="1"/>
    </xf>
    <xf numFmtId="183" fontId="309" fillId="0" borderId="0" xfId="1" applyNumberFormat="1" applyFont="1" applyFill="1" applyBorder="1" applyAlignment="1">
      <alignment horizontal="center" vertical="center" wrapText="1"/>
    </xf>
    <xf numFmtId="184" fontId="309" fillId="0" borderId="0" xfId="0" applyNumberFormat="1" applyFont="1" applyAlignment="1">
      <alignment horizontal="center" vertical="center" wrapText="1"/>
    </xf>
    <xf numFmtId="188" fontId="309" fillId="0" borderId="1" xfId="0" applyNumberFormat="1" applyFont="1" applyBorder="1" applyAlignment="1">
      <alignment horizontal="center" vertical="center" wrapText="1"/>
    </xf>
    <xf numFmtId="14" fontId="309" fillId="0" borderId="0" xfId="0" applyNumberFormat="1" applyFont="1" applyAlignment="1">
      <alignment horizontal="center" vertical="center" wrapText="1"/>
    </xf>
    <xf numFmtId="183" fontId="303" fillId="0" borderId="0" xfId="1" applyNumberFormat="1" applyFont="1" applyFill="1" applyBorder="1" applyAlignment="1">
      <alignment horizontal="center" vertical="center" wrapText="1"/>
    </xf>
    <xf numFmtId="184" fontId="309" fillId="0" borderId="34" xfId="0" applyNumberFormat="1" applyFont="1" applyBorder="1" applyAlignment="1">
      <alignment horizontal="center" vertical="center" wrapText="1"/>
    </xf>
    <xf numFmtId="182" fontId="309" fillId="0" borderId="34" xfId="2" applyNumberFormat="1" applyFont="1" applyFill="1" applyBorder="1" applyAlignment="1">
      <alignment horizontal="center" vertical="center" wrapText="1"/>
    </xf>
    <xf numFmtId="182" fontId="309" fillId="0" borderId="0" xfId="2" applyNumberFormat="1" applyFont="1" applyFill="1" applyBorder="1" applyAlignment="1">
      <alignment horizontal="center" vertical="center" wrapText="1"/>
    </xf>
    <xf numFmtId="168" fontId="303" fillId="0" borderId="0" xfId="0" applyNumberFormat="1" applyFont="1" applyAlignment="1">
      <alignment horizontal="center" vertical="center" wrapText="1"/>
    </xf>
    <xf numFmtId="185" fontId="303" fillId="0" borderId="0" xfId="2" applyNumberFormat="1" applyFont="1" applyFill="1" applyBorder="1" applyAlignment="1">
      <alignment horizontal="center" vertical="center" wrapText="1"/>
    </xf>
    <xf numFmtId="4" fontId="303" fillId="0" borderId="0" xfId="0" applyNumberFormat="1" applyFont="1" applyAlignment="1">
      <alignment horizontal="center" vertical="center" wrapText="1"/>
    </xf>
    <xf numFmtId="183" fontId="303" fillId="0" borderId="1" xfId="0" applyNumberFormat="1" applyFont="1" applyBorder="1" applyAlignment="1">
      <alignment horizontal="center" vertical="center" wrapText="1"/>
    </xf>
    <xf numFmtId="49" fontId="292" fillId="0" borderId="0" xfId="0" applyNumberFormat="1" applyFont="1" applyAlignment="1">
      <alignment horizontal="center" vertical="center"/>
    </xf>
    <xf numFmtId="167" fontId="292" fillId="0" borderId="0" xfId="0" applyNumberFormat="1" applyFont="1" applyAlignment="1">
      <alignment horizontal="center" vertical="center"/>
    </xf>
    <xf numFmtId="0" fontId="304" fillId="0" borderId="0" xfId="0" applyFont="1" applyAlignment="1">
      <alignment horizontal="center" vertical="center" wrapText="1"/>
    </xf>
    <xf numFmtId="0" fontId="331" fillId="0" borderId="0" xfId="4" applyFont="1" applyAlignment="1">
      <alignment vertical="center" wrapText="1"/>
    </xf>
    <xf numFmtId="4" fontId="292" fillId="0" borderId="0" xfId="0" applyNumberFormat="1" applyFont="1" applyAlignment="1">
      <alignment vertical="center" wrapText="1"/>
    </xf>
    <xf numFmtId="1" fontId="292" fillId="0" borderId="1" xfId="0" applyNumberFormat="1" applyFont="1" applyBorder="1" applyAlignment="1">
      <alignment horizontal="center" vertical="center" wrapText="1"/>
    </xf>
    <xf numFmtId="173" fontId="292" fillId="0" borderId="1" xfId="2" applyNumberFormat="1" applyFont="1" applyFill="1" applyBorder="1" applyAlignment="1">
      <alignment horizontal="center" vertical="center" wrapText="1"/>
    </xf>
    <xf numFmtId="1" fontId="304" fillId="0" borderId="1" xfId="0" applyNumberFormat="1" applyFont="1" applyBorder="1" applyAlignment="1">
      <alignment horizontal="center" vertical="center" wrapText="1"/>
    </xf>
    <xf numFmtId="173" fontId="304" fillId="0" borderId="1" xfId="2" applyNumberFormat="1" applyFont="1" applyFill="1" applyBorder="1" applyAlignment="1">
      <alignment horizontal="center" vertical="center" wrapText="1"/>
    </xf>
    <xf numFmtId="0" fontId="331" fillId="0" borderId="0" xfId="0" applyFont="1" applyAlignment="1">
      <alignment vertical="center"/>
    </xf>
    <xf numFmtId="0" fontId="331" fillId="0" borderId="0" xfId="0" applyFont="1" applyAlignment="1">
      <alignment horizontal="left" vertical="center"/>
    </xf>
    <xf numFmtId="4" fontId="331" fillId="0" borderId="0" xfId="0" applyNumberFormat="1" applyFont="1" applyAlignment="1">
      <alignment vertical="center"/>
    </xf>
    <xf numFmtId="0" fontId="331" fillId="0" borderId="0" xfId="0" applyFont="1" applyAlignment="1">
      <alignment horizontal="center" vertical="center"/>
    </xf>
    <xf numFmtId="0" fontId="331" fillId="0" borderId="0" xfId="13" applyFont="1" applyAlignment="1">
      <alignment horizontal="right" vertical="center" wrapText="1"/>
    </xf>
    <xf numFmtId="0" fontId="292" fillId="0" borderId="1" xfId="0" applyFont="1" applyBorder="1" applyAlignment="1">
      <alignment horizontal="left" vertical="center" wrapText="1"/>
    </xf>
    <xf numFmtId="0" fontId="292" fillId="0" borderId="0" xfId="0" applyFont="1" applyProtection="1">
      <protection hidden="1"/>
    </xf>
    <xf numFmtId="0" fontId="292" fillId="0" borderId="41" xfId="0" applyFont="1" applyBorder="1"/>
    <xf numFmtId="172" fontId="292" fillId="0" borderId="0" xfId="27" applyNumberFormat="1" applyFont="1" applyAlignment="1">
      <alignment horizontal="center" vertical="center" wrapText="1"/>
    </xf>
    <xf numFmtId="198" fontId="292" fillId="0" borderId="0" xfId="1" applyNumberFormat="1" applyFont="1" applyFill="1" applyAlignment="1">
      <alignment vertical="center"/>
    </xf>
    <xf numFmtId="10" fontId="295" fillId="2" borderId="1" xfId="2" applyNumberFormat="1" applyFont="1" applyFill="1" applyBorder="1" applyAlignment="1">
      <alignment horizontal="center" vertical="center" wrapText="1"/>
    </xf>
    <xf numFmtId="168" fontId="295" fillId="2" borderId="0" xfId="1" applyFont="1" applyFill="1" applyAlignment="1">
      <alignment vertical="center"/>
    </xf>
    <xf numFmtId="1" fontId="296" fillId="2" borderId="1" xfId="0" applyNumberFormat="1" applyFont="1" applyFill="1" applyBorder="1" applyAlignment="1">
      <alignment horizontal="center" vertical="center" wrapText="1"/>
    </xf>
    <xf numFmtId="168" fontId="293" fillId="2" borderId="5" xfId="1" applyFont="1" applyFill="1" applyBorder="1" applyAlignment="1">
      <alignment vertical="center" wrapText="1"/>
    </xf>
    <xf numFmtId="1" fontId="295" fillId="2" borderId="1" xfId="0" applyNumberFormat="1" applyFont="1" applyFill="1" applyBorder="1" applyAlignment="1">
      <alignment horizontal="center" vertical="center" wrapText="1"/>
    </xf>
    <xf numFmtId="0" fontId="295" fillId="2" borderId="0" xfId="0" applyFont="1" applyFill="1" applyAlignment="1">
      <alignment vertical="center"/>
    </xf>
    <xf numFmtId="168" fontId="296" fillId="2" borderId="5" xfId="1" applyFont="1" applyFill="1" applyBorder="1" applyAlignment="1">
      <alignment horizontal="right" vertical="center" wrapText="1"/>
    </xf>
    <xf numFmtId="0" fontId="293" fillId="2" borderId="1" xfId="13" applyFont="1" applyFill="1" applyBorder="1" applyAlignment="1">
      <alignment vertical="center" wrapText="1"/>
    </xf>
    <xf numFmtId="0" fontId="303" fillId="2" borderId="0" xfId="4" applyFont="1" applyFill="1" applyAlignment="1">
      <alignment vertical="center" wrapText="1"/>
    </xf>
    <xf numFmtId="194" fontId="292" fillId="0" borderId="0" xfId="0" applyNumberFormat="1" applyFont="1" applyAlignment="1">
      <alignment horizontal="center" vertical="center"/>
    </xf>
    <xf numFmtId="197" fontId="292" fillId="0" borderId="0" xfId="0" applyNumberFormat="1" applyFont="1" applyAlignment="1">
      <alignment vertical="center"/>
    </xf>
    <xf numFmtId="168" fontId="292" fillId="0" borderId="0" xfId="1" applyFont="1" applyFill="1" applyAlignment="1">
      <alignment horizontal="centerContinuous" vertical="center"/>
    </xf>
    <xf numFmtId="191" fontId="292" fillId="0" borderId="0" xfId="1" applyNumberFormat="1" applyFont="1" applyFill="1" applyAlignment="1">
      <alignment vertical="center"/>
    </xf>
    <xf numFmtId="173" fontId="292" fillId="0" borderId="0" xfId="2" applyNumberFormat="1" applyFont="1" applyFill="1" applyAlignment="1">
      <alignment horizontal="left" vertical="center"/>
    </xf>
    <xf numFmtId="194" fontId="292" fillId="0" borderId="0" xfId="0" applyNumberFormat="1" applyFont="1" applyAlignment="1">
      <alignment horizontal="left" vertical="center"/>
    </xf>
    <xf numFmtId="9" fontId="292" fillId="0" borderId="0" xfId="2" applyFont="1" applyFill="1" applyAlignment="1">
      <alignment vertical="center"/>
    </xf>
    <xf numFmtId="3" fontId="292" fillId="0" borderId="0" xfId="4" applyNumberFormat="1" applyFont="1" applyAlignment="1">
      <alignment horizontal="left" vertical="center"/>
    </xf>
    <xf numFmtId="176" fontId="292" fillId="0" borderId="0" xfId="0" applyNumberFormat="1" applyFont="1" applyAlignment="1">
      <alignment vertical="center"/>
    </xf>
    <xf numFmtId="3" fontId="292" fillId="0" borderId="0" xfId="0" applyNumberFormat="1" applyFont="1" applyAlignment="1">
      <alignment horizontal="left" vertical="center"/>
    </xf>
    <xf numFmtId="2" fontId="292" fillId="0" borderId="0" xfId="0" applyNumberFormat="1" applyFont="1" applyAlignment="1">
      <alignment vertical="center"/>
    </xf>
    <xf numFmtId="179" fontId="292" fillId="0" borderId="1" xfId="0" applyNumberFormat="1" applyFont="1" applyBorder="1" applyAlignment="1">
      <alignment horizontal="center" vertical="center" wrapText="1"/>
    </xf>
    <xf numFmtId="168" fontId="292" fillId="0" borderId="0" xfId="1" applyFont="1" applyFill="1" applyAlignment="1">
      <alignment vertical="center" wrapText="1"/>
    </xf>
    <xf numFmtId="1" fontId="292" fillId="0" borderId="0" xfId="0" applyNumberFormat="1" applyFont="1" applyAlignment="1">
      <alignment vertical="center"/>
    </xf>
    <xf numFmtId="0" fontId="304" fillId="0" borderId="0" xfId="0" applyFont="1" applyAlignment="1">
      <alignment horizontal="right" vertical="center"/>
    </xf>
    <xf numFmtId="168" fontId="304" fillId="0" borderId="0" xfId="1" applyFont="1" applyFill="1" applyBorder="1" applyAlignment="1">
      <alignment vertical="center"/>
    </xf>
    <xf numFmtId="168" fontId="292" fillId="0" borderId="0" xfId="0" applyNumberFormat="1" applyFont="1" applyAlignment="1">
      <alignment horizontal="center" vertical="center"/>
    </xf>
    <xf numFmtId="168" fontId="292" fillId="0" borderId="0" xfId="0" applyNumberFormat="1" applyFont="1" applyAlignment="1">
      <alignment horizontal="left" vertical="center"/>
    </xf>
    <xf numFmtId="2" fontId="292" fillId="0" borderId="0" xfId="0" applyNumberFormat="1" applyFont="1" applyAlignment="1">
      <alignment horizontal="left" vertical="center" indent="3"/>
    </xf>
    <xf numFmtId="180" fontId="292" fillId="0" borderId="0" xfId="0" applyNumberFormat="1" applyFont="1" applyAlignment="1">
      <alignment vertical="center"/>
    </xf>
    <xf numFmtId="167" fontId="292" fillId="0" borderId="0" xfId="0" applyNumberFormat="1" applyFont="1" applyAlignment="1">
      <alignment horizontal="center" vertical="center" wrapText="1"/>
    </xf>
    <xf numFmtId="175" fontId="304" fillId="0" borderId="0" xfId="0" applyNumberFormat="1" applyFont="1" applyAlignment="1">
      <alignment horizontal="center" vertical="center" wrapText="1"/>
    </xf>
    <xf numFmtId="175" fontId="304" fillId="0" borderId="0" xfId="0" applyNumberFormat="1" applyFont="1" applyAlignment="1">
      <alignment horizontal="left" vertical="center"/>
    </xf>
    <xf numFmtId="178" fontId="304" fillId="0" borderId="0" xfId="0" applyNumberFormat="1" applyFont="1" applyAlignment="1">
      <alignment horizontal="left" vertical="center"/>
    </xf>
    <xf numFmtId="178" fontId="304" fillId="0" borderId="0" xfId="0" applyNumberFormat="1" applyFont="1" applyAlignment="1">
      <alignment vertical="center"/>
    </xf>
    <xf numFmtId="166" fontId="304" fillId="0" borderId="0" xfId="0" applyNumberFormat="1" applyFont="1" applyAlignment="1">
      <alignment vertical="center"/>
    </xf>
    <xf numFmtId="166" fontId="304" fillId="0" borderId="0" xfId="0" applyNumberFormat="1" applyFont="1" applyAlignment="1">
      <alignment horizontal="left" vertical="center"/>
    </xf>
    <xf numFmtId="173" fontId="292" fillId="0" borderId="0" xfId="0" applyNumberFormat="1" applyFont="1" applyAlignment="1">
      <alignment vertical="center" wrapText="1"/>
    </xf>
    <xf numFmtId="0" fontId="304" fillId="0" borderId="0" xfId="0" applyFont="1" applyAlignment="1">
      <alignment horizontal="left" vertical="center"/>
    </xf>
    <xf numFmtId="0" fontId="304" fillId="0" borderId="1" xfId="35072" applyFont="1" applyBorder="1" applyAlignment="1">
      <alignment vertical="center"/>
    </xf>
    <xf numFmtId="0" fontId="292" fillId="0" borderId="1" xfId="35072" applyFont="1" applyBorder="1" applyAlignment="1">
      <alignment vertical="center"/>
    </xf>
    <xf numFmtId="0" fontId="292" fillId="0" borderId="0" xfId="35067" applyFont="1" applyAlignment="1">
      <alignment horizontal="center"/>
    </xf>
    <xf numFmtId="0" fontId="292" fillId="0" borderId="0" xfId="35067" applyFont="1" applyAlignment="1">
      <alignment horizontal="right" wrapText="1"/>
    </xf>
    <xf numFmtId="0" fontId="292" fillId="0" borderId="0" xfId="35073" applyFont="1"/>
    <xf numFmtId="168" fontId="292" fillId="0" borderId="0" xfId="35074" applyFont="1" applyFill="1"/>
    <xf numFmtId="0" fontId="292" fillId="0" borderId="0" xfId="35073" applyFont="1" applyAlignment="1">
      <alignment horizontal="center"/>
    </xf>
    <xf numFmtId="0" fontId="292" fillId="0" borderId="0" xfId="35076" applyFont="1" applyFill="1" applyBorder="1" applyAlignment="1">
      <alignment horizontal="center" vertical="center" wrapText="1"/>
    </xf>
    <xf numFmtId="167" fontId="292" fillId="0" borderId="0" xfId="35076" applyNumberFormat="1" applyFont="1" applyFill="1" applyAlignment="1">
      <alignment vertical="center"/>
    </xf>
    <xf numFmtId="167" fontId="292" fillId="0" borderId="0" xfId="35076" applyNumberFormat="1" applyFont="1" applyFill="1" applyAlignment="1">
      <alignment horizontal="center" vertical="center" wrapText="1"/>
    </xf>
    <xf numFmtId="179" fontId="292" fillId="0" borderId="0" xfId="35076" applyNumberFormat="1" applyFont="1" applyFill="1" applyBorder="1" applyAlignment="1">
      <alignment horizontal="center" vertical="center" wrapText="1"/>
    </xf>
    <xf numFmtId="167" fontId="292" fillId="0" borderId="0" xfId="35076" applyNumberFormat="1" applyFont="1" applyFill="1" applyBorder="1" applyAlignment="1">
      <alignment horizontal="center" vertical="center" wrapText="1"/>
    </xf>
    <xf numFmtId="175" fontId="304" fillId="0" borderId="39" xfId="0" applyNumberFormat="1" applyFont="1" applyBorder="1" applyAlignment="1">
      <alignment horizontal="center" vertical="center" wrapText="1"/>
    </xf>
    <xf numFmtId="0" fontId="292" fillId="0" borderId="1" xfId="0" applyFont="1" applyBorder="1" applyAlignment="1">
      <alignment horizontal="justify" vertical="center"/>
    </xf>
    <xf numFmtId="0" fontId="304" fillId="0" borderId="1" xfId="0" applyFont="1" applyBorder="1" applyAlignment="1">
      <alignment horizontal="justify" vertical="center"/>
    </xf>
    <xf numFmtId="198" fontId="292" fillId="0" borderId="0" xfId="1" applyNumberFormat="1" applyFont="1" applyFill="1" applyAlignment="1">
      <alignment horizontal="center" vertical="center" wrapText="1"/>
    </xf>
    <xf numFmtId="0" fontId="303" fillId="0" borderId="0" xfId="0" applyFont="1" applyAlignment="1">
      <alignment horizontal="center" vertical="center" wrapText="1"/>
    </xf>
    <xf numFmtId="0" fontId="0" fillId="0" borderId="35" xfId="0" applyBorder="1" applyAlignment="1">
      <alignment horizontal="left"/>
    </xf>
    <xf numFmtId="168" fontId="309" fillId="0" borderId="0" xfId="0" applyNumberFormat="1" applyFont="1" applyAlignment="1">
      <alignment horizontal="center" vertical="center" wrapText="1"/>
    </xf>
    <xf numFmtId="0" fontId="182" fillId="0" borderId="0" xfId="35088" applyFill="1" applyAlignment="1">
      <alignment vertical="center"/>
    </xf>
    <xf numFmtId="167" fontId="295" fillId="0" borderId="0" xfId="35088" applyNumberFormat="1" applyFont="1" applyFill="1" applyAlignment="1">
      <alignment vertical="center"/>
    </xf>
    <xf numFmtId="0" fontId="295" fillId="0" borderId="0" xfId="35088" applyFont="1" applyFill="1" applyAlignment="1">
      <alignment vertical="center"/>
    </xf>
    <xf numFmtId="179" fontId="295" fillId="0" borderId="0" xfId="35088" applyNumberFormat="1" applyFont="1" applyFill="1" applyBorder="1" applyAlignment="1">
      <alignment vertical="center"/>
    </xf>
    <xf numFmtId="195" fontId="295" fillId="0" borderId="0" xfId="35088" applyNumberFormat="1" applyFont="1" applyFill="1" applyAlignment="1">
      <alignment vertical="center"/>
    </xf>
    <xf numFmtId="172" fontId="182" fillId="0" borderId="0" xfId="35088" applyNumberFormat="1" applyFill="1" applyAlignment="1">
      <alignment vertical="center"/>
    </xf>
    <xf numFmtId="0" fontId="182" fillId="0" borderId="0" xfId="35089"/>
    <xf numFmtId="175" fontId="182" fillId="0" borderId="0" xfId="35089" applyNumberFormat="1" applyAlignment="1">
      <alignment vertical="center"/>
    </xf>
    <xf numFmtId="0" fontId="339" fillId="0" borderId="0" xfId="35089" applyFont="1" applyAlignment="1">
      <alignment vertical="center"/>
    </xf>
    <xf numFmtId="0" fontId="296" fillId="0" borderId="0" xfId="35088" applyFont="1" applyFill="1" applyAlignment="1">
      <alignment vertical="center"/>
    </xf>
    <xf numFmtId="0" fontId="288" fillId="29" borderId="21" xfId="35095" applyFont="1" applyFill="1" applyBorder="1" applyAlignment="1">
      <alignment horizontal="center"/>
    </xf>
    <xf numFmtId="0" fontId="288" fillId="0" borderId="40" xfId="35095" applyFont="1" applyBorder="1" applyAlignment="1">
      <alignment wrapText="1"/>
    </xf>
    <xf numFmtId="0" fontId="288" fillId="0" borderId="40" xfId="35095" applyFont="1" applyBorder="1" applyAlignment="1">
      <alignment horizontal="right" wrapText="1"/>
    </xf>
    <xf numFmtId="200" fontId="304"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94" fillId="2" borderId="18" xfId="13" applyFont="1" applyFill="1" applyBorder="1" applyAlignment="1">
      <alignment horizontal="center" vertical="center" wrapText="1"/>
    </xf>
    <xf numFmtId="1" fontId="296" fillId="2" borderId="18" xfId="0" applyNumberFormat="1" applyFont="1" applyFill="1" applyBorder="1" applyAlignment="1">
      <alignment horizontal="center" vertical="center" wrapText="1"/>
    </xf>
    <xf numFmtId="199" fontId="292" fillId="0" borderId="0" xfId="0" applyNumberFormat="1" applyFont="1" applyAlignment="1">
      <alignment vertical="center"/>
    </xf>
    <xf numFmtId="179" fontId="304" fillId="0" borderId="0" xfId="0" applyNumberFormat="1" applyFont="1" applyAlignment="1">
      <alignment vertical="center"/>
    </xf>
    <xf numFmtId="1" fontId="305" fillId="0" borderId="1" xfId="0" applyNumberFormat="1" applyFont="1" applyBorder="1" applyAlignment="1">
      <alignment horizontal="center" vertical="center" wrapText="1"/>
    </xf>
    <xf numFmtId="173" fontId="305" fillId="0" borderId="1" xfId="2" applyNumberFormat="1" applyFont="1" applyFill="1" applyBorder="1" applyAlignment="1">
      <alignment horizontal="center" vertical="center" wrapText="1"/>
    </xf>
    <xf numFmtId="194" fontId="292" fillId="0" borderId="0" xfId="0" applyNumberFormat="1" applyFont="1" applyAlignment="1">
      <alignment vertical="center"/>
    </xf>
    <xf numFmtId="183" fontId="303" fillId="0" borderId="1" xfId="0" applyNumberFormat="1" applyFont="1" applyBorder="1" applyAlignment="1">
      <alignment horizontal="left" vertical="center" wrapText="1"/>
    </xf>
    <xf numFmtId="183" fontId="309" fillId="0" borderId="1" xfId="0" applyNumberFormat="1" applyFont="1" applyBorder="1" applyAlignment="1">
      <alignment vertical="center" wrapText="1"/>
    </xf>
    <xf numFmtId="0" fontId="305" fillId="0" borderId="1" xfId="0" applyFont="1" applyBorder="1" applyAlignment="1">
      <alignment horizontal="center" vertical="center" wrapText="1"/>
    </xf>
    <xf numFmtId="1" fontId="292" fillId="0" borderId="0" xfId="0" applyNumberFormat="1" applyFont="1" applyAlignment="1">
      <alignment vertical="center" wrapText="1"/>
    </xf>
    <xf numFmtId="9" fontId="292" fillId="0" borderId="0" xfId="2" applyFont="1" applyFill="1" applyAlignment="1">
      <alignment horizontal="center" vertical="center" wrapText="1"/>
    </xf>
    <xf numFmtId="0" fontId="304" fillId="0" borderId="18" xfId="0" applyFont="1" applyBorder="1" applyAlignment="1">
      <alignment horizontal="justify" vertical="center"/>
    </xf>
    <xf numFmtId="0" fontId="293" fillId="0" borderId="1" xfId="13" applyFont="1" applyBorder="1" applyAlignment="1">
      <alignment horizontal="center" vertical="center" wrapText="1"/>
    </xf>
    <xf numFmtId="168" fontId="293" fillId="0" borderId="1" xfId="1" applyFont="1" applyFill="1" applyBorder="1" applyAlignment="1">
      <alignment vertical="center" wrapText="1"/>
    </xf>
    <xf numFmtId="168" fontId="295" fillId="0" borderId="5" xfId="1" applyFont="1" applyFill="1" applyBorder="1" applyAlignment="1">
      <alignment horizontal="right" vertical="center" wrapText="1"/>
    </xf>
    <xf numFmtId="168" fontId="293" fillId="0" borderId="5" xfId="1" applyFont="1" applyFill="1" applyBorder="1" applyAlignment="1">
      <alignment vertical="center" wrapText="1"/>
    </xf>
    <xf numFmtId="168" fontId="296" fillId="0" borderId="5" xfId="1" applyFont="1" applyFill="1" applyBorder="1" applyAlignment="1">
      <alignment horizontal="right" vertical="center" wrapText="1"/>
    </xf>
    <xf numFmtId="168" fontId="295" fillId="0" borderId="1" xfId="1" applyFont="1" applyFill="1" applyBorder="1" applyAlignment="1">
      <alignment horizontal="right" vertical="center" wrapText="1"/>
    </xf>
    <xf numFmtId="168" fontId="296" fillId="0" borderId="36" xfId="1" applyFont="1" applyFill="1" applyBorder="1" applyAlignment="1">
      <alignment horizontal="right" vertical="center" wrapText="1"/>
    </xf>
    <xf numFmtId="9" fontId="292" fillId="0" borderId="0" xfId="2" applyFont="1" applyFill="1" applyAlignment="1">
      <alignment horizontal="center" vertical="center"/>
    </xf>
    <xf numFmtId="181" fontId="309" fillId="0" borderId="0" xfId="0" applyNumberFormat="1" applyFont="1" applyAlignment="1">
      <alignment horizontal="center" vertical="center" wrapText="1"/>
    </xf>
    <xf numFmtId="49" fontId="309" fillId="0" borderId="0" xfId="0" applyNumberFormat="1" applyFont="1" applyAlignment="1">
      <alignment horizontal="center" vertical="center" wrapText="1"/>
    </xf>
    <xf numFmtId="183" fontId="309" fillId="0" borderId="0" xfId="0" applyNumberFormat="1" applyFont="1" applyAlignment="1">
      <alignment horizontal="center" vertical="center" wrapText="1"/>
    </xf>
    <xf numFmtId="181" fontId="309" fillId="0" borderId="1" xfId="0" applyNumberFormat="1" applyFont="1" applyBorder="1" applyAlignment="1">
      <alignment horizontal="center" vertical="center" wrapText="1"/>
    </xf>
    <xf numFmtId="0" fontId="297" fillId="2" borderId="0" xfId="0" applyFont="1" applyFill="1" applyAlignment="1">
      <alignment vertical="center"/>
    </xf>
    <xf numFmtId="168" fontId="304" fillId="2" borderId="0" xfId="1" applyFont="1" applyFill="1" applyAlignment="1">
      <alignment vertical="center"/>
    </xf>
    <xf numFmtId="0" fontId="304" fillId="2" borderId="0" xfId="0" applyFont="1" applyFill="1" applyAlignment="1">
      <alignment vertical="center"/>
    </xf>
    <xf numFmtId="168" fontId="297" fillId="2" borderId="0" xfId="1" applyFont="1" applyFill="1" applyBorder="1" applyAlignment="1">
      <alignment vertical="center"/>
    </xf>
    <xf numFmtId="0" fontId="341" fillId="30" borderId="16" xfId="0" applyFont="1" applyFill="1" applyBorder="1"/>
    <xf numFmtId="0" fontId="292" fillId="0" borderId="18" xfId="0" applyFont="1" applyBorder="1" applyAlignment="1">
      <alignment wrapText="1"/>
    </xf>
    <xf numFmtId="179" fontId="304" fillId="0" borderId="18" xfId="0" applyNumberFormat="1" applyFont="1" applyBorder="1" applyAlignment="1">
      <alignment horizontal="center" vertical="center" wrapText="1"/>
    </xf>
    <xf numFmtId="0" fontId="297" fillId="2" borderId="0" xfId="27" applyFont="1" applyFill="1" applyAlignment="1">
      <alignment horizontal="center" vertical="center"/>
    </xf>
    <xf numFmtId="168" fontId="297" fillId="2" borderId="0" xfId="17579" applyFont="1" applyFill="1" applyBorder="1" applyAlignment="1">
      <alignment horizontal="center" vertical="center"/>
    </xf>
    <xf numFmtId="0" fontId="304" fillId="0" borderId="0" xfId="27" applyFont="1" applyAlignment="1">
      <alignment horizontal="center" vertical="center" wrapText="1"/>
    </xf>
    <xf numFmtId="168" fontId="304" fillId="0" borderId="0" xfId="17579" applyFont="1" applyFill="1" applyBorder="1" applyAlignment="1">
      <alignment horizontal="center" vertical="center" wrapText="1"/>
    </xf>
    <xf numFmtId="1" fontId="291" fillId="0" borderId="0" xfId="27" applyNumberFormat="1" applyFont="1" applyAlignment="1">
      <alignment horizontal="center" vertical="center" wrapText="1"/>
    </xf>
    <xf numFmtId="164" fontId="291" fillId="0" borderId="0" xfId="27" applyNumberFormat="1" applyFont="1" applyAlignment="1">
      <alignment horizontal="center" vertical="center" wrapText="1"/>
    </xf>
    <xf numFmtId="172" fontId="291" fillId="0" borderId="0" xfId="27" applyNumberFormat="1" applyFont="1" applyAlignment="1">
      <alignment horizontal="center" vertical="center" wrapText="1"/>
    </xf>
    <xf numFmtId="183" fontId="346" fillId="0" borderId="0" xfId="0" applyNumberFormat="1" applyFont="1" applyAlignment="1">
      <alignment horizontal="center" vertical="center" wrapText="1"/>
    </xf>
    <xf numFmtId="183" fontId="309" fillId="0" borderId="1" xfId="0" applyNumberFormat="1" applyFont="1" applyBorder="1" applyAlignment="1">
      <alignment horizontal="center" vertical="center" wrapText="1"/>
    </xf>
    <xf numFmtId="181" fontId="333" fillId="0" borderId="0" xfId="0" applyNumberFormat="1" applyFont="1" applyAlignment="1">
      <alignment horizontal="left" vertical="center"/>
    </xf>
    <xf numFmtId="0" fontId="330" fillId="0" borderId="0" xfId="0" applyFont="1" applyAlignment="1">
      <alignment horizontal="center" vertical="center" wrapText="1"/>
    </xf>
    <xf numFmtId="0" fontId="309" fillId="0" borderId="1" xfId="0" applyFont="1" applyBorder="1" applyAlignment="1">
      <alignment horizontal="left" vertical="center" wrapText="1"/>
    </xf>
    <xf numFmtId="0" fontId="167" fillId="2" borderId="0" xfId="0" applyFont="1" applyFill="1" applyAlignment="1">
      <alignment vertical="center"/>
    </xf>
    <xf numFmtId="0" fontId="167" fillId="0" borderId="0" xfId="0" applyFont="1" applyAlignment="1">
      <alignment vertical="center"/>
    </xf>
    <xf numFmtId="168" fontId="167" fillId="2" borderId="0" xfId="1" applyFont="1" applyFill="1" applyBorder="1" applyAlignment="1">
      <alignment horizontal="center" vertical="center"/>
    </xf>
    <xf numFmtId="0" fontId="167" fillId="2" borderId="0" xfId="0" applyFont="1" applyFill="1" applyAlignment="1">
      <alignment horizontal="center" vertical="center"/>
    </xf>
    <xf numFmtId="168" fontId="167" fillId="2" borderId="0" xfId="1" applyFont="1" applyFill="1" applyBorder="1" applyAlignment="1">
      <alignment vertical="center"/>
    </xf>
    <xf numFmtId="10" fontId="167" fillId="4" borderId="1" xfId="2" applyNumberFormat="1" applyFont="1" applyFill="1" applyBorder="1" applyAlignment="1">
      <alignment horizontal="center" vertical="center"/>
    </xf>
    <xf numFmtId="0" fontId="293" fillId="0" borderId="1" xfId="13" applyFont="1" applyBorder="1" applyAlignment="1">
      <alignment vertical="center" wrapText="1"/>
    </xf>
    <xf numFmtId="1" fontId="295" fillId="0" borderId="1" xfId="0" applyNumberFormat="1" applyFont="1" applyBorder="1" applyAlignment="1">
      <alignment horizontal="center" vertical="center" wrapText="1"/>
    </xf>
    <xf numFmtId="10" fontId="295" fillId="0" borderId="1" xfId="2" applyNumberFormat="1" applyFont="1" applyFill="1" applyBorder="1" applyAlignment="1">
      <alignment horizontal="center" vertical="center" wrapText="1"/>
    </xf>
    <xf numFmtId="0" fontId="167" fillId="0" borderId="1" xfId="0" applyFont="1" applyBorder="1" applyAlignment="1">
      <alignment vertical="center"/>
    </xf>
    <xf numFmtId="0" fontId="167" fillId="2" borderId="18" xfId="0" applyFont="1" applyFill="1" applyBorder="1" applyAlignment="1">
      <alignment vertical="center"/>
    </xf>
    <xf numFmtId="10" fontId="167" fillId="2" borderId="18" xfId="2" applyNumberFormat="1" applyFont="1" applyFill="1" applyBorder="1" applyAlignment="1">
      <alignment horizontal="center" vertical="center"/>
    </xf>
    <xf numFmtId="10" fontId="167" fillId="2" borderId="1" xfId="2" applyNumberFormat="1" applyFont="1" applyFill="1" applyBorder="1" applyAlignment="1">
      <alignment horizontal="center" vertical="center"/>
    </xf>
    <xf numFmtId="49" fontId="295" fillId="0" borderId="1" xfId="0" applyNumberFormat="1" applyFont="1" applyBorder="1" applyAlignment="1">
      <alignment vertical="center" wrapText="1"/>
    </xf>
    <xf numFmtId="168" fontId="167" fillId="0" borderId="0" xfId="1" applyFont="1" applyFill="1" applyAlignment="1">
      <alignment vertical="center"/>
    </xf>
    <xf numFmtId="0" fontId="167" fillId="2" borderId="1" xfId="0" applyFont="1" applyFill="1" applyBorder="1" applyAlignment="1">
      <alignment vertical="center"/>
    </xf>
    <xf numFmtId="10" fontId="167" fillId="0" borderId="1" xfId="2" applyNumberFormat="1" applyFont="1" applyFill="1" applyBorder="1" applyAlignment="1">
      <alignment horizontal="center" vertical="center"/>
    </xf>
    <xf numFmtId="0" fontId="294" fillId="0" borderId="1" xfId="13" applyFont="1" applyBorder="1" applyAlignment="1">
      <alignment horizontal="center" vertical="center" wrapText="1"/>
    </xf>
    <xf numFmtId="1" fontId="296" fillId="0" borderId="1" xfId="0" applyNumberFormat="1" applyFont="1" applyBorder="1" applyAlignment="1">
      <alignment horizontal="center" vertical="center" wrapText="1"/>
    </xf>
    <xf numFmtId="0" fontId="167" fillId="0" borderId="0" xfId="0" applyFont="1" applyAlignment="1">
      <alignment horizontal="center" vertical="center" wrapText="1"/>
    </xf>
    <xf numFmtId="168" fontId="167" fillId="0" borderId="0" xfId="1" applyFont="1" applyFill="1" applyAlignment="1">
      <alignment horizontal="center" vertical="center"/>
    </xf>
    <xf numFmtId="0" fontId="167" fillId="0" borderId="0" xfId="0" applyFont="1" applyAlignment="1">
      <alignment horizontal="center" vertical="center"/>
    </xf>
    <xf numFmtId="0" fontId="167" fillId="0" borderId="0" xfId="0" applyFont="1" applyAlignment="1">
      <alignment vertical="center" wrapText="1"/>
    </xf>
    <xf numFmtId="168" fontId="167" fillId="0" borderId="0" xfId="1" applyFont="1" applyAlignment="1">
      <alignment vertical="center"/>
    </xf>
    <xf numFmtId="168" fontId="167" fillId="0" borderId="0" xfId="1" applyFont="1" applyAlignment="1">
      <alignment horizontal="center" vertical="center"/>
    </xf>
    <xf numFmtId="0" fontId="341" fillId="30" borderId="17" xfId="0" applyFont="1" applyFill="1" applyBorder="1"/>
    <xf numFmtId="181" fontId="309" fillId="33" borderId="1" xfId="0" applyNumberFormat="1" applyFont="1" applyFill="1" applyBorder="1" applyAlignment="1">
      <alignment vertical="center" wrapText="1"/>
    </xf>
    <xf numFmtId="3" fontId="309" fillId="33" borderId="1" xfId="1" applyNumberFormat="1" applyFont="1" applyFill="1" applyBorder="1" applyAlignment="1">
      <alignment horizontal="center" vertical="center" wrapText="1"/>
    </xf>
    <xf numFmtId="168" fontId="347" fillId="0" borderId="1" xfId="1" applyFont="1" applyFill="1" applyBorder="1" applyAlignment="1">
      <alignment vertical="center"/>
    </xf>
    <xf numFmtId="0" fontId="293" fillId="4" borderId="5" xfId="13" applyFont="1" applyFill="1" applyBorder="1" applyAlignment="1">
      <alignment vertical="center" wrapText="1"/>
    </xf>
    <xf numFmtId="0" fontId="293" fillId="0" borderId="0" xfId="13" applyFont="1" applyAlignment="1">
      <alignment horizontal="center" vertical="center" wrapText="1"/>
    </xf>
    <xf numFmtId="0" fontId="167" fillId="2" borderId="37" xfId="0" applyFont="1" applyFill="1" applyBorder="1" applyAlignment="1">
      <alignment vertical="center"/>
    </xf>
    <xf numFmtId="168" fontId="296" fillId="4" borderId="5" xfId="1" applyFont="1" applyFill="1" applyBorder="1" applyAlignment="1">
      <alignment horizontal="right" vertical="center" wrapText="1"/>
    </xf>
    <xf numFmtId="0" fontId="293" fillId="0" borderId="36" xfId="13" applyFont="1" applyBorder="1" applyAlignment="1">
      <alignment horizontal="center" vertical="center" wrapText="1"/>
    </xf>
    <xf numFmtId="168" fontId="296" fillId="0" borderId="1" xfId="1" applyFont="1" applyFill="1" applyBorder="1" applyAlignment="1">
      <alignment horizontal="right" vertical="center" wrapText="1"/>
    </xf>
    <xf numFmtId="2" fontId="343" fillId="0" borderId="31" xfId="35059" applyNumberFormat="1" applyFont="1" applyBorder="1" applyAlignment="1">
      <alignment vertical="center" wrapText="1"/>
    </xf>
    <xf numFmtId="0" fontId="333" fillId="30" borderId="16" xfId="0" applyFont="1" applyFill="1" applyBorder="1"/>
    <xf numFmtId="1" fontId="292" fillId="0" borderId="0" xfId="0" applyNumberFormat="1" applyFont="1" applyAlignment="1">
      <alignment horizontal="center" vertical="center" wrapText="1"/>
    </xf>
    <xf numFmtId="164" fontId="291" fillId="0" borderId="1" xfId="27" applyNumberFormat="1" applyFont="1" applyBorder="1" applyAlignment="1">
      <alignment horizontal="center" vertical="center" wrapText="1"/>
    </xf>
    <xf numFmtId="181" fontId="309" fillId="0" borderId="0" xfId="0" applyNumberFormat="1" applyFont="1" applyAlignment="1">
      <alignment horizontal="left" vertical="center" wrapText="1"/>
    </xf>
    <xf numFmtId="181" fontId="303" fillId="0" borderId="0" xfId="0" applyNumberFormat="1" applyFont="1" applyAlignment="1">
      <alignment horizontal="left" vertical="center" wrapText="1"/>
    </xf>
    <xf numFmtId="181" fontId="309" fillId="0" borderId="0" xfId="0" applyNumberFormat="1" applyFont="1" applyAlignment="1">
      <alignment vertical="center" wrapText="1"/>
    </xf>
    <xf numFmtId="0" fontId="309" fillId="0" borderId="0" xfId="0" applyFont="1" applyAlignment="1">
      <alignment vertical="center"/>
    </xf>
    <xf numFmtId="0" fontId="303" fillId="0" borderId="1" xfId="0" applyFont="1" applyBorder="1" applyAlignment="1">
      <alignment horizontal="center" vertical="center" wrapText="1"/>
    </xf>
    <xf numFmtId="181" fontId="309" fillId="0" borderId="1" xfId="0" applyNumberFormat="1" applyFont="1" applyBorder="1" applyAlignment="1">
      <alignment horizontal="left" vertical="center" wrapText="1"/>
    </xf>
    <xf numFmtId="168" fontId="309" fillId="0" borderId="1" xfId="0" applyNumberFormat="1" applyFont="1" applyBorder="1" applyAlignment="1">
      <alignment horizontal="center" vertical="center" wrapText="1"/>
    </xf>
    <xf numFmtId="0" fontId="309" fillId="0" borderId="0" xfId="0" applyFont="1" applyAlignment="1">
      <alignment horizontal="left" vertical="center" wrapText="1"/>
    </xf>
    <xf numFmtId="0" fontId="309" fillId="34" borderId="1" xfId="0" applyFont="1" applyFill="1" applyBorder="1" applyAlignment="1">
      <alignment horizontal="left" vertical="center" wrapText="1"/>
    </xf>
    <xf numFmtId="201" fontId="309" fillId="34" borderId="1" xfId="0" applyNumberFormat="1" applyFont="1" applyFill="1" applyBorder="1" applyAlignment="1">
      <alignment horizontal="center" vertical="center" wrapText="1"/>
    </xf>
    <xf numFmtId="0" fontId="293" fillId="31" borderId="1" xfId="13" applyFont="1" applyFill="1" applyBorder="1" applyAlignment="1">
      <alignment horizontal="center" vertical="center" wrapText="1"/>
    </xf>
    <xf numFmtId="1" fontId="290" fillId="31" borderId="1" xfId="0" applyNumberFormat="1" applyFont="1" applyFill="1" applyBorder="1" applyAlignment="1">
      <alignment horizontal="center" vertical="center"/>
    </xf>
    <xf numFmtId="168" fontId="290" fillId="31" borderId="1" xfId="1" applyFont="1" applyFill="1" applyBorder="1" applyAlignment="1">
      <alignment horizontal="center" vertical="center"/>
    </xf>
    <xf numFmtId="40" fontId="292" fillId="0" borderId="0" xfId="4448" applyNumberFormat="1" applyFont="1" applyAlignment="1">
      <alignment horizontal="center"/>
    </xf>
    <xf numFmtId="179" fontId="304" fillId="0" borderId="0" xfId="0" applyNumberFormat="1" applyFont="1" applyAlignment="1">
      <alignment horizontal="center" vertical="center" wrapText="1"/>
    </xf>
    <xf numFmtId="0" fontId="341" fillId="30" borderId="49" xfId="0" applyFont="1" applyFill="1" applyBorder="1"/>
    <xf numFmtId="181" fontId="309" fillId="0" borderId="18" xfId="0" applyNumberFormat="1" applyFont="1" applyBorder="1" applyAlignment="1">
      <alignment horizontal="center" vertical="center" wrapText="1"/>
    </xf>
    <xf numFmtId="3" fontId="309" fillId="0" borderId="18" xfId="1" applyNumberFormat="1" applyFont="1" applyFill="1" applyBorder="1" applyAlignment="1">
      <alignment horizontal="center" vertical="center" wrapText="1"/>
    </xf>
    <xf numFmtId="9" fontId="303" fillId="0" borderId="1" xfId="0" applyNumberFormat="1" applyFont="1" applyBorder="1" applyAlignment="1">
      <alignment horizontal="center" vertical="center" wrapText="1"/>
    </xf>
    <xf numFmtId="202" fontId="292" fillId="0" borderId="0" xfId="0" applyNumberFormat="1" applyFont="1" applyAlignment="1">
      <alignment vertical="center"/>
    </xf>
    <xf numFmtId="0" fontId="304" fillId="0" borderId="0" xfId="78" applyFont="1" applyAlignment="1">
      <alignment horizontal="center" vertical="center" wrapText="1"/>
    </xf>
    <xf numFmtId="168" fontId="304" fillId="0" borderId="0" xfId="0" applyNumberFormat="1" applyFont="1" applyAlignment="1">
      <alignment horizontal="center" vertical="center"/>
    </xf>
    <xf numFmtId="2" fontId="304" fillId="0" borderId="0" xfId="0" applyNumberFormat="1" applyFont="1" applyAlignment="1">
      <alignment horizontal="center" vertical="center"/>
    </xf>
    <xf numFmtId="183" fontId="309" fillId="0" borderId="18" xfId="1" applyNumberFormat="1" applyFont="1" applyFill="1" applyBorder="1" applyAlignment="1">
      <alignment horizontal="center" vertical="center" wrapText="1"/>
    </xf>
    <xf numFmtId="10" fontId="295" fillId="2" borderId="18" xfId="2" applyNumberFormat="1" applyFont="1" applyFill="1" applyBorder="1" applyAlignment="1">
      <alignment horizontal="center" vertical="center" wrapText="1"/>
    </xf>
    <xf numFmtId="203" fontId="292" fillId="0" borderId="1" xfId="0" applyNumberFormat="1" applyFont="1" applyBorder="1" applyAlignment="1">
      <alignment horizontal="center" vertical="center" wrapText="1"/>
    </xf>
    <xf numFmtId="0" fontId="304" fillId="0" borderId="5" xfId="0" applyFont="1" applyBorder="1" applyAlignment="1">
      <alignment horizontal="center" vertical="center" wrapText="1"/>
    </xf>
    <xf numFmtId="177" fontId="304" fillId="0" borderId="20" xfId="0" applyNumberFormat="1" applyFont="1" applyBorder="1" applyAlignment="1">
      <alignment horizontal="center" vertical="center"/>
    </xf>
    <xf numFmtId="170" fontId="309" fillId="0" borderId="0" xfId="0" applyNumberFormat="1" applyFont="1" applyAlignment="1">
      <alignment horizontal="center" vertical="center" wrapText="1"/>
    </xf>
    <xf numFmtId="0" fontId="303" fillId="0" borderId="1" xfId="0" applyFont="1" applyBorder="1" applyAlignment="1">
      <alignment horizontal="left" vertical="center" wrapText="1"/>
    </xf>
    <xf numFmtId="168" fontId="147" fillId="4" borderId="1" xfId="1" applyFont="1" applyFill="1" applyBorder="1" applyAlignment="1">
      <alignment horizontal="right" vertical="center" wrapText="1"/>
    </xf>
    <xf numFmtId="183" fontId="309" fillId="34" borderId="1" xfId="0" applyNumberFormat="1" applyFont="1" applyFill="1" applyBorder="1" applyAlignment="1">
      <alignment horizontal="center" vertical="center" wrapText="1"/>
    </xf>
    <xf numFmtId="181" fontId="333" fillId="0" borderId="0" xfId="0" applyNumberFormat="1" applyFont="1" applyAlignment="1">
      <alignment horizontal="center" vertical="center"/>
    </xf>
    <xf numFmtId="168" fontId="146" fillId="0" borderId="1" xfId="1" applyFont="1" applyFill="1" applyBorder="1" applyAlignment="1">
      <alignment vertical="center"/>
    </xf>
    <xf numFmtId="0" fontId="286" fillId="0" borderId="0" xfId="0" applyFont="1" applyAlignment="1">
      <alignment horizontal="center" vertical="center" wrapText="1"/>
    </xf>
    <xf numFmtId="168" fontId="286" fillId="0" borderId="0" xfId="1" applyFont="1" applyFill="1" applyAlignment="1">
      <alignment horizontal="center" vertical="center" wrapText="1"/>
    </xf>
    <xf numFmtId="169" fontId="286" fillId="0" borderId="0" xfId="1" applyNumberFormat="1" applyFont="1" applyFill="1" applyAlignment="1">
      <alignment horizontal="center" vertical="center" wrapText="1"/>
    </xf>
    <xf numFmtId="49" fontId="286" fillId="0" borderId="0" xfId="0" applyNumberFormat="1" applyFont="1" applyAlignment="1">
      <alignment horizontal="center" vertical="center" wrapText="1"/>
    </xf>
    <xf numFmtId="0" fontId="304" fillId="0" borderId="1" xfId="0" applyFont="1" applyBorder="1" applyAlignment="1">
      <alignment horizontal="center" vertical="center"/>
    </xf>
    <xf numFmtId="49" fontId="333" fillId="0" borderId="0" xfId="0" applyNumberFormat="1" applyFont="1" applyAlignment="1">
      <alignment vertical="center" wrapText="1"/>
    </xf>
    <xf numFmtId="0" fontId="286" fillId="0" borderId="0" xfId="0" applyFont="1" applyAlignment="1">
      <alignment vertical="center" wrapText="1"/>
    </xf>
    <xf numFmtId="0" fontId="286" fillId="0" borderId="0" xfId="0" applyFont="1" applyAlignment="1">
      <alignment vertical="center"/>
    </xf>
    <xf numFmtId="168" fontId="286" fillId="0" borderId="0" xfId="1" applyFont="1" applyAlignment="1">
      <alignment vertical="center"/>
    </xf>
    <xf numFmtId="169" fontId="286" fillId="0" borderId="0" xfId="1" applyNumberFormat="1" applyFont="1" applyAlignment="1">
      <alignment vertical="center"/>
    </xf>
    <xf numFmtId="49" fontId="333" fillId="0" borderId="0" xfId="0" applyNumberFormat="1" applyFont="1" applyAlignment="1">
      <alignment vertical="center"/>
    </xf>
    <xf numFmtId="189" fontId="286" fillId="0" borderId="0" xfId="0" applyNumberFormat="1" applyFont="1" applyAlignment="1">
      <alignment vertical="center"/>
    </xf>
    <xf numFmtId="4" fontId="286" fillId="0" borderId="0" xfId="0" applyNumberFormat="1" applyFont="1" applyAlignment="1">
      <alignment vertical="center"/>
    </xf>
    <xf numFmtId="0" fontId="286" fillId="0" borderId="0" xfId="0" applyFont="1" applyAlignment="1">
      <alignment horizontal="center" vertical="center"/>
    </xf>
    <xf numFmtId="0" fontId="286" fillId="0" borderId="0" xfId="13" applyFont="1" applyAlignment="1">
      <alignment horizontal="right" vertical="center" wrapText="1"/>
    </xf>
    <xf numFmtId="0" fontId="0" fillId="2" borderId="0" xfId="0" applyFill="1" applyAlignment="1">
      <alignment vertical="center"/>
    </xf>
    <xf numFmtId="0" fontId="286" fillId="2" borderId="0" xfId="0" applyFont="1" applyFill="1" applyAlignment="1">
      <alignment vertical="center"/>
    </xf>
    <xf numFmtId="168" fontId="286"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86" fillId="0" borderId="0" xfId="43926" applyFont="1" applyAlignment="1">
      <alignment vertical="center"/>
    </xf>
    <xf numFmtId="49" fontId="333" fillId="0" borderId="17" xfId="0" applyNumberFormat="1" applyFont="1" applyBorder="1" applyAlignment="1">
      <alignment horizontal="center" vertical="center" wrapText="1"/>
    </xf>
    <xf numFmtId="0" fontId="286" fillId="0" borderId="0" xfId="0" applyFont="1"/>
    <xf numFmtId="49" fontId="333" fillId="0" borderId="41" xfId="0" applyNumberFormat="1" applyFont="1" applyBorder="1" applyAlignment="1">
      <alignment horizontal="center" vertical="center" wrapText="1"/>
    </xf>
    <xf numFmtId="0" fontId="286" fillId="0" borderId="41" xfId="0" applyFont="1" applyBorder="1"/>
    <xf numFmtId="49" fontId="333" fillId="0" borderId="16" xfId="0" applyNumberFormat="1" applyFont="1" applyBorder="1" applyAlignment="1">
      <alignment horizontal="center" vertical="center" wrapText="1"/>
    </xf>
    <xf numFmtId="9" fontId="292" fillId="0" borderId="0" xfId="2" applyFont="1" applyFill="1" applyAlignment="1">
      <alignment horizontal="left" vertical="center"/>
    </xf>
    <xf numFmtId="0" fontId="331" fillId="0" borderId="0" xfId="4" applyFont="1" applyAlignment="1">
      <alignment horizontal="left" vertical="center" wrapText="1"/>
    </xf>
    <xf numFmtId="168" fontId="286" fillId="0" borderId="0" xfId="1" applyFont="1" applyFill="1" applyAlignment="1">
      <alignment vertical="center"/>
    </xf>
    <xf numFmtId="170" fontId="286" fillId="0" borderId="0" xfId="0" applyNumberFormat="1" applyFont="1" applyAlignment="1">
      <alignment vertical="center"/>
    </xf>
    <xf numFmtId="168" fontId="286" fillId="0" borderId="40" xfId="1" applyFont="1" applyFill="1" applyBorder="1" applyAlignment="1">
      <alignment horizontal="right" vertical="center" wrapText="1"/>
    </xf>
    <xf numFmtId="10" fontId="286" fillId="0" borderId="0" xfId="2" applyNumberFormat="1" applyFont="1" applyFill="1" applyAlignment="1">
      <alignment vertical="center"/>
    </xf>
    <xf numFmtId="10" fontId="286" fillId="0" borderId="0" xfId="1" applyNumberFormat="1" applyFont="1" applyFill="1" applyAlignment="1">
      <alignment vertical="center"/>
    </xf>
    <xf numFmtId="0" fontId="286" fillId="0" borderId="33" xfId="0" applyFont="1" applyBorder="1" applyAlignment="1">
      <alignment vertical="center"/>
    </xf>
    <xf numFmtId="170" fontId="333" fillId="0" borderId="33" xfId="1" applyNumberFormat="1" applyFont="1" applyFill="1" applyBorder="1" applyAlignment="1">
      <alignment vertical="center"/>
    </xf>
    <xf numFmtId="168" fontId="333" fillId="0" borderId="33" xfId="1" applyFont="1" applyFill="1" applyBorder="1" applyAlignment="1">
      <alignment vertical="center"/>
    </xf>
    <xf numFmtId="3" fontId="286" fillId="0" borderId="0" xfId="0" applyNumberFormat="1" applyFont="1" applyAlignment="1">
      <alignment vertical="center"/>
    </xf>
    <xf numFmtId="193" fontId="286" fillId="0" borderId="0" xfId="78" applyNumberFormat="1" applyFont="1" applyAlignment="1">
      <alignment horizontal="right" vertical="center"/>
    </xf>
    <xf numFmtId="173" fontId="286" fillId="0" borderId="0" xfId="2" applyNumberFormat="1" applyFont="1" applyFill="1" applyAlignment="1">
      <alignment vertical="center"/>
    </xf>
    <xf numFmtId="173" fontId="286" fillId="0" borderId="0" xfId="1" applyNumberFormat="1" applyFont="1" applyFill="1" applyAlignment="1">
      <alignment vertical="center"/>
    </xf>
    <xf numFmtId="0" fontId="286" fillId="0" borderId="0" xfId="43912" applyFont="1"/>
    <xf numFmtId="37" fontId="286" fillId="0" borderId="0" xfId="43915" applyNumberFormat="1" applyFont="1"/>
    <xf numFmtId="168" fontId="286" fillId="0" borderId="0" xfId="43915" applyFont="1"/>
    <xf numFmtId="9" fontId="286" fillId="0" borderId="0" xfId="2" applyFont="1" applyFill="1" applyAlignment="1">
      <alignment vertical="center"/>
    </xf>
    <xf numFmtId="0" fontId="286" fillId="0" borderId="0" xfId="35071" applyFont="1" applyAlignment="1">
      <alignment horizontal="center" vertical="center"/>
    </xf>
    <xf numFmtId="168" fontId="286" fillId="0" borderId="0" xfId="1" applyFont="1" applyFill="1" applyBorder="1" applyAlignment="1">
      <alignment vertical="center"/>
    </xf>
    <xf numFmtId="172" fontId="286" fillId="0" borderId="0" xfId="0" applyNumberFormat="1" applyFont="1" applyAlignment="1">
      <alignment vertical="center"/>
    </xf>
    <xf numFmtId="179" fontId="286" fillId="0" borderId="0" xfId="0" applyNumberFormat="1" applyFont="1" applyAlignment="1">
      <alignment vertical="center"/>
    </xf>
    <xf numFmtId="172" fontId="286" fillId="0" borderId="1" xfId="0" applyNumberFormat="1" applyFont="1" applyBorder="1" applyAlignment="1">
      <alignment vertical="center"/>
    </xf>
    <xf numFmtId="172" fontId="286" fillId="0" borderId="1" xfId="0" applyNumberFormat="1" applyFont="1" applyBorder="1" applyAlignment="1">
      <alignment horizontal="center" vertical="center" wrapText="1"/>
    </xf>
    <xf numFmtId="173" fontId="286" fillId="0" borderId="0" xfId="2" applyNumberFormat="1" applyFont="1" applyFill="1" applyAlignment="1">
      <alignment horizontal="center" vertical="center" wrapText="1"/>
    </xf>
    <xf numFmtId="168" fontId="286" fillId="0" borderId="1" xfId="1" applyFont="1" applyFill="1" applyBorder="1" applyAlignment="1">
      <alignment horizontal="center" vertical="center" wrapText="1"/>
    </xf>
    <xf numFmtId="168" fontId="286" fillId="0" borderId="0" xfId="1" applyFont="1" applyFill="1"/>
    <xf numFmtId="0" fontId="286" fillId="0" borderId="0" xfId="4453" applyFont="1" applyAlignment="1">
      <alignment horizontal="center"/>
    </xf>
    <xf numFmtId="0" fontId="359" fillId="2" borderId="0" xfId="27" applyFont="1" applyFill="1" applyAlignment="1">
      <alignment horizontal="center" vertical="center" wrapText="1"/>
    </xf>
    <xf numFmtId="0" fontId="341" fillId="2" borderId="0" xfId="27" applyFont="1" applyFill="1" applyAlignment="1">
      <alignment horizontal="center" vertical="center"/>
    </xf>
    <xf numFmtId="168" fontId="341" fillId="2" borderId="0" xfId="17579" applyFont="1" applyFill="1" applyBorder="1" applyAlignment="1">
      <alignment horizontal="center" vertical="center"/>
    </xf>
    <xf numFmtId="0" fontId="341" fillId="2" borderId="0" xfId="27" applyFont="1" applyFill="1" applyAlignment="1">
      <alignment horizontal="center" vertical="center" wrapText="1"/>
    </xf>
    <xf numFmtId="1" fontId="285" fillId="0" borderId="0" xfId="27" applyNumberFormat="1" applyAlignment="1">
      <alignment horizontal="center" vertical="center" wrapText="1"/>
    </xf>
    <xf numFmtId="164" fontId="285" fillId="0" borderId="0" xfId="27" applyNumberFormat="1" applyAlignment="1">
      <alignment horizontal="center" vertical="center" wrapText="1"/>
    </xf>
    <xf numFmtId="0" fontId="286" fillId="0" borderId="0" xfId="0" applyFont="1" applyAlignment="1">
      <alignment horizontal="left" vertical="center" wrapText="1"/>
    </xf>
    <xf numFmtId="0" fontId="286" fillId="0" borderId="0" xfId="35072" applyFont="1" applyAlignment="1">
      <alignment vertical="center"/>
    </xf>
    <xf numFmtId="0" fontId="333" fillId="0" borderId="1" xfId="35072" applyFont="1" applyBorder="1" applyAlignment="1">
      <alignment vertical="center"/>
    </xf>
    <xf numFmtId="0" fontId="333" fillId="0" borderId="1" xfId="0" applyFont="1" applyBorder="1" applyAlignment="1">
      <alignment horizontal="center" vertical="center"/>
    </xf>
    <xf numFmtId="0" fontId="286" fillId="0" borderId="1" xfId="35072" applyFont="1" applyBorder="1" applyAlignment="1">
      <alignment vertical="center"/>
    </xf>
    <xf numFmtId="170" fontId="286" fillId="0" borderId="1" xfId="1" applyNumberFormat="1" applyFont="1" applyFill="1" applyBorder="1" applyAlignment="1">
      <alignment horizontal="center" vertical="center"/>
    </xf>
    <xf numFmtId="177" fontId="333" fillId="0" borderId="1" xfId="0" applyNumberFormat="1" applyFont="1" applyBorder="1" applyAlignment="1">
      <alignment horizontal="centerContinuous" vertical="center"/>
    </xf>
    <xf numFmtId="170" fontId="333" fillId="0" borderId="1" xfId="1" applyNumberFormat="1" applyFont="1" applyFill="1" applyBorder="1" applyAlignment="1">
      <alignment horizontal="center" vertical="center"/>
    </xf>
    <xf numFmtId="175" fontId="286" fillId="0" borderId="0" xfId="0" applyNumberFormat="1" applyFont="1" applyAlignment="1">
      <alignment vertical="center"/>
    </xf>
    <xf numFmtId="167" fontId="286" fillId="0" borderId="0" xfId="0" applyNumberFormat="1" applyFont="1" applyAlignment="1">
      <alignment vertical="center"/>
    </xf>
    <xf numFmtId="0" fontId="286" fillId="0" borderId="0" xfId="0" applyFont="1" applyAlignment="1">
      <alignment horizontal="right" vertical="center"/>
    </xf>
    <xf numFmtId="177" fontId="286" fillId="0" borderId="0" xfId="0" applyNumberFormat="1" applyFont="1" applyAlignment="1">
      <alignment horizontal="center" vertical="center"/>
    </xf>
    <xf numFmtId="179" fontId="286" fillId="0" borderId="0" xfId="0" applyNumberFormat="1" applyFont="1" applyAlignment="1">
      <alignment horizontal="center" vertical="center" wrapText="1"/>
    </xf>
    <xf numFmtId="172" fontId="286" fillId="0" borderId="0" xfId="0" applyNumberFormat="1" applyFont="1" applyAlignment="1">
      <alignment horizontal="center" vertical="center" wrapText="1"/>
    </xf>
    <xf numFmtId="0" fontId="333" fillId="0" borderId="0" xfId="0" applyFont="1" applyAlignment="1">
      <alignment horizontal="center" vertical="center"/>
    </xf>
    <xf numFmtId="0" fontId="333" fillId="0" borderId="0" xfId="0" applyFont="1" applyAlignment="1">
      <alignment horizontal="right" vertical="center"/>
    </xf>
    <xf numFmtId="170" fontId="333" fillId="0" borderId="0" xfId="1" applyNumberFormat="1" applyFont="1" applyFill="1" applyBorder="1" applyAlignment="1">
      <alignment vertical="center"/>
    </xf>
    <xf numFmtId="168" fontId="333" fillId="0" borderId="0" xfId="1" applyFont="1" applyFill="1" applyBorder="1" applyAlignment="1">
      <alignment vertical="center"/>
    </xf>
    <xf numFmtId="168" fontId="286" fillId="0" borderId="0" xfId="35074" applyFont="1" applyFill="1"/>
    <xf numFmtId="0" fontId="333" fillId="0" borderId="2" xfId="0" applyFont="1" applyBorder="1" applyAlignment="1">
      <alignment horizontal="center" vertical="center" wrapText="1"/>
    </xf>
    <xf numFmtId="0" fontId="333" fillId="0" borderId="33" xfId="78" applyFont="1" applyBorder="1" applyAlignment="1">
      <alignment horizontal="center" vertical="center" wrapText="1"/>
    </xf>
    <xf numFmtId="49" fontId="286" fillId="0" borderId="1" xfId="0" applyNumberFormat="1" applyFont="1" applyBorder="1" applyAlignment="1">
      <alignment vertical="center" wrapText="1"/>
    </xf>
    <xf numFmtId="177" fontId="333" fillId="0" borderId="33" xfId="0" applyNumberFormat="1" applyFont="1" applyBorder="1" applyAlignment="1">
      <alignment vertical="center" wrapText="1"/>
    </xf>
    <xf numFmtId="179" fontId="333" fillId="0" borderId="50" xfId="0" applyNumberFormat="1" applyFont="1" applyBorder="1" applyAlignment="1">
      <alignment horizontal="center" vertical="center" wrapText="1"/>
    </xf>
    <xf numFmtId="0" fontId="333" fillId="0" borderId="51" xfId="0" applyFont="1" applyBorder="1" applyAlignment="1">
      <alignment horizontal="center" vertical="center" wrapText="1"/>
    </xf>
    <xf numFmtId="170" fontId="333" fillId="0" borderId="0" xfId="1" applyNumberFormat="1" applyFont="1" applyFill="1" applyBorder="1" applyAlignment="1">
      <alignment horizontal="center" vertical="center"/>
    </xf>
    <xf numFmtId="177" fontId="333" fillId="0" borderId="0" xfId="0" applyNumberFormat="1" applyFont="1" applyAlignment="1">
      <alignment vertical="center" wrapText="1"/>
    </xf>
    <xf numFmtId="0" fontId="286" fillId="0" borderId="0" xfId="35073" applyFont="1"/>
    <xf numFmtId="168" fontId="286" fillId="0" borderId="0" xfId="5" applyFont="1" applyFill="1" applyAlignment="1">
      <alignment vertical="center"/>
    </xf>
    <xf numFmtId="0" fontId="333" fillId="0" borderId="33" xfId="0" applyFont="1" applyBorder="1" applyAlignment="1">
      <alignment horizontal="center" vertical="center" wrapText="1"/>
    </xf>
    <xf numFmtId="203" fontId="286" fillId="0" borderId="0" xfId="0" applyNumberFormat="1" applyFont="1" applyAlignment="1">
      <alignment horizontal="center" vertical="center"/>
    </xf>
    <xf numFmtId="168" fontId="286" fillId="0" borderId="0" xfId="35074" applyFont="1" applyFill="1" applyAlignment="1">
      <alignment horizontal="center"/>
    </xf>
    <xf numFmtId="0" fontId="333" fillId="0" borderId="33" xfId="0" applyFont="1" applyBorder="1" applyAlignment="1">
      <alignment horizontal="center" vertical="center"/>
    </xf>
    <xf numFmtId="198" fontId="333" fillId="0" borderId="33" xfId="5" applyNumberFormat="1" applyFont="1" applyFill="1" applyBorder="1" applyAlignment="1">
      <alignment horizontal="center" vertical="center" wrapText="1"/>
    </xf>
    <xf numFmtId="168" fontId="286" fillId="0" borderId="0" xfId="1" applyFont="1" applyFill="1" applyBorder="1" applyAlignment="1">
      <alignment vertical="center" wrapText="1"/>
    </xf>
    <xf numFmtId="168" fontId="286" fillId="0" borderId="0" xfId="1" applyFont="1" applyFill="1" applyBorder="1" applyAlignment="1">
      <alignment horizontal="right" vertical="center" wrapText="1"/>
    </xf>
    <xf numFmtId="0" fontId="286" fillId="0" borderId="0" xfId="35076" applyFont="1" applyFill="1" applyBorder="1" applyAlignment="1">
      <alignment vertical="center"/>
    </xf>
    <xf numFmtId="0" fontId="286" fillId="0" borderId="0" xfId="35076" applyFont="1" applyFill="1" applyBorder="1" applyAlignment="1">
      <alignment horizontal="center" vertical="center"/>
    </xf>
    <xf numFmtId="0" fontId="286" fillId="0" borderId="0" xfId="35076" applyFont="1" applyFill="1" applyBorder="1" applyAlignment="1">
      <alignment vertical="center" wrapText="1"/>
    </xf>
    <xf numFmtId="0" fontId="286" fillId="0" borderId="0" xfId="35076" applyFont="1" applyFill="1" applyBorder="1" applyAlignment="1">
      <alignment horizontal="right" vertical="center" wrapText="1"/>
    </xf>
    <xf numFmtId="179" fontId="286" fillId="0" borderId="0" xfId="35076" applyNumberFormat="1" applyFont="1" applyFill="1" applyBorder="1" applyAlignment="1">
      <alignment vertical="center"/>
    </xf>
    <xf numFmtId="195" fontId="286" fillId="0" borderId="0" xfId="35076" applyNumberFormat="1" applyFont="1" applyFill="1" applyAlignment="1">
      <alignment vertical="center"/>
    </xf>
    <xf numFmtId="172" fontId="286" fillId="0" borderId="0" xfId="35076" applyNumberFormat="1" applyFont="1" applyFill="1" applyAlignment="1">
      <alignment vertical="center"/>
    </xf>
    <xf numFmtId="179" fontId="286" fillId="0" borderId="0" xfId="35076" applyNumberFormat="1" applyFont="1" applyFill="1" applyBorder="1" applyAlignment="1">
      <alignment horizontal="center" vertical="center" wrapText="1"/>
    </xf>
    <xf numFmtId="195" fontId="286" fillId="0" borderId="0" xfId="35076" applyNumberFormat="1" applyFont="1" applyFill="1" applyAlignment="1">
      <alignment horizontal="center" vertical="center" wrapText="1"/>
    </xf>
    <xf numFmtId="172" fontId="286" fillId="0" borderId="0" xfId="35076" applyNumberFormat="1" applyFont="1" applyFill="1" applyAlignment="1">
      <alignment horizontal="center" vertical="center" wrapText="1"/>
    </xf>
    <xf numFmtId="0" fontId="287" fillId="0" borderId="53" xfId="43919" applyFont="1" applyBorder="1" applyAlignment="1">
      <alignment wrapText="1"/>
    </xf>
    <xf numFmtId="0" fontId="287" fillId="0" borderId="40" xfId="35100" applyFont="1" applyBorder="1" applyAlignment="1">
      <alignment wrapText="1"/>
    </xf>
    <xf numFmtId="0" fontId="287" fillId="0" borderId="40" xfId="35100" applyFont="1" applyBorder="1" applyAlignment="1">
      <alignment horizontal="right" wrapText="1"/>
    </xf>
    <xf numFmtId="168" fontId="287" fillId="0" borderId="40" xfId="1" applyFont="1" applyFill="1" applyBorder="1" applyAlignment="1">
      <alignment horizontal="right" wrapText="1"/>
    </xf>
    <xf numFmtId="179" fontId="286" fillId="0" borderId="1" xfId="35088" applyNumberFormat="1" applyFont="1" applyFill="1" applyBorder="1" applyAlignment="1">
      <alignment vertical="center"/>
    </xf>
    <xf numFmtId="172" fontId="286" fillId="0" borderId="1" xfId="35088" applyNumberFormat="1" applyFont="1" applyFill="1" applyBorder="1" applyAlignment="1">
      <alignment vertical="center"/>
    </xf>
    <xf numFmtId="0" fontId="286" fillId="0" borderId="55" xfId="35067" applyFont="1" applyBorder="1" applyAlignment="1">
      <alignment horizontal="center"/>
    </xf>
    <xf numFmtId="168" fontId="286" fillId="0" borderId="56" xfId="1" applyFont="1" applyFill="1" applyBorder="1" applyAlignment="1">
      <alignment horizontal="right" vertical="center" wrapText="1"/>
    </xf>
    <xf numFmtId="0" fontId="286" fillId="0" borderId="1" xfId="13" applyFont="1" applyBorder="1" applyAlignment="1">
      <alignment horizontal="center" vertical="center"/>
    </xf>
    <xf numFmtId="0" fontId="286" fillId="0" borderId="1" xfId="13" applyFont="1" applyBorder="1" applyAlignment="1">
      <alignment horizontal="center" vertical="center" wrapText="1"/>
    </xf>
    <xf numFmtId="0" fontId="286" fillId="0" borderId="1" xfId="35070" applyFont="1" applyBorder="1"/>
    <xf numFmtId="168" fontId="286" fillId="0" borderId="1" xfId="35070" applyNumberFormat="1" applyFont="1" applyBorder="1"/>
    <xf numFmtId="0" fontId="286" fillId="0" borderId="1" xfId="35070" applyFont="1" applyBorder="1" applyAlignment="1">
      <alignment horizontal="center"/>
    </xf>
    <xf numFmtId="0" fontId="286" fillId="0" borderId="1" xfId="4347" applyFont="1" applyBorder="1" applyAlignment="1">
      <alignment horizontal="center"/>
    </xf>
    <xf numFmtId="0" fontId="286" fillId="0" borderId="1" xfId="0" applyFont="1" applyBorder="1"/>
    <xf numFmtId="168" fontId="286" fillId="0" borderId="1" xfId="1" applyFont="1" applyFill="1" applyBorder="1"/>
    <xf numFmtId="0" fontId="286" fillId="0" borderId="1" xfId="4347" applyFont="1" applyBorder="1" applyAlignment="1">
      <alignment horizontal="center" wrapText="1"/>
    </xf>
    <xf numFmtId="49" fontId="292" fillId="0" borderId="0" xfId="0" applyNumberFormat="1" applyFont="1" applyAlignment="1">
      <alignment horizontal="left" vertical="center"/>
    </xf>
    <xf numFmtId="168" fontId="292" fillId="0" borderId="0" xfId="1" applyFont="1" applyFill="1" applyAlignment="1">
      <alignment horizontal="left" vertical="center"/>
    </xf>
    <xf numFmtId="168" fontId="286" fillId="0" borderId="0" xfId="1" applyFont="1" applyFill="1" applyBorder="1" applyAlignment="1">
      <alignment horizontal="left" vertical="center"/>
    </xf>
    <xf numFmtId="0" fontId="286" fillId="0" borderId="0" xfId="0" applyFont="1" applyAlignment="1">
      <alignment horizontal="left"/>
    </xf>
    <xf numFmtId="0" fontId="286" fillId="0" borderId="0" xfId="0" applyFont="1" applyAlignment="1">
      <alignment horizontal="left" vertical="center"/>
    </xf>
    <xf numFmtId="49" fontId="292" fillId="0" borderId="0" xfId="0" applyNumberFormat="1" applyFont="1" applyAlignment="1">
      <alignment horizontal="left"/>
    </xf>
    <xf numFmtId="0" fontId="331" fillId="0" borderId="0" xfId="4" applyFont="1" applyAlignment="1">
      <alignment horizontal="left" wrapText="1"/>
    </xf>
    <xf numFmtId="0" fontId="292" fillId="0" borderId="0" xfId="0" applyFont="1" applyAlignment="1">
      <alignment horizontal="left"/>
    </xf>
    <xf numFmtId="168" fontId="292" fillId="0" borderId="0" xfId="1" applyFont="1" applyFill="1" applyAlignment="1">
      <alignment horizontal="left"/>
    </xf>
    <xf numFmtId="168" fontId="286" fillId="0" borderId="0" xfId="1" applyFont="1" applyFill="1" applyBorder="1" applyAlignment="1">
      <alignment horizontal="left"/>
    </xf>
    <xf numFmtId="0" fontId="331" fillId="0" borderId="0" xfId="4" applyFont="1" applyAlignment="1">
      <alignment wrapText="1"/>
    </xf>
    <xf numFmtId="168" fontId="286" fillId="0" borderId="0" xfId="1" applyFont="1" applyFill="1" applyAlignment="1">
      <alignment horizontal="left" vertical="center"/>
    </xf>
    <xf numFmtId="172" fontId="286" fillId="0" borderId="1" xfId="0" applyNumberFormat="1" applyFont="1" applyBorder="1" applyAlignment="1">
      <alignment horizontal="center"/>
    </xf>
    <xf numFmtId="179" fontId="286" fillId="0" borderId="1" xfId="0" applyNumberFormat="1" applyFont="1" applyBorder="1" applyAlignment="1">
      <alignment horizontal="center"/>
    </xf>
    <xf numFmtId="168" fontId="286" fillId="0" borderId="1" xfId="1" applyFont="1" applyFill="1" applyBorder="1" applyAlignment="1">
      <alignment horizontal="center"/>
    </xf>
    <xf numFmtId="172" fontId="360" fillId="0" borderId="1" xfId="0" applyNumberFormat="1" applyFont="1" applyBorder="1" applyAlignment="1">
      <alignment horizontal="center" vertical="center" wrapText="1"/>
    </xf>
    <xf numFmtId="179" fontId="360" fillId="0" borderId="1" xfId="0" applyNumberFormat="1" applyFont="1" applyBorder="1" applyAlignment="1">
      <alignment horizontal="center" vertical="center" wrapText="1"/>
    </xf>
    <xf numFmtId="168" fontId="360" fillId="0" borderId="1" xfId="1" applyFont="1" applyFill="1" applyBorder="1" applyAlignment="1">
      <alignment horizontal="center" vertical="center" wrapText="1"/>
    </xf>
    <xf numFmtId="0" fontId="286" fillId="0" borderId="1" xfId="0" applyFont="1" applyBorder="1" applyAlignment="1">
      <alignment horizontal="center" vertical="center" wrapText="1"/>
    </xf>
    <xf numFmtId="181" fontId="309" fillId="0" borderId="45" xfId="0" applyNumberFormat="1" applyFont="1" applyBorder="1" applyAlignment="1">
      <alignment horizontal="center" vertical="center" wrapText="1"/>
    </xf>
    <xf numFmtId="188" fontId="309" fillId="0" borderId="45" xfId="0" applyNumberFormat="1" applyFont="1" applyBorder="1" applyAlignment="1">
      <alignment horizontal="center" vertical="center" wrapText="1"/>
    </xf>
    <xf numFmtId="168" fontId="331" fillId="0" borderId="0" xfId="1" applyFont="1" applyFill="1" applyBorder="1" applyAlignment="1">
      <alignment horizontal="left" vertical="center" wrapText="1"/>
    </xf>
    <xf numFmtId="168" fontId="292" fillId="0" borderId="0" xfId="1" applyFont="1" applyFill="1" applyAlignment="1">
      <alignment horizontal="center" vertical="center"/>
    </xf>
    <xf numFmtId="168" fontId="304" fillId="0" borderId="0" xfId="1" applyFont="1" applyFill="1" applyBorder="1" applyAlignment="1">
      <alignment horizontal="center" vertical="center"/>
    </xf>
    <xf numFmtId="168" fontId="304" fillId="0" borderId="0" xfId="1" applyFont="1" applyFill="1" applyAlignment="1">
      <alignment vertical="center"/>
    </xf>
    <xf numFmtId="0" fontId="365" fillId="0" borderId="0" xfId="0" applyFont="1" applyAlignment="1">
      <alignment vertical="center"/>
    </xf>
    <xf numFmtId="0" fontId="295" fillId="0" borderId="0" xfId="0" applyFont="1" applyAlignment="1">
      <alignment vertical="center" wrapText="1"/>
    </xf>
    <xf numFmtId="168" fontId="295" fillId="0" borderId="0" xfId="1" applyFont="1" applyFill="1" applyAlignment="1">
      <alignment vertical="center"/>
    </xf>
    <xf numFmtId="168" fontId="366" fillId="0" borderId="0" xfId="1" applyFont="1" applyFill="1" applyAlignment="1">
      <alignment vertical="center"/>
    </xf>
    <xf numFmtId="0" fontId="366" fillId="0" borderId="0" xfId="0" applyFont="1" applyAlignment="1">
      <alignment vertical="center"/>
    </xf>
    <xf numFmtId="169" fontId="295" fillId="0" borderId="0" xfId="1" applyNumberFormat="1" applyFont="1" applyFill="1" applyAlignment="1">
      <alignment vertical="center"/>
    </xf>
    <xf numFmtId="0" fontId="364" fillId="0" borderId="0" xfId="0" applyFont="1" applyAlignment="1">
      <alignment vertical="center"/>
    </xf>
    <xf numFmtId="0" fontId="364" fillId="0" borderId="0" xfId="0" applyFont="1" applyAlignment="1">
      <alignment horizontal="left" vertical="center"/>
    </xf>
    <xf numFmtId="4" fontId="364" fillId="0" borderId="0" xfId="0" applyNumberFormat="1" applyFont="1" applyAlignment="1">
      <alignment vertical="center"/>
    </xf>
    <xf numFmtId="0" fontId="364" fillId="0" borderId="0" xfId="0" applyFont="1" applyAlignment="1">
      <alignment horizontal="center" vertical="center"/>
    </xf>
    <xf numFmtId="0" fontId="364" fillId="0" borderId="0" xfId="13" applyFont="1" applyAlignment="1">
      <alignment horizontal="right" vertical="center" wrapText="1"/>
    </xf>
    <xf numFmtId="0" fontId="333" fillId="0" borderId="5" xfId="0" applyFont="1" applyBorder="1" applyAlignment="1">
      <alignment horizontal="center" vertical="center"/>
    </xf>
    <xf numFmtId="0" fontId="286" fillId="0" borderId="18" xfId="35072" applyFont="1" applyBorder="1" applyAlignment="1">
      <alignment vertical="center"/>
    </xf>
    <xf numFmtId="0" fontId="362" fillId="0" borderId="53" xfId="43935" applyFont="1" applyBorder="1" applyAlignment="1">
      <alignment vertical="center" wrapText="1"/>
    </xf>
    <xf numFmtId="0" fontId="287" fillId="0" borderId="53" xfId="43897" applyBorder="1" applyAlignment="1">
      <alignment horizontal="right" vertical="center" wrapText="1"/>
    </xf>
    <xf numFmtId="4" fontId="287" fillId="0" borderId="53" xfId="43897" applyNumberFormat="1" applyBorder="1" applyAlignment="1">
      <alignment horizontal="right" vertical="center" wrapText="1"/>
    </xf>
    <xf numFmtId="0" fontId="286" fillId="0" borderId="40" xfId="35075" applyFont="1" applyBorder="1" applyAlignment="1">
      <alignment horizontal="right" vertical="center" wrapText="1"/>
    </xf>
    <xf numFmtId="0" fontId="287" fillId="0" borderId="40" xfId="35121" applyFont="1" applyBorder="1" applyAlignment="1">
      <alignment horizontal="right" vertical="center" wrapText="1"/>
    </xf>
    <xf numFmtId="15" fontId="303" fillId="0" borderId="1" xfId="0" applyNumberFormat="1" applyFont="1" applyBorder="1" applyAlignment="1">
      <alignment horizontal="center" vertical="center" wrapText="1"/>
    </xf>
    <xf numFmtId="168" fontId="303" fillId="0" borderId="1" xfId="0" applyNumberFormat="1" applyFont="1" applyBorder="1" applyAlignment="1">
      <alignment horizontal="center" vertical="center" wrapText="1"/>
    </xf>
    <xf numFmtId="181" fontId="309" fillId="0" borderId="1" xfId="0" applyNumberFormat="1" applyFont="1" applyBorder="1" applyAlignment="1">
      <alignment horizontal="center" wrapText="1"/>
    </xf>
    <xf numFmtId="3" fontId="309" fillId="0" borderId="1" xfId="1" applyNumberFormat="1" applyFont="1" applyFill="1" applyBorder="1" applyAlignment="1">
      <alignment horizontal="center" wrapText="1"/>
    </xf>
    <xf numFmtId="183" fontId="309" fillId="0" borderId="1" xfId="1" applyNumberFormat="1" applyFont="1" applyFill="1" applyBorder="1" applyAlignment="1">
      <alignment horizontal="center" wrapText="1"/>
    </xf>
    <xf numFmtId="181" fontId="309" fillId="0" borderId="0" xfId="0" applyNumberFormat="1" applyFont="1" applyAlignment="1">
      <alignment horizontal="center" wrapText="1"/>
    </xf>
    <xf numFmtId="3" fontId="309" fillId="0" borderId="0" xfId="1" applyNumberFormat="1" applyFont="1" applyFill="1" applyBorder="1" applyAlignment="1">
      <alignment horizontal="center" wrapText="1"/>
    </xf>
    <xf numFmtId="183" fontId="309" fillId="0" borderId="0" xfId="1" applyNumberFormat="1" applyFont="1" applyFill="1" applyBorder="1" applyAlignment="1">
      <alignment horizontal="center" wrapText="1"/>
    </xf>
    <xf numFmtId="49" fontId="309" fillId="0" borderId="0" xfId="0" applyNumberFormat="1" applyFont="1" applyAlignment="1">
      <alignment horizontal="center" wrapText="1"/>
    </xf>
    <xf numFmtId="0" fontId="309" fillId="0" borderId="0" xfId="0" applyFont="1" applyAlignment="1">
      <alignment horizontal="center" wrapText="1"/>
    </xf>
    <xf numFmtId="0" fontId="303" fillId="0" borderId="0" xfId="0" applyFont="1" applyAlignment="1">
      <alignment horizontal="center" wrapText="1"/>
    </xf>
    <xf numFmtId="0" fontId="362" fillId="29" borderId="52" xfId="43936" applyFont="1" applyFill="1" applyBorder="1" applyAlignment="1">
      <alignment horizontal="center"/>
    </xf>
    <xf numFmtId="0" fontId="139" fillId="0" borderId="0" xfId="43948"/>
    <xf numFmtId="0" fontId="139" fillId="0" borderId="0" xfId="43949"/>
    <xf numFmtId="4" fontId="309"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67" fillId="0" borderId="1" xfId="0" applyFont="1" applyBorder="1" applyAlignment="1">
      <alignment horizontal="center" vertical="center"/>
    </xf>
    <xf numFmtId="181" fontId="303" fillId="0" borderId="18" xfId="0" applyNumberFormat="1" applyFont="1" applyBorder="1" applyAlignment="1">
      <alignment horizontal="left" vertical="center" wrapText="1"/>
    </xf>
    <xf numFmtId="3" fontId="303" fillId="0" borderId="18" xfId="1" applyNumberFormat="1" applyFont="1" applyFill="1" applyBorder="1" applyAlignment="1">
      <alignment horizontal="center" vertical="center" wrapText="1"/>
    </xf>
    <xf numFmtId="183" fontId="303" fillId="0" borderId="18" xfId="1" applyNumberFormat="1" applyFont="1" applyFill="1" applyBorder="1" applyAlignment="1">
      <alignment horizontal="center" vertical="center" wrapText="1"/>
    </xf>
    <xf numFmtId="4" fontId="309" fillId="0" borderId="1" xfId="1" applyNumberFormat="1" applyFont="1" applyFill="1" applyBorder="1" applyAlignment="1">
      <alignment horizontal="right" vertical="center" wrapText="1"/>
    </xf>
    <xf numFmtId="183" fontId="303" fillId="0" borderId="1" xfId="1" applyNumberFormat="1" applyFont="1" applyFill="1" applyBorder="1" applyAlignment="1">
      <alignment horizontal="right" vertical="center" wrapText="1"/>
    </xf>
    <xf numFmtId="168" fontId="137" fillId="0" borderId="1" xfId="1" applyFont="1" applyFill="1" applyBorder="1" applyAlignment="1">
      <alignment horizontal="left" vertical="center" wrapText="1"/>
    </xf>
    <xf numFmtId="168" fontId="365" fillId="5" borderId="0" xfId="1" applyFont="1" applyFill="1" applyBorder="1" applyAlignment="1">
      <alignment horizontal="center" vertical="center" wrapText="1"/>
    </xf>
    <xf numFmtId="168" fontId="0" fillId="0" borderId="0" xfId="0" applyNumberFormat="1"/>
    <xf numFmtId="0" fontId="288" fillId="0" borderId="53" xfId="35102" applyFont="1" applyBorder="1" applyAlignment="1">
      <alignment wrapText="1"/>
    </xf>
    <xf numFmtId="0" fontId="373" fillId="0" borderId="0" xfId="43971" applyAlignment="1">
      <alignment vertical="center"/>
    </xf>
    <xf numFmtId="0" fontId="288" fillId="0" borderId="53" xfId="43991" applyFont="1" applyBorder="1" applyAlignment="1">
      <alignment wrapText="1"/>
    </xf>
    <xf numFmtId="0" fontId="288" fillId="0" borderId="53" xfId="43991" applyFont="1" applyBorder="1" applyAlignment="1">
      <alignment horizontal="right" wrapText="1"/>
    </xf>
    <xf numFmtId="181" fontId="309" fillId="2" borderId="0" xfId="0" applyNumberFormat="1" applyFont="1" applyFill="1" applyAlignment="1">
      <alignment vertical="center" wrapText="1"/>
    </xf>
    <xf numFmtId="4" fontId="292" fillId="0" borderId="0" xfId="0" applyNumberFormat="1" applyFont="1" applyAlignment="1">
      <alignment horizontal="left" vertical="center"/>
    </xf>
    <xf numFmtId="4" fontId="376" fillId="0" borderId="0" xfId="0" applyNumberFormat="1" applyFont="1" applyAlignment="1">
      <alignment horizontal="center" vertical="center"/>
    </xf>
    <xf numFmtId="4" fontId="292" fillId="0" borderId="0" xfId="0" applyNumberFormat="1" applyFont="1" applyAlignment="1">
      <alignment horizontal="center" vertical="center" wrapText="1"/>
    </xf>
    <xf numFmtId="198" fontId="292" fillId="0" borderId="0" xfId="0" applyNumberFormat="1" applyFont="1" applyAlignment="1">
      <alignment vertical="center"/>
    </xf>
    <xf numFmtId="0" fontId="0" fillId="0" borderId="0" xfId="0" applyAlignment="1">
      <alignment horizontal="left"/>
    </xf>
    <xf numFmtId="9" fontId="303" fillId="0" borderId="0" xfId="0" applyNumberFormat="1" applyFont="1" applyAlignment="1">
      <alignment horizontal="center" vertical="center" wrapText="1"/>
    </xf>
    <xf numFmtId="43" fontId="293" fillId="0" borderId="1" xfId="13" applyNumberFormat="1" applyFont="1" applyBorder="1" applyAlignment="1">
      <alignment vertical="center" wrapText="1"/>
    </xf>
    <xf numFmtId="168" fontId="304" fillId="0" borderId="1" xfId="1" applyFont="1" applyFill="1" applyBorder="1" applyAlignment="1">
      <alignment horizontal="center" vertical="center"/>
    </xf>
    <xf numFmtId="0" fontId="129" fillId="0" borderId="0" xfId="44006"/>
    <xf numFmtId="43" fontId="292" fillId="0" borderId="0" xfId="0" applyNumberFormat="1" applyFont="1" applyAlignment="1">
      <alignment vertical="center"/>
    </xf>
    <xf numFmtId="0" fontId="128" fillId="0" borderId="0" xfId="44010"/>
    <xf numFmtId="0" fontId="285" fillId="0" borderId="0" xfId="44010" applyFont="1"/>
    <xf numFmtId="0" fontId="333" fillId="2" borderId="0" xfId="4" applyFont="1" applyFill="1" applyAlignment="1">
      <alignment vertical="center" wrapText="1"/>
    </xf>
    <xf numFmtId="0" fontId="286" fillId="0" borderId="0" xfId="44010" applyFont="1" applyAlignment="1">
      <alignment vertical="center"/>
    </xf>
    <xf numFmtId="49" fontId="333" fillId="2" borderId="0" xfId="44010" applyNumberFormat="1" applyFont="1" applyFill="1" applyAlignment="1">
      <alignment horizontal="center" vertical="center" wrapText="1"/>
    </xf>
    <xf numFmtId="49" fontId="333" fillId="0" borderId="0" xfId="4" applyNumberFormat="1" applyFont="1" applyAlignment="1">
      <alignment vertical="center" wrapText="1"/>
    </xf>
    <xf numFmtId="1" fontId="333" fillId="0" borderId="0" xfId="43926" applyNumberFormat="1" applyFont="1" applyAlignment="1">
      <alignment vertical="center" wrapText="1"/>
    </xf>
    <xf numFmtId="0" fontId="333" fillId="30" borderId="17" xfId="0" applyFont="1" applyFill="1" applyBorder="1"/>
    <xf numFmtId="0" fontId="288" fillId="0" borderId="58" xfId="35129" applyFont="1" applyBorder="1" applyAlignment="1">
      <alignment wrapText="1"/>
    </xf>
    <xf numFmtId="0" fontId="288" fillId="0" borderId="58" xfId="35129" applyFont="1" applyBorder="1" applyAlignment="1">
      <alignment horizontal="right" wrapText="1"/>
    </xf>
    <xf numFmtId="168" fontId="288" fillId="0" borderId="58" xfId="1" applyFont="1" applyFill="1" applyBorder="1" applyAlignment="1">
      <alignment horizontal="right" wrapText="1"/>
    </xf>
    <xf numFmtId="3" fontId="286" fillId="0" borderId="60" xfId="43978" applyNumberFormat="1" applyFont="1" applyFill="1" applyBorder="1" applyAlignment="1">
      <alignment horizontal="center" vertical="center"/>
    </xf>
    <xf numFmtId="43" fontId="303" fillId="0" borderId="0" xfId="0" applyNumberFormat="1" applyFont="1" applyAlignment="1">
      <alignment horizontal="center" vertical="center" wrapText="1"/>
    </xf>
    <xf numFmtId="43" fontId="309" fillId="0" borderId="0" xfId="0" applyNumberFormat="1" applyFont="1" applyAlignment="1">
      <alignment horizontal="center" vertical="center" wrapText="1"/>
    </xf>
    <xf numFmtId="49" fontId="333" fillId="2" borderId="0" xfId="4" applyNumberFormat="1" applyFont="1" applyFill="1" applyAlignment="1">
      <alignment horizontal="center" vertical="center" wrapText="1"/>
    </xf>
    <xf numFmtId="181" fontId="286" fillId="0" borderId="1" xfId="0" applyNumberFormat="1" applyFont="1" applyBorder="1" applyAlignment="1">
      <alignment vertical="top" wrapText="1"/>
    </xf>
    <xf numFmtId="3" fontId="286" fillId="0" borderId="1" xfId="0" applyNumberFormat="1" applyFont="1" applyBorder="1" applyAlignment="1">
      <alignment horizontal="center"/>
    </xf>
    <xf numFmtId="4" fontId="303" fillId="0" borderId="0" xfId="0" applyNumberFormat="1" applyFont="1" applyAlignment="1">
      <alignment horizontal="right" vertical="center" wrapText="1"/>
    </xf>
    <xf numFmtId="49" fontId="377" fillId="0" borderId="0" xfId="0" applyNumberFormat="1" applyFont="1" applyAlignment="1">
      <alignment horizontal="center" vertical="center" wrapText="1"/>
    </xf>
    <xf numFmtId="181" fontId="378" fillId="0" borderId="1" xfId="0" applyNumberFormat="1" applyFont="1" applyBorder="1" applyAlignment="1">
      <alignment horizontal="left" vertical="center" wrapText="1"/>
    </xf>
    <xf numFmtId="3" fontId="378" fillId="0" borderId="1" xfId="1" applyNumberFormat="1" applyFont="1" applyFill="1" applyBorder="1" applyAlignment="1">
      <alignment horizontal="center" vertical="center" wrapText="1"/>
    </xf>
    <xf numFmtId="183" fontId="378" fillId="0" borderId="1" xfId="1" applyNumberFormat="1" applyFont="1" applyFill="1" applyBorder="1" applyAlignment="1">
      <alignment horizontal="center" vertical="center" wrapText="1"/>
    </xf>
    <xf numFmtId="184" fontId="378" fillId="0" borderId="1" xfId="0" applyNumberFormat="1" applyFont="1" applyBorder="1" applyAlignment="1">
      <alignment horizontal="center" vertical="center" wrapText="1"/>
    </xf>
    <xf numFmtId="185" fontId="378" fillId="0" borderId="1" xfId="2" applyNumberFormat="1" applyFont="1" applyFill="1" applyBorder="1" applyAlignment="1">
      <alignment horizontal="center" vertical="center" wrapText="1"/>
    </xf>
    <xf numFmtId="186" fontId="378" fillId="0" borderId="1" xfId="2" applyNumberFormat="1" applyFont="1" applyFill="1" applyBorder="1" applyAlignment="1">
      <alignment horizontal="center" vertical="center" wrapText="1"/>
    </xf>
    <xf numFmtId="168" fontId="377" fillId="0" borderId="0" xfId="1" applyFont="1" applyFill="1" applyBorder="1" applyAlignment="1">
      <alignment horizontal="center" vertical="center" wrapText="1"/>
    </xf>
    <xf numFmtId="0" fontId="378" fillId="0" borderId="0" xfId="0" applyFont="1" applyAlignment="1">
      <alignment horizontal="center" vertical="center" wrapText="1"/>
    </xf>
    <xf numFmtId="181" fontId="378" fillId="0" borderId="18" xfId="0" applyNumberFormat="1" applyFont="1" applyBorder="1" applyAlignment="1">
      <alignment horizontal="left" vertical="center" wrapText="1"/>
    </xf>
    <xf numFmtId="3" fontId="378" fillId="0" borderId="18" xfId="1" applyNumberFormat="1" applyFont="1" applyFill="1" applyBorder="1" applyAlignment="1">
      <alignment horizontal="center" vertical="center" wrapText="1"/>
    </xf>
    <xf numFmtId="183" fontId="378" fillId="0" borderId="18" xfId="1" applyNumberFormat="1" applyFont="1" applyFill="1" applyBorder="1" applyAlignment="1">
      <alignment horizontal="center" vertical="center" wrapText="1"/>
    </xf>
    <xf numFmtId="182" fontId="378" fillId="0" borderId="0" xfId="2" applyNumberFormat="1" applyFont="1" applyFill="1" applyBorder="1" applyAlignment="1">
      <alignment horizontal="center" vertical="center" wrapText="1"/>
    </xf>
    <xf numFmtId="0" fontId="125" fillId="0" borderId="0" xfId="44015"/>
    <xf numFmtId="168" fontId="0" fillId="0" borderId="0" xfId="1" applyFont="1"/>
    <xf numFmtId="0" fontId="325" fillId="34" borderId="1" xfId="35102" applyFont="1" applyFill="1" applyBorder="1" applyAlignment="1">
      <alignment horizontal="center" vertical="center"/>
    </xf>
    <xf numFmtId="168" fontId="333" fillId="2" borderId="0" xfId="1" applyFont="1" applyFill="1" applyAlignment="1">
      <alignment horizontal="center" vertical="center" wrapText="1"/>
    </xf>
    <xf numFmtId="168" fontId="333" fillId="2" borderId="0" xfId="1" applyFont="1" applyFill="1" applyAlignment="1">
      <alignment vertical="center" wrapText="1"/>
    </xf>
    <xf numFmtId="170" fontId="333" fillId="2" borderId="0" xfId="1" applyNumberFormat="1" applyFont="1" applyFill="1" applyAlignment="1">
      <alignment horizontal="center" vertical="center" wrapText="1"/>
    </xf>
    <xf numFmtId="170" fontId="125" fillId="0" borderId="0" xfId="1" applyNumberFormat="1" applyFont="1"/>
    <xf numFmtId="170" fontId="333" fillId="2" borderId="0" xfId="1" applyNumberFormat="1" applyFont="1" applyFill="1" applyAlignment="1">
      <alignment vertical="center" wrapText="1"/>
    </xf>
    <xf numFmtId="0" fontId="365" fillId="0" borderId="0" xfId="0" applyFont="1" applyAlignment="1">
      <alignment horizontal="left" vertical="center"/>
    </xf>
    <xf numFmtId="4" fontId="365" fillId="0" borderId="0" xfId="0" applyNumberFormat="1" applyFont="1" applyAlignment="1">
      <alignment horizontal="center" vertical="center"/>
    </xf>
    <xf numFmtId="168" fontId="365" fillId="0" borderId="0" xfId="1" applyFont="1" applyFill="1" applyBorder="1" applyAlignment="1">
      <alignment vertical="center"/>
    </xf>
    <xf numFmtId="43" fontId="365" fillId="0" borderId="0" xfId="0" applyNumberFormat="1" applyFont="1" applyAlignment="1">
      <alignment vertical="center"/>
    </xf>
    <xf numFmtId="4" fontId="365" fillId="0" borderId="0" xfId="0" applyNumberFormat="1" applyFont="1" applyAlignment="1">
      <alignment vertical="center"/>
    </xf>
    <xf numFmtId="0" fontId="333" fillId="2" borderId="0" xfId="0" applyFont="1" applyFill="1" applyAlignment="1">
      <alignment vertical="center"/>
    </xf>
    <xf numFmtId="0" fontId="292" fillId="2" borderId="0" xfId="0" applyFont="1" applyFill="1" applyAlignment="1">
      <alignment vertical="center"/>
    </xf>
    <xf numFmtId="17" fontId="304" fillId="2" borderId="0" xfId="0" applyNumberFormat="1" applyFont="1" applyFill="1" applyAlignment="1">
      <alignment vertical="center" wrapText="1"/>
    </xf>
    <xf numFmtId="0" fontId="333" fillId="2" borderId="0" xfId="35072" applyFont="1" applyFill="1" applyAlignment="1">
      <alignment vertical="center"/>
    </xf>
    <xf numFmtId="0" fontId="333" fillId="2" borderId="0" xfId="0" applyFont="1" applyFill="1" applyAlignment="1">
      <alignment horizontal="center" vertical="center"/>
    </xf>
    <xf numFmtId="0" fontId="304" fillId="2" borderId="0" xfId="0" applyFont="1" applyFill="1" applyAlignment="1">
      <alignment horizontal="center" vertical="center"/>
    </xf>
    <xf numFmtId="0" fontId="286" fillId="2" borderId="0" xfId="35072" applyFont="1" applyFill="1" applyAlignment="1">
      <alignment vertical="center"/>
    </xf>
    <xf numFmtId="170" fontId="286" fillId="2" borderId="0" xfId="1" applyNumberFormat="1" applyFont="1" applyFill="1" applyBorder="1" applyAlignment="1">
      <alignment horizontal="center" vertical="center"/>
    </xf>
    <xf numFmtId="172" fontId="286" fillId="2" borderId="0" xfId="0" applyNumberFormat="1" applyFont="1" applyFill="1" applyAlignment="1">
      <alignment vertical="center"/>
    </xf>
    <xf numFmtId="170" fontId="292" fillId="2" borderId="0" xfId="1" applyNumberFormat="1" applyFont="1" applyFill="1" applyBorder="1" applyAlignment="1">
      <alignment horizontal="center" vertical="center"/>
    </xf>
    <xf numFmtId="172" fontId="292" fillId="2" borderId="0" xfId="0" applyNumberFormat="1" applyFont="1" applyFill="1" applyAlignment="1">
      <alignment vertical="center"/>
    </xf>
    <xf numFmtId="177" fontId="333" fillId="2" borderId="0" xfId="0" applyNumberFormat="1" applyFont="1" applyFill="1" applyAlignment="1">
      <alignment horizontal="center" vertical="center"/>
    </xf>
    <xf numFmtId="170" fontId="333" fillId="2" borderId="0" xfId="1" applyNumberFormat="1" applyFont="1" applyFill="1" applyBorder="1" applyAlignment="1">
      <alignment horizontal="center" vertical="center"/>
    </xf>
    <xf numFmtId="175" fontId="286" fillId="2" borderId="0" xfId="0" applyNumberFormat="1" applyFont="1" applyFill="1" applyAlignment="1">
      <alignment vertical="center"/>
    </xf>
    <xf numFmtId="170" fontId="304" fillId="2" borderId="0" xfId="1" applyNumberFormat="1" applyFont="1" applyFill="1" applyBorder="1" applyAlignment="1">
      <alignment horizontal="left" vertical="center"/>
    </xf>
    <xf numFmtId="175" fontId="292" fillId="2" borderId="0" xfId="0" applyNumberFormat="1" applyFont="1" applyFill="1" applyAlignment="1">
      <alignment vertical="center"/>
    </xf>
    <xf numFmtId="169" fontId="292" fillId="2" borderId="0" xfId="1" applyNumberFormat="1" applyFont="1" applyFill="1" applyBorder="1" applyAlignment="1">
      <alignment vertical="center"/>
    </xf>
    <xf numFmtId="1" fontId="292" fillId="2" borderId="0" xfId="0" applyNumberFormat="1" applyFont="1" applyFill="1" applyAlignment="1">
      <alignment vertical="center"/>
    </xf>
    <xf numFmtId="0" fontId="303" fillId="0" borderId="0" xfId="0" applyFont="1" applyAlignment="1">
      <alignment horizontal="left" vertical="center" wrapText="1"/>
    </xf>
    <xf numFmtId="4" fontId="286" fillId="0" borderId="0" xfId="43978" applyNumberFormat="1" applyFont="1" applyFill="1" applyBorder="1" applyAlignment="1">
      <alignment vertical="center"/>
    </xf>
    <xf numFmtId="0" fontId="288" fillId="0" borderId="61" xfId="44025" applyFont="1" applyBorder="1" applyAlignment="1">
      <alignment wrapText="1"/>
    </xf>
    <xf numFmtId="0" fontId="380" fillId="29" borderId="57" xfId="44026" applyFont="1" applyFill="1" applyBorder="1" applyAlignment="1">
      <alignment horizontal="center"/>
    </xf>
    <xf numFmtId="0" fontId="380" fillId="0" borderId="61" xfId="44026" applyFont="1" applyBorder="1" applyAlignment="1">
      <alignment wrapText="1"/>
    </xf>
    <xf numFmtId="0" fontId="380" fillId="0" borderId="61" xfId="44026" applyFont="1" applyBorder="1" applyAlignment="1">
      <alignment horizontal="right" wrapText="1"/>
    </xf>
    <xf numFmtId="4" fontId="380" fillId="0" borderId="61" xfId="44026" applyNumberFormat="1" applyFont="1" applyBorder="1" applyAlignment="1">
      <alignment horizontal="right" wrapText="1"/>
    </xf>
    <xf numFmtId="0" fontId="380" fillId="31" borderId="61" xfId="35102" applyFont="1" applyFill="1" applyBorder="1" applyAlignment="1">
      <alignment horizontal="right" wrapText="1"/>
    </xf>
    <xf numFmtId="170" fontId="303" fillId="0" borderId="0" xfId="1" applyNumberFormat="1" applyFont="1" applyFill="1" applyAlignment="1">
      <alignment horizontal="center" vertical="center" wrapText="1"/>
    </xf>
    <xf numFmtId="170" fontId="309" fillId="0" borderId="1" xfId="1" applyNumberFormat="1" applyFont="1" applyFill="1" applyBorder="1" applyAlignment="1">
      <alignment horizontal="center" vertical="center" wrapText="1"/>
    </xf>
    <xf numFmtId="168" fontId="122" fillId="0" borderId="1" xfId="1" applyFont="1" applyFill="1" applyBorder="1" applyAlignment="1">
      <alignment horizontal="left" vertical="center" wrapText="1"/>
    </xf>
    <xf numFmtId="49" fontId="333" fillId="2" borderId="0" xfId="4" applyNumberFormat="1" applyFont="1" applyFill="1" applyAlignment="1">
      <alignment vertical="center" wrapText="1"/>
    </xf>
    <xf numFmtId="0" fontId="286" fillId="2" borderId="0" xfId="43926" applyFont="1" applyFill="1" applyAlignment="1">
      <alignment vertical="center"/>
    </xf>
    <xf numFmtId="0" fontId="286" fillId="2" borderId="0" xfId="4" applyFill="1"/>
    <xf numFmtId="0" fontId="338" fillId="0" borderId="0" xfId="35059" applyFill="1"/>
    <xf numFmtId="0" fontId="338" fillId="0" borderId="31" xfId="35059" applyBorder="1"/>
    <xf numFmtId="2" fontId="338" fillId="0" borderId="31" xfId="35059" applyNumberFormat="1" applyBorder="1" applyAlignment="1">
      <alignment vertical="center" wrapText="1"/>
    </xf>
    <xf numFmtId="0" fontId="338" fillId="0" borderId="31" xfId="35059" applyBorder="1" applyAlignment="1">
      <alignment vertical="center" wrapText="1"/>
    </xf>
    <xf numFmtId="2" fontId="338" fillId="0" borderId="1" xfId="35059" applyNumberFormat="1" applyBorder="1" applyAlignment="1">
      <alignment vertical="center" wrapText="1"/>
    </xf>
    <xf numFmtId="0" fontId="290" fillId="31" borderId="20" xfId="44010" applyFont="1" applyFill="1" applyBorder="1" applyAlignment="1">
      <alignment vertical="center"/>
    </xf>
    <xf numFmtId="0" fontId="290" fillId="31" borderId="1" xfId="44010" applyFont="1" applyFill="1" applyBorder="1" applyAlignment="1">
      <alignment vertical="center"/>
    </xf>
    <xf numFmtId="170" fontId="290" fillId="31" borderId="1" xfId="1" applyNumberFormat="1" applyFont="1" applyFill="1" applyBorder="1" applyAlignment="1">
      <alignment vertical="center"/>
    </xf>
    <xf numFmtId="10" fontId="292" fillId="0" borderId="0" xfId="35076" applyNumberFormat="1" applyFont="1" applyFill="1" applyAlignment="1">
      <alignment horizontal="center" vertical="center" wrapText="1"/>
    </xf>
    <xf numFmtId="0" fontId="355" fillId="2" borderId="0" xfId="4" applyFont="1" applyFill="1" applyAlignment="1">
      <alignment vertical="center" wrapText="1"/>
    </xf>
    <xf numFmtId="0" fontId="286" fillId="2" borderId="0" xfId="4" applyFill="1" applyAlignment="1">
      <alignment vertical="center"/>
    </xf>
    <xf numFmtId="0" fontId="295" fillId="2" borderId="0" xfId="4" applyFont="1" applyFill="1"/>
    <xf numFmtId="208" fontId="292" fillId="0" borderId="1" xfId="0" applyNumberFormat="1" applyFont="1" applyBorder="1" applyAlignment="1">
      <alignment horizontal="center" vertical="center" wrapText="1"/>
    </xf>
    <xf numFmtId="0" fontId="288" fillId="0" borderId="61" xfId="44026" applyFont="1" applyBorder="1" applyAlignment="1">
      <alignment wrapText="1"/>
    </xf>
    <xf numFmtId="173" fontId="292" fillId="0" borderId="0" xfId="2" applyNumberFormat="1" applyFont="1" applyFill="1" applyAlignment="1">
      <alignment horizontal="center" vertical="center"/>
    </xf>
    <xf numFmtId="173" fontId="286" fillId="0" borderId="0" xfId="2" applyNumberFormat="1" applyFont="1" applyFill="1" applyAlignment="1">
      <alignment horizontal="center" vertical="center"/>
    </xf>
    <xf numFmtId="173" fontId="304" fillId="0" borderId="0" xfId="2" applyNumberFormat="1" applyFont="1" applyFill="1" applyAlignment="1">
      <alignment horizontal="center" vertical="center"/>
    </xf>
    <xf numFmtId="173" fontId="333" fillId="0" borderId="0" xfId="2" applyNumberFormat="1" applyFont="1" applyFill="1" applyAlignment="1">
      <alignment horizontal="center" vertical="center"/>
    </xf>
    <xf numFmtId="168" fontId="365" fillId="0" borderId="1" xfId="1" applyFont="1" applyFill="1" applyBorder="1" applyAlignment="1">
      <alignment vertical="center"/>
    </xf>
    <xf numFmtId="2" fontId="292" fillId="0" borderId="0" xfId="0" applyNumberFormat="1" applyFont="1" applyAlignment="1">
      <alignment horizontal="center" vertical="center"/>
    </xf>
    <xf numFmtId="0" fontId="296" fillId="0" borderId="1" xfId="0" applyFont="1" applyBorder="1" applyAlignment="1">
      <alignment horizontal="center" vertical="center" wrapText="1"/>
    </xf>
    <xf numFmtId="0" fontId="295" fillId="0" borderId="0" xfId="0" applyFont="1" applyAlignment="1">
      <alignment horizontal="center" vertical="center"/>
    </xf>
    <xf numFmtId="0" fontId="296" fillId="0" borderId="33" xfId="0" applyFont="1" applyBorder="1" applyAlignment="1">
      <alignment horizontal="center" vertical="center"/>
    </xf>
    <xf numFmtId="1" fontId="295" fillId="0" borderId="0" xfId="0" applyNumberFormat="1" applyFont="1" applyAlignment="1">
      <alignment horizontal="center" vertical="center"/>
    </xf>
    <xf numFmtId="1" fontId="295" fillId="0" borderId="0" xfId="0" applyNumberFormat="1" applyFont="1" applyAlignment="1">
      <alignment horizontal="center" vertical="center" wrapText="1"/>
    </xf>
    <xf numFmtId="203" fontId="295" fillId="0" borderId="0" xfId="0" applyNumberFormat="1" applyFont="1" applyAlignment="1">
      <alignment horizontal="center" vertical="center"/>
    </xf>
    <xf numFmtId="171" fontId="295" fillId="0" borderId="0" xfId="0" applyNumberFormat="1" applyFont="1" applyAlignment="1">
      <alignment horizontal="center" vertical="center"/>
    </xf>
    <xf numFmtId="173" fontId="295" fillId="0" borderId="0" xfId="2" applyNumberFormat="1" applyFont="1" applyFill="1" applyAlignment="1">
      <alignment vertical="center"/>
    </xf>
    <xf numFmtId="9" fontId="295" fillId="0" borderId="0" xfId="2" applyFont="1" applyFill="1" applyAlignment="1">
      <alignment horizontal="center" vertical="center"/>
    </xf>
    <xf numFmtId="0" fontId="295" fillId="0" borderId="0" xfId="78" applyFont="1" applyAlignment="1">
      <alignment horizontal="left" vertical="center"/>
    </xf>
    <xf numFmtId="192" fontId="295" fillId="0" borderId="0" xfId="78" applyNumberFormat="1" applyFont="1" applyAlignment="1">
      <alignment horizontal="center" vertical="center"/>
    </xf>
    <xf numFmtId="0" fontId="295" fillId="0" borderId="0" xfId="0" applyFont="1" applyAlignment="1">
      <alignment horizontal="center" vertical="center" wrapText="1"/>
    </xf>
    <xf numFmtId="189" fontId="295" fillId="0" borderId="0" xfId="0" applyNumberFormat="1" applyFont="1" applyAlignment="1">
      <alignment horizontal="center" vertical="center" wrapText="1"/>
    </xf>
    <xf numFmtId="168" fontId="295" fillId="0" borderId="0" xfId="1" applyFont="1" applyFill="1" applyAlignment="1">
      <alignment horizontal="center" vertical="center"/>
    </xf>
    <xf numFmtId="1" fontId="295" fillId="0" borderId="0" xfId="4" applyNumberFormat="1" applyFont="1" applyAlignment="1">
      <alignment horizontal="center" vertical="center" wrapText="1"/>
    </xf>
    <xf numFmtId="1" fontId="295" fillId="0" borderId="0" xfId="4" applyNumberFormat="1" applyFont="1" applyAlignment="1">
      <alignment horizontal="center" vertical="center"/>
    </xf>
    <xf numFmtId="0" fontId="295" fillId="0" borderId="0" xfId="4" applyFont="1" applyAlignment="1">
      <alignment horizontal="center" vertical="center"/>
    </xf>
    <xf numFmtId="9" fontId="295" fillId="0" borderId="0" xfId="2" applyFont="1" applyFill="1" applyAlignment="1">
      <alignment vertical="center"/>
    </xf>
    <xf numFmtId="0" fontId="296" fillId="0" borderId="0" xfId="0" applyFont="1" applyAlignment="1">
      <alignment vertical="center"/>
    </xf>
    <xf numFmtId="0" fontId="296" fillId="0" borderId="0" xfId="0" applyFont="1" applyAlignment="1">
      <alignment horizontal="center" vertical="center"/>
    </xf>
    <xf numFmtId="0" fontId="295" fillId="0" borderId="0" xfId="3" applyFont="1" applyAlignment="1">
      <alignment horizontal="center" vertical="center" wrapText="1"/>
    </xf>
    <xf numFmtId="203" fontId="295" fillId="0" borderId="0" xfId="0" applyNumberFormat="1" applyFont="1" applyAlignment="1">
      <alignment horizontal="center" vertical="center" wrapText="1"/>
    </xf>
    <xf numFmtId="170" fontId="295" fillId="0" borderId="0" xfId="1" applyNumberFormat="1" applyFont="1" applyFill="1" applyBorder="1" applyAlignment="1">
      <alignment horizontal="center" vertical="center"/>
    </xf>
    <xf numFmtId="176" fontId="295" fillId="0" borderId="0" xfId="0" applyNumberFormat="1" applyFont="1" applyAlignment="1">
      <alignment vertical="center"/>
    </xf>
    <xf numFmtId="198" fontId="295" fillId="0" borderId="0" xfId="2" applyNumberFormat="1" applyFont="1" applyFill="1" applyAlignment="1">
      <alignment vertical="center"/>
    </xf>
    <xf numFmtId="0" fontId="295" fillId="0" borderId="0" xfId="0" applyFont="1" applyAlignment="1">
      <alignment horizontal="left" vertical="center"/>
    </xf>
    <xf numFmtId="168" fontId="295" fillId="0" borderId="0" xfId="0" applyNumberFormat="1" applyFont="1" applyAlignment="1">
      <alignment horizontal="center" vertical="center" wrapText="1"/>
    </xf>
    <xf numFmtId="1" fontId="296" fillId="0" borderId="33" xfId="8849" applyNumberFormat="1" applyFont="1" applyFill="1" applyBorder="1" applyAlignment="1">
      <alignment horizontal="center" vertical="center" wrapText="1"/>
    </xf>
    <xf numFmtId="177" fontId="295" fillId="0" borderId="0" xfId="0" applyNumberFormat="1" applyFont="1" applyAlignment="1">
      <alignment horizontal="center" vertical="center"/>
    </xf>
    <xf numFmtId="3" fontId="295" fillId="0" borderId="0" xfId="1" applyNumberFormat="1" applyFont="1" applyFill="1" applyBorder="1" applyAlignment="1">
      <alignment horizontal="center" vertical="center" wrapText="1"/>
    </xf>
    <xf numFmtId="172" fontId="295" fillId="0" borderId="0" xfId="0" applyNumberFormat="1" applyFont="1" applyAlignment="1">
      <alignment vertical="center" wrapText="1"/>
    </xf>
    <xf numFmtId="179" fontId="295" fillId="0" borderId="0" xfId="0" applyNumberFormat="1" applyFont="1" applyAlignment="1">
      <alignment horizontal="center" vertical="center"/>
    </xf>
    <xf numFmtId="179" fontId="364" fillId="0" borderId="0" xfId="0" applyNumberFormat="1" applyFont="1" applyAlignment="1">
      <alignment horizontal="justify" vertical="center" wrapText="1"/>
    </xf>
    <xf numFmtId="49" fontId="295" fillId="0" borderId="0" xfId="0" applyNumberFormat="1" applyFont="1" applyAlignment="1">
      <alignment vertical="center"/>
    </xf>
    <xf numFmtId="174" fontId="295" fillId="0" borderId="0" xfId="1" applyNumberFormat="1" applyFont="1" applyFill="1" applyBorder="1" applyAlignment="1">
      <alignment horizontal="center" vertical="center" wrapText="1"/>
    </xf>
    <xf numFmtId="172" fontId="295" fillId="0" borderId="0" xfId="0" applyNumberFormat="1" applyFont="1" applyAlignment="1">
      <alignment vertical="center"/>
    </xf>
    <xf numFmtId="0" fontId="369" fillId="0" borderId="0" xfId="0" applyFont="1" applyAlignment="1">
      <alignment vertical="center"/>
    </xf>
    <xf numFmtId="177" fontId="295" fillId="0" borderId="0" xfId="0" applyNumberFormat="1" applyFont="1" applyAlignment="1">
      <alignment horizontal="left" vertical="center"/>
    </xf>
    <xf numFmtId="211" fontId="384" fillId="0" borderId="0" xfId="78" applyNumberFormat="1" applyFont="1" applyAlignment="1">
      <alignment horizontal="right" vertical="center"/>
    </xf>
    <xf numFmtId="209" fontId="384" fillId="0" borderId="0" xfId="78" applyNumberFormat="1" applyFont="1" applyAlignment="1">
      <alignment horizontal="right" vertical="center"/>
    </xf>
    <xf numFmtId="210" fontId="384" fillId="0" borderId="0" xfId="78" applyNumberFormat="1" applyFont="1" applyAlignment="1">
      <alignment horizontal="right" vertical="center"/>
    </xf>
    <xf numFmtId="167" fontId="384" fillId="0" borderId="0" xfId="78" applyNumberFormat="1" applyFont="1" applyAlignment="1">
      <alignment horizontal="centerContinuous" vertical="center"/>
    </xf>
    <xf numFmtId="212" fontId="384" fillId="0" borderId="0" xfId="78" applyNumberFormat="1" applyFont="1" applyAlignment="1">
      <alignment horizontal="right" vertical="center"/>
    </xf>
    <xf numFmtId="167" fontId="384" fillId="0" borderId="0" xfId="78" applyNumberFormat="1" applyFont="1" applyAlignment="1">
      <alignment horizontal="center" vertical="center"/>
    </xf>
    <xf numFmtId="211" fontId="339" fillId="0" borderId="0" xfId="78" applyNumberFormat="1" applyFont="1" applyAlignment="1">
      <alignment horizontal="right" vertical="center"/>
    </xf>
    <xf numFmtId="209" fontId="385" fillId="0" borderId="0" xfId="78" applyNumberFormat="1" applyFont="1" applyAlignment="1">
      <alignment horizontal="right" vertical="center"/>
    </xf>
    <xf numFmtId="212" fontId="385" fillId="0" borderId="0" xfId="78" applyNumberFormat="1" applyFont="1" applyAlignment="1">
      <alignment horizontal="right" vertical="center"/>
    </xf>
    <xf numFmtId="167" fontId="339" fillId="0" borderId="0" xfId="78" applyNumberFormat="1" applyFont="1" applyAlignment="1">
      <alignment horizontal="center" vertical="center"/>
    </xf>
    <xf numFmtId="0" fontId="386" fillId="0" borderId="63" xfId="78" applyFont="1" applyBorder="1" applyAlignment="1">
      <alignment horizontal="center" vertical="center"/>
    </xf>
    <xf numFmtId="0" fontId="386" fillId="0" borderId="63" xfId="78" applyFont="1" applyBorder="1" applyAlignment="1">
      <alignment horizontal="centerContinuous" vertical="center"/>
    </xf>
    <xf numFmtId="0" fontId="387" fillId="0" borderId="0" xfId="78" applyFont="1" applyAlignment="1">
      <alignment horizontal="centerContinuous" vertical="center"/>
    </xf>
    <xf numFmtId="0" fontId="386" fillId="0" borderId="64" xfId="78" applyFont="1" applyBorder="1" applyAlignment="1">
      <alignment horizontal="centerContinuous" vertical="center"/>
    </xf>
    <xf numFmtId="0" fontId="387" fillId="0" borderId="0" xfId="78" applyFont="1" applyAlignment="1">
      <alignment vertical="center"/>
    </xf>
    <xf numFmtId="209" fontId="388" fillId="0" borderId="0" xfId="78" applyNumberFormat="1" applyFont="1" applyAlignment="1">
      <alignment horizontal="right" vertical="center"/>
    </xf>
    <xf numFmtId="0" fontId="287" fillId="0" borderId="0" xfId="78" applyAlignment="1">
      <alignment vertical="center"/>
    </xf>
    <xf numFmtId="0" fontId="287" fillId="0" borderId="65" xfId="78" applyBorder="1" applyAlignment="1">
      <alignment horizontal="centerContinuous" vertical="center"/>
    </xf>
    <xf numFmtId="0" fontId="389" fillId="0" borderId="65" xfId="78" applyFont="1" applyBorder="1" applyAlignment="1">
      <alignment horizontal="centerContinuous" vertical="center"/>
    </xf>
    <xf numFmtId="185" fontId="303" fillId="0" borderId="62" xfId="2" applyNumberFormat="1" applyFont="1" applyFill="1" applyBorder="1" applyAlignment="1">
      <alignment horizontal="center" vertical="center" wrapText="1"/>
    </xf>
    <xf numFmtId="186" fontId="303" fillId="0" borderId="62" xfId="2" applyNumberFormat="1" applyFont="1" applyFill="1" applyBorder="1" applyAlignment="1">
      <alignment horizontal="center" vertical="center" wrapText="1"/>
    </xf>
    <xf numFmtId="3" fontId="303" fillId="0" borderId="62" xfId="1" applyNumberFormat="1" applyFont="1" applyFill="1" applyBorder="1" applyAlignment="1">
      <alignment horizontal="center" vertical="center" wrapText="1"/>
    </xf>
    <xf numFmtId="15" fontId="303" fillId="0" borderId="62" xfId="0" applyNumberFormat="1" applyFont="1" applyBorder="1" applyAlignment="1">
      <alignment horizontal="center" vertical="center" wrapText="1"/>
    </xf>
    <xf numFmtId="43" fontId="167" fillId="0" borderId="0" xfId="0" applyNumberFormat="1" applyFont="1" applyAlignment="1">
      <alignment horizontal="center" vertical="center"/>
    </xf>
    <xf numFmtId="0" fontId="288" fillId="29" borderId="0" xfId="44025" applyFont="1" applyFill="1" applyAlignment="1">
      <alignment horizontal="center"/>
    </xf>
    <xf numFmtId="185" fontId="303" fillId="0" borderId="66" xfId="2" applyNumberFormat="1" applyFont="1" applyFill="1" applyBorder="1" applyAlignment="1">
      <alignment horizontal="center" vertical="center" wrapText="1"/>
    </xf>
    <xf numFmtId="186" fontId="303" fillId="0" borderId="66" xfId="2" applyNumberFormat="1" applyFont="1" applyFill="1" applyBorder="1" applyAlignment="1">
      <alignment horizontal="center" vertical="center" wrapText="1"/>
    </xf>
    <xf numFmtId="0" fontId="286" fillId="0" borderId="0" xfId="44058" applyAlignment="1">
      <alignment vertical="center"/>
    </xf>
    <xf numFmtId="0" fontId="333" fillId="0" borderId="0" xfId="44058" applyFont="1" applyAlignment="1">
      <alignment vertical="center"/>
    </xf>
    <xf numFmtId="13" fontId="0" fillId="0" borderId="0" xfId="8801" applyNumberFormat="1" applyFont="1" applyAlignment="1">
      <alignment vertical="center"/>
    </xf>
    <xf numFmtId="1" fontId="295" fillId="0" borderId="67" xfId="0" applyNumberFormat="1" applyFont="1" applyBorder="1" applyAlignment="1">
      <alignment horizontal="center" vertical="center" wrapText="1"/>
    </xf>
    <xf numFmtId="0" fontId="167" fillId="0" borderId="67" xfId="0" applyFont="1" applyBorder="1" applyAlignment="1">
      <alignment vertical="center"/>
    </xf>
    <xf numFmtId="181" fontId="303" fillId="0" borderId="62" xfId="0" applyNumberFormat="1" applyFont="1" applyBorder="1" applyAlignment="1">
      <alignment horizontal="left" vertical="center" wrapText="1"/>
    </xf>
    <xf numFmtId="0" fontId="167" fillId="0" borderId="70" xfId="0" applyFont="1" applyBorder="1" applyAlignment="1">
      <alignment vertical="center"/>
    </xf>
    <xf numFmtId="168" fontId="290" fillId="0" borderId="1" xfId="1" applyFont="1" applyFill="1" applyBorder="1" applyAlignment="1">
      <alignment horizontal="center" vertical="center"/>
    </xf>
    <xf numFmtId="1" fontId="290" fillId="0" borderId="1" xfId="0" applyNumberFormat="1" applyFont="1" applyBorder="1" applyAlignment="1">
      <alignment horizontal="center" vertical="center"/>
    </xf>
    <xf numFmtId="179" fontId="295" fillId="38" borderId="0" xfId="35088" applyNumberFormat="1" applyFont="1" applyFill="1" applyBorder="1" applyAlignment="1">
      <alignment vertical="center"/>
    </xf>
    <xf numFmtId="195" fontId="295" fillId="0" borderId="0" xfId="35088" applyNumberFormat="1" applyFont="1" applyFill="1" applyBorder="1" applyAlignment="1">
      <alignment vertical="center"/>
    </xf>
    <xf numFmtId="175" fontId="393" fillId="0" borderId="0" xfId="0" applyNumberFormat="1" applyFont="1" applyAlignment="1">
      <alignment vertical="center"/>
    </xf>
    <xf numFmtId="0" fontId="100" fillId="2" borderId="0" xfId="44093" applyFill="1" applyProtection="1">
      <protection locked="0"/>
    </xf>
    <xf numFmtId="0" fontId="286" fillId="2" borderId="0" xfId="44092" applyFill="1" applyProtection="1">
      <protection locked="0"/>
    </xf>
    <xf numFmtId="0" fontId="167" fillId="0" borderId="73" xfId="0" applyFont="1" applyBorder="1" applyAlignment="1">
      <alignment vertical="center"/>
    </xf>
    <xf numFmtId="183" fontId="303" fillId="0" borderId="62" xfId="1" applyNumberFormat="1" applyFont="1" applyFill="1" applyBorder="1" applyAlignment="1">
      <alignment horizontal="center" vertical="center" wrapText="1"/>
    </xf>
    <xf numFmtId="213" fontId="303" fillId="0" borderId="1" xfId="1" applyNumberFormat="1" applyFont="1" applyFill="1" applyBorder="1" applyAlignment="1">
      <alignment horizontal="center" vertical="center" wrapText="1"/>
    </xf>
    <xf numFmtId="4" fontId="286" fillId="0" borderId="1" xfId="0" applyNumberFormat="1" applyFont="1" applyBorder="1"/>
    <xf numFmtId="0" fontId="380" fillId="0" borderId="1" xfId="35102" applyFont="1" applyBorder="1" applyAlignment="1">
      <alignment vertical="center" wrapText="1"/>
    </xf>
    <xf numFmtId="0" fontId="325" fillId="34" borderId="1" xfId="35102" applyFont="1" applyFill="1" applyBorder="1" applyAlignment="1">
      <alignment vertical="center"/>
    </xf>
    <xf numFmtId="170" fontId="325" fillId="34" borderId="1" xfId="1" applyNumberFormat="1" applyFont="1" applyFill="1" applyBorder="1" applyAlignment="1">
      <alignment vertical="center"/>
    </xf>
    <xf numFmtId="168" fontId="325" fillId="34" borderId="1" xfId="1" applyFont="1" applyFill="1" applyBorder="1" applyAlignment="1">
      <alignment vertical="center"/>
    </xf>
    <xf numFmtId="0" fontId="380" fillId="31" borderId="1" xfId="35102" applyFont="1" applyFill="1" applyBorder="1" applyAlignment="1">
      <alignment vertical="center" wrapText="1"/>
    </xf>
    <xf numFmtId="168" fontId="380" fillId="31" borderId="1" xfId="1" applyFont="1" applyFill="1" applyBorder="1" applyAlignment="1">
      <alignment vertical="center" wrapText="1"/>
    </xf>
    <xf numFmtId="168" fontId="380" fillId="0" borderId="1" xfId="1" applyFont="1" applyBorder="1" applyAlignment="1">
      <alignment vertical="center" wrapText="1"/>
    </xf>
    <xf numFmtId="170" fontId="293" fillId="0" borderId="1" xfId="1" applyNumberFormat="1" applyFont="1" applyFill="1" applyBorder="1" applyAlignment="1">
      <alignment vertical="center"/>
    </xf>
    <xf numFmtId="0" fontId="380" fillId="31" borderId="1" xfId="35102" applyFont="1" applyFill="1" applyBorder="1" applyAlignment="1">
      <alignment horizontal="left" vertical="center" wrapText="1"/>
    </xf>
    <xf numFmtId="0" fontId="380" fillId="0" borderId="1" xfId="35102" applyFont="1" applyBorder="1" applyAlignment="1">
      <alignment horizontal="left" vertical="center" wrapText="1"/>
    </xf>
    <xf numFmtId="9" fontId="394" fillId="0" borderId="0" xfId="2" applyFont="1" applyFill="1" applyAlignment="1">
      <alignment vertical="center"/>
    </xf>
    <xf numFmtId="0" fontId="118" fillId="0" borderId="1" xfId="0" applyFont="1" applyBorder="1" applyAlignment="1">
      <alignment vertical="center" wrapText="1"/>
    </xf>
    <xf numFmtId="0" fontId="120" fillId="0" borderId="1" xfId="0" applyFont="1" applyBorder="1" applyAlignment="1">
      <alignment vertical="center" wrapText="1"/>
    </xf>
    <xf numFmtId="0" fontId="126" fillId="0" borderId="1" xfId="0" applyFont="1" applyBorder="1" applyAlignment="1">
      <alignment vertical="center" wrapText="1"/>
    </xf>
    <xf numFmtId="0" fontId="114" fillId="0" borderId="1" xfId="0" applyFont="1" applyBorder="1" applyAlignment="1">
      <alignment vertical="center" wrapText="1"/>
    </xf>
    <xf numFmtId="0" fontId="110" fillId="0" borderId="1" xfId="0" applyFont="1" applyBorder="1" applyAlignment="1">
      <alignment vertical="center" wrapText="1"/>
    </xf>
    <xf numFmtId="0" fontId="106" fillId="0" borderId="1" xfId="0" applyFont="1" applyBorder="1" applyAlignment="1">
      <alignment vertical="center" wrapText="1"/>
    </xf>
    <xf numFmtId="0" fontId="293" fillId="0" borderId="1" xfId="13" applyFont="1" applyBorder="1" applyAlignment="1">
      <alignment horizontal="left" vertical="center" wrapText="1"/>
    </xf>
    <xf numFmtId="198" fontId="295" fillId="0" borderId="0" xfId="78" applyNumberFormat="1" applyFont="1" applyAlignment="1">
      <alignment horizontal="left" vertical="center"/>
    </xf>
    <xf numFmtId="0" fontId="304" fillId="0" borderId="75" xfId="78" applyFont="1" applyBorder="1" applyAlignment="1">
      <alignment horizontal="center" vertical="center" wrapText="1"/>
    </xf>
    <xf numFmtId="2" fontId="304" fillId="0" borderId="75" xfId="0" applyNumberFormat="1" applyFont="1" applyBorder="1" applyAlignment="1">
      <alignment horizontal="center" vertical="center"/>
    </xf>
    <xf numFmtId="0" fontId="380" fillId="0" borderId="75" xfId="35102" applyFont="1" applyBorder="1" applyAlignment="1">
      <alignment horizontal="left" vertical="center" wrapText="1"/>
    </xf>
    <xf numFmtId="0" fontId="380" fillId="0" borderId="73" xfId="35102" applyFont="1" applyBorder="1" applyAlignment="1">
      <alignment horizontal="left" vertical="center" wrapText="1"/>
    </xf>
    <xf numFmtId="0" fontId="380" fillId="0" borderId="73" xfId="35102" applyFont="1" applyBorder="1" applyAlignment="1">
      <alignment vertical="center" wrapText="1"/>
    </xf>
    <xf numFmtId="168" fontId="380" fillId="0" borderId="73" xfId="1" applyFont="1" applyBorder="1" applyAlignment="1">
      <alignment vertical="center" wrapText="1"/>
    </xf>
    <xf numFmtId="170" fontId="293" fillId="0" borderId="73" xfId="1" applyNumberFormat="1" applyFont="1" applyFill="1" applyBorder="1" applyAlignment="1">
      <alignment vertical="center"/>
    </xf>
    <xf numFmtId="4" fontId="0" fillId="0" borderId="0" xfId="0" applyNumberFormat="1"/>
    <xf numFmtId="0" fontId="288" fillId="0" borderId="71" xfId="44026" applyFont="1" applyBorder="1" applyAlignment="1">
      <alignment horizontal="right" wrapText="1"/>
    </xf>
    <xf numFmtId="4" fontId="288" fillId="0" borderId="71" xfId="44026" applyNumberFormat="1" applyFont="1" applyBorder="1" applyAlignment="1">
      <alignment horizontal="right" wrapText="1"/>
    </xf>
    <xf numFmtId="0" fontId="340" fillId="0" borderId="71" xfId="35100" applyBorder="1" applyAlignment="1">
      <alignment horizontal="right" wrapText="1"/>
    </xf>
    <xf numFmtId="168" fontId="287" fillId="0" borderId="71" xfId="1" applyFont="1" applyFill="1" applyBorder="1" applyAlignment="1">
      <alignment horizontal="right" wrapText="1"/>
    </xf>
    <xf numFmtId="198" fontId="292" fillId="0" borderId="0" xfId="0" applyNumberFormat="1" applyFont="1" applyAlignment="1">
      <alignment horizontal="center" vertical="center" wrapText="1"/>
    </xf>
    <xf numFmtId="181" fontId="303" fillId="0" borderId="73" xfId="0" applyNumberFormat="1" applyFont="1" applyBorder="1" applyAlignment="1">
      <alignment horizontal="left" vertical="center" wrapText="1"/>
    </xf>
    <xf numFmtId="183" fontId="303" fillId="0" borderId="73" xfId="0" applyNumberFormat="1" applyFont="1" applyBorder="1" applyAlignment="1">
      <alignment horizontal="center" vertical="center" wrapText="1"/>
    </xf>
    <xf numFmtId="0" fontId="293" fillId="0" borderId="73" xfId="13" applyFont="1" applyBorder="1" applyAlignment="1">
      <alignment vertical="center" wrapText="1"/>
    </xf>
    <xf numFmtId="0" fontId="167" fillId="2" borderId="73" xfId="0" applyFont="1" applyFill="1" applyBorder="1" applyAlignment="1">
      <alignment vertical="center"/>
    </xf>
    <xf numFmtId="49" fontId="295" fillId="0" borderId="0" xfId="0" applyNumberFormat="1" applyFont="1" applyAlignment="1">
      <alignment horizontal="center" vertical="center"/>
    </xf>
    <xf numFmtId="0" fontId="290" fillId="34" borderId="0" xfId="44010" applyFont="1" applyFill="1" applyAlignment="1">
      <alignment vertical="center"/>
    </xf>
    <xf numFmtId="170" fontId="290" fillId="34" borderId="0" xfId="1" applyNumberFormat="1" applyFont="1" applyFill="1" applyAlignment="1">
      <alignment vertical="center"/>
    </xf>
    <xf numFmtId="168" fontId="341" fillId="34" borderId="0" xfId="1" applyFont="1" applyFill="1" applyAlignment="1">
      <alignment vertical="center"/>
    </xf>
    <xf numFmtId="0" fontId="290" fillId="31" borderId="5" xfId="44010" applyFont="1" applyFill="1" applyBorder="1" applyAlignment="1">
      <alignment horizontal="center" vertical="center"/>
    </xf>
    <xf numFmtId="0" fontId="364" fillId="0" borderId="0" xfId="0" applyFont="1" applyAlignment="1">
      <alignment horizontal="justify" vertical="center" wrapText="1"/>
    </xf>
    <xf numFmtId="0" fontId="296" fillId="0" borderId="74" xfId="0" applyFont="1" applyBorder="1" applyAlignment="1">
      <alignment horizontal="center" vertical="center"/>
    </xf>
    <xf numFmtId="0" fontId="296" fillId="0" borderId="75" xfId="78" applyFont="1" applyBorder="1" applyAlignment="1">
      <alignment horizontal="center" vertical="center"/>
    </xf>
    <xf numFmtId="198" fontId="296" fillId="0" borderId="73" xfId="5" applyNumberFormat="1" applyFont="1" applyFill="1" applyBorder="1" applyAlignment="1">
      <alignment horizontal="center" vertical="center" wrapText="1"/>
    </xf>
    <xf numFmtId="0" fontId="296" fillId="0" borderId="72" xfId="0" applyFont="1" applyBorder="1" applyAlignment="1">
      <alignment horizontal="center" vertical="center"/>
    </xf>
    <xf numFmtId="0" fontId="296" fillId="0" borderId="73" xfId="0" applyFont="1" applyBorder="1" applyAlignment="1">
      <alignment horizontal="center" vertical="center"/>
    </xf>
    <xf numFmtId="0" fontId="296" fillId="0" borderId="73" xfId="4" applyFont="1" applyBorder="1" applyAlignment="1">
      <alignment horizontal="center" vertical="center"/>
    </xf>
    <xf numFmtId="177" fontId="296" fillId="0" borderId="73" xfId="0" applyNumberFormat="1" applyFont="1" applyBorder="1" applyAlignment="1">
      <alignment horizontal="center" vertical="center"/>
    </xf>
    <xf numFmtId="177" fontId="296" fillId="0" borderId="72" xfId="0" applyNumberFormat="1" applyFont="1" applyBorder="1" applyAlignment="1">
      <alignment horizontal="center" vertical="center"/>
    </xf>
    <xf numFmtId="177" fontId="296" fillId="0" borderId="73" xfId="0" applyNumberFormat="1" applyFont="1" applyBorder="1" applyAlignment="1">
      <alignment horizontal="center" vertical="center" wrapText="1"/>
    </xf>
    <xf numFmtId="177" fontId="296" fillId="0" borderId="72" xfId="0" applyNumberFormat="1" applyFont="1" applyBorder="1" applyAlignment="1">
      <alignment horizontal="left" vertical="center"/>
    </xf>
    <xf numFmtId="198" fontId="296" fillId="0" borderId="75" xfId="5" applyNumberFormat="1" applyFont="1" applyFill="1" applyBorder="1" applyAlignment="1">
      <alignment horizontal="center" vertical="center" wrapText="1"/>
    </xf>
    <xf numFmtId="203" fontId="296" fillId="0" borderId="75" xfId="5" applyNumberFormat="1" applyFont="1" applyFill="1" applyBorder="1" applyAlignment="1">
      <alignment horizontal="center" vertical="center" wrapText="1"/>
    </xf>
    <xf numFmtId="0" fontId="292" fillId="0" borderId="75" xfId="0" applyFont="1" applyBorder="1" applyAlignment="1">
      <alignment horizontal="center" vertical="center"/>
    </xf>
    <xf numFmtId="2" fontId="292" fillId="0" borderId="75" xfId="0" applyNumberFormat="1" applyFont="1" applyBorder="1" applyAlignment="1">
      <alignment horizontal="center" vertical="center"/>
    </xf>
    <xf numFmtId="0" fontId="142" fillId="0" borderId="18" xfId="0" applyFont="1" applyBorder="1" applyAlignment="1">
      <alignment vertical="center"/>
    </xf>
    <xf numFmtId="0" fontId="167" fillId="0" borderId="18" xfId="0" applyFont="1" applyBorder="1" applyAlignment="1">
      <alignment vertical="center"/>
    </xf>
    <xf numFmtId="170" fontId="0" fillId="0" borderId="0" xfId="44116" applyNumberFormat="1" applyFont="1" applyAlignment="1">
      <alignment vertical="center"/>
    </xf>
    <xf numFmtId="168" fontId="0" fillId="0" borderId="0" xfId="44116" applyFont="1" applyAlignment="1">
      <alignment vertical="center"/>
    </xf>
    <xf numFmtId="168" fontId="286" fillId="0" borderId="0" xfId="44116" applyFill="1" applyAlignment="1">
      <alignment vertical="center"/>
    </xf>
    <xf numFmtId="168" fontId="286" fillId="0" borderId="0" xfId="44116" applyBorder="1" applyAlignment="1">
      <alignment vertical="center"/>
    </xf>
    <xf numFmtId="170" fontId="335" fillId="0" borderId="0" xfId="44116" applyNumberFormat="1" applyFont="1" applyAlignment="1">
      <alignment vertical="center"/>
    </xf>
    <xf numFmtId="168" fontId="335" fillId="0" borderId="0" xfId="44116" applyFont="1" applyAlignment="1">
      <alignment vertical="center"/>
    </xf>
    <xf numFmtId="168" fontId="0" fillId="0" borderId="0" xfId="44116" applyFont="1" applyFill="1" applyAlignment="1">
      <alignment vertical="center"/>
    </xf>
    <xf numFmtId="181" fontId="377" fillId="0" borderId="18" xfId="0" applyNumberFormat="1" applyFont="1" applyBorder="1" applyAlignment="1">
      <alignment horizontal="center" vertical="center" wrapText="1"/>
    </xf>
    <xf numFmtId="3" fontId="377" fillId="0" borderId="18" xfId="1" applyNumberFormat="1" applyFont="1" applyFill="1" applyBorder="1" applyAlignment="1">
      <alignment horizontal="center" vertical="center" wrapText="1"/>
    </xf>
    <xf numFmtId="183" fontId="377" fillId="0" borderId="18" xfId="1" applyNumberFormat="1" applyFont="1" applyFill="1" applyBorder="1" applyAlignment="1">
      <alignment horizontal="center" vertical="center" wrapText="1"/>
    </xf>
    <xf numFmtId="183" fontId="309" fillId="0" borderId="1" xfId="1" applyNumberFormat="1" applyFont="1" applyFill="1" applyBorder="1" applyAlignment="1">
      <alignment horizontal="center" vertical="center" wrapText="1"/>
    </xf>
    <xf numFmtId="181" fontId="309" fillId="0" borderId="1" xfId="0" applyNumberFormat="1" applyFont="1" applyBorder="1" applyAlignment="1">
      <alignment vertical="center" wrapText="1"/>
    </xf>
    <xf numFmtId="49" fontId="303" fillId="0" borderId="0" xfId="0" applyNumberFormat="1" applyFont="1" applyAlignment="1">
      <alignment horizontal="center" vertical="center" wrapText="1"/>
    </xf>
    <xf numFmtId="0" fontId="293" fillId="4" borderId="0" xfId="13" applyFont="1" applyFill="1" applyAlignment="1">
      <alignment horizontal="center" vertical="center" wrapText="1"/>
    </xf>
    <xf numFmtId="0" fontId="100" fillId="0" borderId="79" xfId="0" applyFont="1" applyBorder="1" applyAlignment="1">
      <alignment vertical="center" wrapText="1"/>
    </xf>
    <xf numFmtId="1" fontId="295" fillId="0" borderId="79" xfId="0" applyNumberFormat="1" applyFont="1" applyBorder="1" applyAlignment="1">
      <alignment horizontal="center" vertical="center" wrapText="1"/>
    </xf>
    <xf numFmtId="0" fontId="167" fillId="0" borderId="79" xfId="0" applyFont="1" applyBorder="1" applyAlignment="1">
      <alignment vertical="center"/>
    </xf>
    <xf numFmtId="0" fontId="364" fillId="0" borderId="0" xfId="0" applyFont="1" applyAlignment="1">
      <alignment horizontal="left" vertical="center" wrapText="1"/>
    </xf>
    <xf numFmtId="0" fontId="296" fillId="0" borderId="72" xfId="0" applyFont="1" applyBorder="1" applyAlignment="1">
      <alignment horizontal="center" vertical="center" wrapText="1"/>
    </xf>
    <xf numFmtId="0" fontId="296" fillId="0" borderId="0" xfId="0" applyFont="1" applyAlignment="1">
      <alignment horizontal="left" vertical="center"/>
    </xf>
    <xf numFmtId="0" fontId="295" fillId="0" borderId="0" xfId="0" applyFont="1" applyAlignment="1">
      <alignment horizontal="centerContinuous" vertical="center"/>
    </xf>
    <xf numFmtId="1" fontId="295" fillId="0" borderId="0" xfId="0" applyNumberFormat="1" applyFont="1" applyAlignment="1">
      <alignment vertical="center" wrapText="1"/>
    </xf>
    <xf numFmtId="194" fontId="295" fillId="0" borderId="0" xfId="5" applyNumberFormat="1" applyFont="1" applyFill="1" applyAlignment="1">
      <alignment horizontal="center" vertical="center" wrapText="1"/>
    </xf>
    <xf numFmtId="9" fontId="295" fillId="0" borderId="0" xfId="2" applyFont="1" applyFill="1" applyAlignment="1">
      <alignment horizontal="center" vertical="center" wrapText="1"/>
    </xf>
    <xf numFmtId="10" fontId="295" fillId="0" borderId="0" xfId="2" applyNumberFormat="1" applyFont="1" applyFill="1" applyBorder="1" applyAlignment="1">
      <alignment vertical="center"/>
    </xf>
    <xf numFmtId="1" fontId="295" fillId="0" borderId="0" xfId="0" applyNumberFormat="1" applyFont="1" applyAlignment="1">
      <alignment vertical="center"/>
    </xf>
    <xf numFmtId="0" fontId="295" fillId="0" borderId="0" xfId="4" applyFont="1" applyAlignment="1">
      <alignment vertical="center"/>
    </xf>
    <xf numFmtId="175" fontId="295" fillId="0" borderId="0" xfId="0" applyNumberFormat="1" applyFont="1" applyAlignment="1">
      <alignment vertical="center"/>
    </xf>
    <xf numFmtId="177" fontId="295" fillId="0" borderId="0" xfId="0" applyNumberFormat="1" applyFont="1" applyAlignment="1">
      <alignment horizontal="centerContinuous" vertical="center"/>
    </xf>
    <xf numFmtId="9" fontId="295" fillId="0" borderId="0" xfId="2" applyFont="1" applyFill="1" applyBorder="1" applyAlignment="1">
      <alignment horizontal="center" vertical="center"/>
    </xf>
    <xf numFmtId="175" fontId="296" fillId="0" borderId="0" xfId="0" applyNumberFormat="1" applyFont="1" applyAlignment="1">
      <alignment vertical="center"/>
    </xf>
    <xf numFmtId="0" fontId="296" fillId="0" borderId="72" xfId="4" applyFont="1" applyBorder="1" applyAlignment="1">
      <alignment horizontal="center" vertical="center"/>
    </xf>
    <xf numFmtId="0" fontId="296" fillId="0" borderId="44" xfId="0" applyFont="1" applyBorder="1" applyAlignment="1">
      <alignment horizontal="center" vertical="center"/>
    </xf>
    <xf numFmtId="172" fontId="295" fillId="0" borderId="0" xfId="0" applyNumberFormat="1" applyFont="1" applyAlignment="1">
      <alignment horizontal="center" vertical="center" wrapText="1"/>
    </xf>
    <xf numFmtId="170" fontId="296" fillId="0" borderId="72" xfId="1" applyNumberFormat="1" applyFont="1" applyFill="1" applyBorder="1" applyAlignment="1">
      <alignment horizontal="center" vertical="center" wrapText="1"/>
    </xf>
    <xf numFmtId="0" fontId="296" fillId="0" borderId="44" xfId="0" applyFont="1" applyBorder="1" applyAlignment="1">
      <alignment horizontal="center" vertical="center" wrapText="1"/>
    </xf>
    <xf numFmtId="0" fontId="364" fillId="0" borderId="0" xfId="4" applyFont="1" applyAlignment="1">
      <alignment vertical="center" wrapText="1"/>
    </xf>
    <xf numFmtId="1" fontId="86" fillId="0" borderId="45" xfId="27" applyNumberFormat="1" applyFont="1" applyBorder="1" applyAlignment="1">
      <alignment horizontal="center" vertical="center" wrapText="1"/>
    </xf>
    <xf numFmtId="164" fontId="86" fillId="0" borderId="45" xfId="27" applyNumberFormat="1" applyFont="1" applyBorder="1" applyAlignment="1">
      <alignment horizontal="center" vertical="center" wrapText="1"/>
    </xf>
    <xf numFmtId="1" fontId="86" fillId="0" borderId="1" xfId="27" applyNumberFormat="1" applyFont="1" applyBorder="1" applyAlignment="1">
      <alignment horizontal="center" vertical="center" wrapText="1"/>
    </xf>
    <xf numFmtId="177" fontId="296" fillId="0" borderId="20" xfId="0" applyNumberFormat="1" applyFont="1" applyBorder="1" applyAlignment="1">
      <alignment horizontal="center" vertical="center"/>
    </xf>
    <xf numFmtId="0" fontId="296" fillId="0" borderId="42" xfId="0" applyFont="1" applyBorder="1" applyAlignment="1">
      <alignment horizontal="center" vertical="center"/>
    </xf>
    <xf numFmtId="0" fontId="296" fillId="0" borderId="5" xfId="78" applyFont="1" applyBorder="1" applyAlignment="1">
      <alignment horizontal="center" vertical="center"/>
    </xf>
    <xf numFmtId="179" fontId="295" fillId="0" borderId="0" xfId="0" applyNumberFormat="1" applyFont="1" applyAlignment="1">
      <alignment horizontal="center" vertical="center" wrapText="1"/>
    </xf>
    <xf numFmtId="0" fontId="295" fillId="0" borderId="0" xfId="0" applyFont="1" applyAlignment="1">
      <alignment horizontal="left" vertical="center" wrapText="1"/>
    </xf>
    <xf numFmtId="0" fontId="295" fillId="0" borderId="0" xfId="35072" applyFont="1" applyAlignment="1">
      <alignment vertical="center"/>
    </xf>
    <xf numFmtId="0" fontId="296" fillId="0" borderId="1" xfId="35072" applyFont="1" applyBorder="1" applyAlignment="1">
      <alignment vertical="center"/>
    </xf>
    <xf numFmtId="0" fontId="296" fillId="0" borderId="1" xfId="0" applyFont="1" applyBorder="1" applyAlignment="1">
      <alignment horizontal="center" vertical="center"/>
    </xf>
    <xf numFmtId="0" fontId="296" fillId="0" borderId="1" xfId="0" applyFont="1" applyBorder="1" applyAlignment="1">
      <alignment horizontal="centerContinuous" vertical="center"/>
    </xf>
    <xf numFmtId="0" fontId="295" fillId="0" borderId="1" xfId="35072" applyFont="1" applyBorder="1" applyAlignment="1">
      <alignment vertical="center"/>
    </xf>
    <xf numFmtId="177" fontId="296" fillId="0" borderId="1" xfId="0" applyNumberFormat="1" applyFont="1" applyBorder="1" applyAlignment="1">
      <alignment horizontal="centerContinuous" vertical="center"/>
    </xf>
    <xf numFmtId="179" fontId="296" fillId="0" borderId="0" xfId="0" applyNumberFormat="1" applyFont="1" applyAlignment="1">
      <alignment horizontal="center" vertical="center" wrapText="1"/>
    </xf>
    <xf numFmtId="177" fontId="296" fillId="0" borderId="0" xfId="0" applyNumberFormat="1" applyFont="1" applyAlignment="1">
      <alignment horizontal="centerContinuous" vertical="center"/>
    </xf>
    <xf numFmtId="214" fontId="295" fillId="0" borderId="0" xfId="0" applyNumberFormat="1" applyFont="1" applyAlignment="1">
      <alignment vertical="center"/>
    </xf>
    <xf numFmtId="0" fontId="296" fillId="0" borderId="1" xfId="78" applyFont="1" applyBorder="1" applyAlignment="1">
      <alignment horizontal="center" vertical="center"/>
    </xf>
    <xf numFmtId="177" fontId="296" fillId="0" borderId="1" xfId="0" applyNumberFormat="1" applyFont="1" applyBorder="1" applyAlignment="1">
      <alignment horizontal="center" vertical="center"/>
    </xf>
    <xf numFmtId="179" fontId="296" fillId="0" borderId="1" xfId="0" applyNumberFormat="1" applyFont="1" applyBorder="1" applyAlignment="1">
      <alignment horizontal="center" vertical="center" wrapText="1"/>
    </xf>
    <xf numFmtId="198" fontId="296" fillId="0" borderId="1" xfId="5" applyNumberFormat="1" applyFont="1" applyFill="1" applyBorder="1" applyAlignment="1">
      <alignment horizontal="center" vertical="center" wrapText="1"/>
    </xf>
    <xf numFmtId="198" fontId="295" fillId="0" borderId="0" xfId="0" applyNumberFormat="1" applyFont="1" applyAlignment="1">
      <alignment vertical="center"/>
    </xf>
    <xf numFmtId="177" fontId="296" fillId="0" borderId="0" xfId="0" applyNumberFormat="1" applyFont="1" applyAlignment="1">
      <alignment horizontal="center" vertical="center"/>
    </xf>
    <xf numFmtId="0" fontId="296" fillId="0" borderId="0" xfId="0" applyFont="1" applyAlignment="1">
      <alignment horizontal="centerContinuous" vertical="center"/>
    </xf>
    <xf numFmtId="49" fontId="296" fillId="0" borderId="73" xfId="0" applyNumberFormat="1" applyFont="1" applyBorder="1" applyAlignment="1">
      <alignment vertical="center" wrapText="1"/>
    </xf>
    <xf numFmtId="0" fontId="296" fillId="0" borderId="2" xfId="0" applyFont="1" applyBorder="1" applyAlignment="1">
      <alignment horizontal="center" vertical="center" wrapText="1"/>
    </xf>
    <xf numFmtId="0" fontId="296" fillId="0" borderId="33" xfId="78" applyFont="1" applyBorder="1" applyAlignment="1">
      <alignment horizontal="center" vertical="center" wrapText="1"/>
    </xf>
    <xf numFmtId="0" fontId="296" fillId="0" borderId="42" xfId="78" applyFont="1" applyBorder="1" applyAlignment="1">
      <alignment horizontal="center" vertical="center" wrapText="1"/>
    </xf>
    <xf numFmtId="49" fontId="295" fillId="0" borderId="76" xfId="0" applyNumberFormat="1" applyFont="1" applyBorder="1" applyAlignment="1">
      <alignment vertical="center" wrapText="1"/>
    </xf>
    <xf numFmtId="49" fontId="295" fillId="0" borderId="35" xfId="0" applyNumberFormat="1" applyFont="1" applyBorder="1" applyAlignment="1">
      <alignment vertical="center" wrapText="1"/>
    </xf>
    <xf numFmtId="177" fontId="296" fillId="0" borderId="73" xfId="0" applyNumberFormat="1" applyFont="1" applyBorder="1" applyAlignment="1">
      <alignment vertical="center" wrapText="1"/>
    </xf>
    <xf numFmtId="0" fontId="296" fillId="0" borderId="51" xfId="0" applyFont="1" applyBorder="1" applyAlignment="1">
      <alignment horizontal="center" vertical="center" wrapText="1"/>
    </xf>
    <xf numFmtId="179" fontId="296" fillId="0" borderId="72" xfId="0" applyNumberFormat="1" applyFont="1" applyBorder="1" applyAlignment="1">
      <alignment horizontal="center" vertical="center" wrapText="1"/>
    </xf>
    <xf numFmtId="177" fontId="296" fillId="0" borderId="0" xfId="0" applyNumberFormat="1" applyFont="1" applyAlignment="1">
      <alignment vertical="center" wrapText="1"/>
    </xf>
    <xf numFmtId="0" fontId="296" fillId="0" borderId="0" xfId="0" applyFont="1" applyAlignment="1">
      <alignment horizontal="center" vertical="center" wrapText="1"/>
    </xf>
    <xf numFmtId="0" fontId="296" fillId="0" borderId="75" xfId="78" applyFont="1" applyBorder="1" applyAlignment="1">
      <alignment horizontal="center" vertical="center" wrapText="1"/>
    </xf>
    <xf numFmtId="177" fontId="296" fillId="0" borderId="72" xfId="0" applyNumberFormat="1" applyFont="1" applyBorder="1" applyAlignment="1">
      <alignment vertical="center" wrapText="1"/>
    </xf>
    <xf numFmtId="0" fontId="295" fillId="0" borderId="1" xfId="0" applyFont="1" applyBorder="1" applyAlignment="1">
      <alignment horizontal="center" vertical="center" wrapText="1"/>
    </xf>
    <xf numFmtId="1" fontId="295" fillId="0" borderId="1" xfId="5" applyNumberFormat="1" applyFont="1" applyFill="1" applyBorder="1" applyAlignment="1">
      <alignment horizontal="center" vertical="center" wrapText="1"/>
    </xf>
    <xf numFmtId="9" fontId="295" fillId="0" borderId="1" xfId="2" applyFont="1" applyFill="1" applyBorder="1" applyAlignment="1">
      <alignment horizontal="center" vertical="center" wrapText="1"/>
    </xf>
    <xf numFmtId="167" fontId="296" fillId="0" borderId="1" xfId="0" applyNumberFormat="1" applyFont="1" applyBorder="1" applyAlignment="1">
      <alignment horizontal="center" vertical="center"/>
    </xf>
    <xf numFmtId="1" fontId="296" fillId="0" borderId="1" xfId="8849" applyNumberFormat="1" applyFont="1" applyFill="1" applyBorder="1" applyAlignment="1">
      <alignment horizontal="center" vertical="center" wrapText="1"/>
    </xf>
    <xf numFmtId="9" fontId="296" fillId="0" borderId="1" xfId="0" applyNumberFormat="1" applyFont="1" applyBorder="1" applyAlignment="1">
      <alignment horizontal="center" vertical="center" wrapText="1"/>
    </xf>
    <xf numFmtId="167" fontId="86" fillId="0" borderId="1" xfId="35088" applyNumberFormat="1" applyFont="1" applyFill="1" applyBorder="1" applyAlignment="1">
      <alignment vertical="center"/>
    </xf>
    <xf numFmtId="179" fontId="295" fillId="0" borderId="1" xfId="35088" applyNumberFormat="1" applyFont="1" applyFill="1" applyBorder="1" applyAlignment="1">
      <alignment horizontal="center" vertical="center"/>
    </xf>
    <xf numFmtId="175" fontId="296" fillId="0" borderId="1" xfId="35089" applyNumberFormat="1" applyFont="1" applyBorder="1" applyAlignment="1">
      <alignment horizontal="left" vertical="center"/>
    </xf>
    <xf numFmtId="179" fontId="296" fillId="0" borderId="1" xfId="35088" applyNumberFormat="1" applyFont="1" applyFill="1" applyBorder="1" applyAlignment="1">
      <alignment horizontal="center" vertical="center"/>
    </xf>
    <xf numFmtId="0" fontId="366" fillId="0" borderId="0" xfId="35089" applyFont="1" applyAlignment="1">
      <alignment vertical="center"/>
    </xf>
    <xf numFmtId="179" fontId="86" fillId="0" borderId="1" xfId="35088" applyNumberFormat="1" applyFont="1" applyFill="1" applyBorder="1" applyAlignment="1">
      <alignment horizontal="center" vertical="center"/>
    </xf>
    <xf numFmtId="167" fontId="290" fillId="0" borderId="1" xfId="35089" applyNumberFormat="1" applyFont="1" applyBorder="1" applyAlignment="1">
      <alignment horizontal="center" vertical="center"/>
    </xf>
    <xf numFmtId="167" fontId="86" fillId="0" borderId="0" xfId="35088" applyNumberFormat="1" applyFont="1" applyFill="1" applyAlignment="1">
      <alignment vertical="center"/>
    </xf>
    <xf numFmtId="0" fontId="86" fillId="0" borderId="0" xfId="35088" applyFont="1" applyFill="1" applyAlignment="1">
      <alignment vertical="center"/>
    </xf>
    <xf numFmtId="179" fontId="86" fillId="0" borderId="0" xfId="35088" applyNumberFormat="1" applyFont="1" applyFill="1" applyBorder="1" applyAlignment="1">
      <alignment vertical="center"/>
    </xf>
    <xf numFmtId="167" fontId="295" fillId="0" borderId="0" xfId="0" applyNumberFormat="1" applyFont="1" applyAlignment="1">
      <alignment vertical="center"/>
    </xf>
    <xf numFmtId="167" fontId="295" fillId="0" borderId="0" xfId="0" applyNumberFormat="1" applyFont="1" applyAlignment="1">
      <alignment horizontal="center" vertical="center"/>
    </xf>
    <xf numFmtId="0" fontId="366" fillId="0" borderId="0" xfId="43961" applyFont="1" applyAlignment="1">
      <alignment vertical="center"/>
    </xf>
    <xf numFmtId="168" fontId="295" fillId="0" borderId="0" xfId="0" applyNumberFormat="1" applyFont="1" applyAlignment="1">
      <alignment vertical="center"/>
    </xf>
    <xf numFmtId="198" fontId="369" fillId="0" borderId="0" xfId="0" applyNumberFormat="1" applyFont="1" applyAlignment="1">
      <alignment horizontal="center" vertical="center"/>
    </xf>
    <xf numFmtId="198" fontId="369" fillId="0" borderId="0" xfId="0" applyNumberFormat="1" applyFont="1" applyAlignment="1">
      <alignment vertical="center"/>
    </xf>
    <xf numFmtId="168" fontId="296" fillId="0" borderId="1" xfId="1" applyFont="1" applyFill="1" applyBorder="1" applyAlignment="1">
      <alignment horizontal="center" vertical="center"/>
    </xf>
    <xf numFmtId="0" fontId="86" fillId="0" borderId="1" xfId="27" applyFont="1" applyBorder="1" applyAlignment="1">
      <alignment horizontal="center" vertical="center" wrapText="1"/>
    </xf>
    <xf numFmtId="0" fontId="290" fillId="0" borderId="1" xfId="0" applyFont="1" applyBorder="1" applyAlignment="1">
      <alignment horizontal="center" vertical="center" wrapText="1"/>
    </xf>
    <xf numFmtId="1" fontId="290" fillId="0" borderId="1" xfId="0" applyNumberFormat="1" applyFont="1" applyBorder="1" applyAlignment="1">
      <alignment horizontal="center" vertical="center" wrapText="1"/>
    </xf>
    <xf numFmtId="198" fontId="290" fillId="0" borderId="1" xfId="0" applyNumberFormat="1" applyFont="1" applyBorder="1" applyAlignment="1">
      <alignment horizontal="center" vertical="center" wrapText="1"/>
    </xf>
    <xf numFmtId="0" fontId="295" fillId="0" borderId="72" xfId="0" applyFont="1" applyBorder="1" applyAlignment="1">
      <alignment vertical="center"/>
    </xf>
    <xf numFmtId="0" fontId="295" fillId="0" borderId="42" xfId="0" applyFont="1" applyBorder="1" applyAlignment="1">
      <alignment horizontal="center" vertical="center"/>
    </xf>
    <xf numFmtId="2" fontId="295" fillId="0" borderId="0" xfId="0" applyNumberFormat="1" applyFont="1" applyAlignment="1">
      <alignment horizontal="center" vertical="center"/>
    </xf>
    <xf numFmtId="2" fontId="295" fillId="0" borderId="42" xfId="0" applyNumberFormat="1" applyFont="1" applyBorder="1" applyAlignment="1">
      <alignment horizontal="center" vertical="center"/>
    </xf>
    <xf numFmtId="0" fontId="296" fillId="0" borderId="75" xfId="0" applyFont="1" applyBorder="1" applyAlignment="1">
      <alignment horizontal="center" vertical="center"/>
    </xf>
    <xf numFmtId="177" fontId="296" fillId="0" borderId="42" xfId="0" applyNumberFormat="1" applyFont="1" applyBorder="1" applyAlignment="1">
      <alignment horizontal="center" vertical="center"/>
    </xf>
    <xf numFmtId="3" fontId="296" fillId="0" borderId="0" xfId="0" applyNumberFormat="1" applyFont="1" applyAlignment="1">
      <alignment horizontal="center" vertical="center"/>
    </xf>
    <xf numFmtId="198" fontId="292" fillId="0" borderId="0" xfId="0" applyNumberFormat="1" applyFont="1" applyAlignment="1">
      <alignment horizontal="center" vertical="center"/>
    </xf>
    <xf numFmtId="0" fontId="85" fillId="0" borderId="0" xfId="44152"/>
    <xf numFmtId="0" fontId="85" fillId="0" borderId="0" xfId="44152" applyAlignment="1">
      <alignment horizontal="center"/>
    </xf>
    <xf numFmtId="0" fontId="85" fillId="0" borderId="0" xfId="44152" applyAlignment="1">
      <alignment horizontal="left" vertical="center" wrapText="1"/>
    </xf>
    <xf numFmtId="0" fontId="292" fillId="0" borderId="0" xfId="44152" applyFont="1" applyAlignment="1">
      <alignment vertical="center"/>
    </xf>
    <xf numFmtId="0" fontId="391" fillId="0" borderId="0" xfId="44152" applyFont="1"/>
    <xf numFmtId="215" fontId="295" fillId="0" borderId="0" xfId="2" applyNumberFormat="1" applyFont="1" applyFill="1" applyAlignment="1">
      <alignment vertical="center"/>
    </xf>
    <xf numFmtId="185" fontId="303" fillId="0" borderId="80" xfId="2" applyNumberFormat="1" applyFont="1" applyFill="1" applyBorder="1" applyAlignment="1">
      <alignment horizontal="center" vertical="center" wrapText="1"/>
    </xf>
    <xf numFmtId="186" fontId="303" fillId="0" borderId="80" xfId="2" applyNumberFormat="1" applyFont="1" applyFill="1" applyBorder="1" applyAlignment="1">
      <alignment horizontal="center" vertical="center" wrapText="1"/>
    </xf>
    <xf numFmtId="184" fontId="378" fillId="0" borderId="0" xfId="0" applyNumberFormat="1" applyFont="1" applyAlignment="1">
      <alignment horizontal="center" vertical="center" wrapText="1"/>
    </xf>
    <xf numFmtId="185" fontId="378" fillId="0" borderId="0" xfId="2" applyNumberFormat="1" applyFont="1" applyFill="1" applyBorder="1" applyAlignment="1">
      <alignment horizontal="center" vertical="center" wrapText="1"/>
    </xf>
    <xf numFmtId="186" fontId="378" fillId="0" borderId="0" xfId="2" applyNumberFormat="1" applyFont="1" applyFill="1" applyBorder="1" applyAlignment="1">
      <alignment horizontal="center" vertical="center" wrapText="1"/>
    </xf>
    <xf numFmtId="0" fontId="292" fillId="0" borderId="80" xfId="0" applyFont="1" applyBorder="1" applyAlignment="1">
      <alignment horizontal="justify" vertical="center"/>
    </xf>
    <xf numFmtId="0" fontId="338" fillId="0" borderId="31" xfId="35059" applyFill="1" applyBorder="1"/>
    <xf numFmtId="0" fontId="338" fillId="0" borderId="81" xfId="35059" applyFill="1" applyBorder="1"/>
    <xf numFmtId="179" fontId="292" fillId="0" borderId="0" xfId="0" applyNumberFormat="1" applyFont="1" applyAlignment="1">
      <alignment horizontal="center" vertical="center"/>
    </xf>
    <xf numFmtId="1" fontId="333" fillId="0" borderId="0" xfId="44170" applyNumberFormat="1" applyFont="1" applyAlignment="1">
      <alignment vertical="center" wrapText="1"/>
    </xf>
    <xf numFmtId="0" fontId="286" fillId="0" borderId="0" xfId="44170" applyFont="1" applyAlignment="1">
      <alignment vertical="center"/>
    </xf>
    <xf numFmtId="184" fontId="378" fillId="0" borderId="80" xfId="0" applyNumberFormat="1" applyFont="1" applyBorder="1" applyAlignment="1">
      <alignment horizontal="center" vertical="center" wrapText="1"/>
    </xf>
    <xf numFmtId="185" fontId="378" fillId="0" borderId="80" xfId="2" applyNumberFormat="1" applyFont="1" applyFill="1" applyBorder="1" applyAlignment="1">
      <alignment horizontal="center" vertical="center" wrapText="1"/>
    </xf>
    <xf numFmtId="186" fontId="378" fillId="0" borderId="80" xfId="2" applyNumberFormat="1" applyFont="1" applyFill="1" applyBorder="1" applyAlignment="1">
      <alignment horizontal="center" vertical="center" wrapText="1"/>
    </xf>
    <xf numFmtId="181" fontId="303" fillId="0" borderId="80" xfId="0" applyNumberFormat="1" applyFont="1" applyBorder="1" applyAlignment="1">
      <alignment horizontal="left" vertical="center" wrapText="1"/>
    </xf>
    <xf numFmtId="3" fontId="303" fillId="0" borderId="80" xfId="1" applyNumberFormat="1" applyFont="1" applyFill="1" applyBorder="1" applyAlignment="1">
      <alignment horizontal="center" vertical="center" wrapText="1"/>
    </xf>
    <xf numFmtId="183" fontId="303" fillId="0" borderId="80" xfId="1" applyNumberFormat="1" applyFont="1" applyFill="1" applyBorder="1" applyAlignment="1">
      <alignment horizontal="center" vertical="center" wrapText="1"/>
    </xf>
    <xf numFmtId="15" fontId="303" fillId="0" borderId="80" xfId="0" applyNumberFormat="1" applyFont="1" applyBorder="1" applyAlignment="1">
      <alignment horizontal="center" vertical="center" wrapText="1"/>
    </xf>
    <xf numFmtId="183" fontId="303" fillId="0" borderId="80" xfId="0" applyNumberFormat="1" applyFont="1" applyBorder="1" applyAlignment="1">
      <alignment horizontal="center" vertical="center" wrapText="1"/>
    </xf>
    <xf numFmtId="43" fontId="167" fillId="2" borderId="0" xfId="0" applyNumberFormat="1" applyFont="1" applyFill="1" applyAlignment="1">
      <alignment vertical="center"/>
    </xf>
    <xf numFmtId="1" fontId="295" fillId="0" borderId="80" xfId="0" applyNumberFormat="1" applyFont="1" applyBorder="1" applyAlignment="1">
      <alignment horizontal="center" vertical="center" wrapText="1"/>
    </xf>
    <xf numFmtId="0" fontId="167" fillId="0" borderId="80" xfId="0" applyFont="1" applyBorder="1" applyAlignment="1">
      <alignment vertical="center"/>
    </xf>
    <xf numFmtId="0" fontId="91" fillId="0" borderId="80" xfId="0" applyFont="1" applyBorder="1" applyAlignment="1">
      <alignment vertical="center" wrapText="1"/>
    </xf>
    <xf numFmtId="185" fontId="303" fillId="0" borderId="83" xfId="2" applyNumberFormat="1" applyFont="1" applyFill="1" applyBorder="1" applyAlignment="1">
      <alignment horizontal="center" vertical="center" wrapText="1"/>
    </xf>
    <xf numFmtId="186" fontId="303" fillId="0" borderId="83" xfId="2" applyNumberFormat="1" applyFont="1" applyFill="1" applyBorder="1" applyAlignment="1">
      <alignment horizontal="center" vertical="center" wrapText="1"/>
    </xf>
    <xf numFmtId="179" fontId="304" fillId="0" borderId="1" xfId="0" applyNumberFormat="1" applyFont="1" applyBorder="1" applyAlignment="1">
      <alignment horizontal="center" vertical="center" wrapText="1"/>
    </xf>
    <xf numFmtId="167" fontId="77" fillId="0" borderId="1" xfId="35088" applyNumberFormat="1" applyFont="1" applyFill="1" applyBorder="1" applyAlignment="1">
      <alignment vertical="center"/>
    </xf>
    <xf numFmtId="175" fontId="395" fillId="0" borderId="0" xfId="35089" applyNumberFormat="1" applyFont="1" applyAlignment="1">
      <alignment vertical="center"/>
    </xf>
    <xf numFmtId="179" fontId="295" fillId="0" borderId="73" xfId="35088" applyNumberFormat="1" applyFont="1" applyFill="1" applyBorder="1" applyAlignment="1">
      <alignment horizontal="center" vertical="center"/>
    </xf>
    <xf numFmtId="179" fontId="77" fillId="0" borderId="73" xfId="35088" applyNumberFormat="1" applyFont="1" applyFill="1" applyBorder="1" applyAlignment="1">
      <alignment horizontal="center" vertical="center"/>
    </xf>
    <xf numFmtId="0" fontId="396" fillId="0" borderId="0" xfId="0" applyFont="1" applyAlignment="1">
      <alignment vertical="center"/>
    </xf>
    <xf numFmtId="198" fontId="296" fillId="0" borderId="0" xfId="5" applyNumberFormat="1" applyFont="1" applyFill="1" applyBorder="1" applyAlignment="1">
      <alignment horizontal="center" vertical="center" wrapText="1"/>
    </xf>
    <xf numFmtId="165" fontId="296" fillId="0" borderId="20" xfId="4" applyNumberFormat="1" applyFont="1" applyBorder="1" applyAlignment="1">
      <alignment horizontal="center" vertical="center" wrapText="1"/>
    </xf>
    <xf numFmtId="165" fontId="295" fillId="0" borderId="20" xfId="4" applyNumberFormat="1" applyFont="1" applyBorder="1" applyAlignment="1">
      <alignment horizontal="center" vertical="center" wrapText="1"/>
    </xf>
    <xf numFmtId="203" fontId="296" fillId="0" borderId="0" xfId="5" applyNumberFormat="1" applyFont="1" applyFill="1" applyBorder="1" applyAlignment="1">
      <alignment horizontal="center" vertical="center" wrapText="1"/>
    </xf>
    <xf numFmtId="216" fontId="295" fillId="0" borderId="0" xfId="0" applyNumberFormat="1" applyFont="1" applyAlignment="1">
      <alignment vertical="center"/>
    </xf>
    <xf numFmtId="185" fontId="303" fillId="0" borderId="84" xfId="2" applyNumberFormat="1" applyFont="1" applyFill="1" applyBorder="1" applyAlignment="1">
      <alignment horizontal="center" vertical="center" wrapText="1"/>
    </xf>
    <xf numFmtId="186" fontId="303" fillId="0" borderId="84" xfId="2" applyNumberFormat="1" applyFont="1" applyFill="1" applyBorder="1" applyAlignment="1">
      <alignment horizontal="center" vertical="center" wrapText="1"/>
    </xf>
    <xf numFmtId="179" fontId="304" fillId="2" borderId="1" xfId="0" applyNumberFormat="1" applyFont="1" applyFill="1" applyBorder="1" applyAlignment="1">
      <alignment horizontal="center" vertical="center" wrapText="1"/>
    </xf>
    <xf numFmtId="179" fontId="304" fillId="2" borderId="18" xfId="0" applyNumberFormat="1" applyFont="1" applyFill="1" applyBorder="1" applyAlignment="1">
      <alignment horizontal="center" vertical="center" wrapText="1"/>
    </xf>
    <xf numFmtId="168" fontId="296" fillId="0" borderId="1" xfId="1" applyFont="1" applyFill="1" applyBorder="1" applyAlignment="1">
      <alignment horizontal="center" vertical="center" wrapText="1"/>
    </xf>
    <xf numFmtId="172" fontId="295" fillId="0" borderId="1" xfId="43894" applyNumberFormat="1" applyFont="1" applyBorder="1" applyAlignment="1">
      <alignment horizontal="center" vertical="center"/>
    </xf>
    <xf numFmtId="172" fontId="295" fillId="0" borderId="1" xfId="0" applyNumberFormat="1" applyFont="1" applyBorder="1" applyAlignment="1">
      <alignment horizontal="center" vertical="center"/>
    </xf>
    <xf numFmtId="216" fontId="292" fillId="0" borderId="0" xfId="0" applyNumberFormat="1" applyFont="1" applyAlignment="1">
      <alignment horizontal="left" vertical="center"/>
    </xf>
    <xf numFmtId="185" fontId="303" fillId="0" borderId="85" xfId="2" applyNumberFormat="1" applyFont="1" applyFill="1" applyBorder="1" applyAlignment="1">
      <alignment horizontal="center" vertical="center" wrapText="1"/>
    </xf>
    <xf numFmtId="186" fontId="303" fillId="0" borderId="85" xfId="2" applyNumberFormat="1" applyFont="1" applyFill="1" applyBorder="1" applyAlignment="1">
      <alignment horizontal="center" vertical="center" wrapText="1"/>
    </xf>
    <xf numFmtId="184" fontId="378" fillId="0" borderId="85" xfId="0" applyNumberFormat="1" applyFont="1" applyBorder="1" applyAlignment="1">
      <alignment horizontal="center" vertical="center" wrapText="1"/>
    </xf>
    <xf numFmtId="185" fontId="378" fillId="0" borderId="85" xfId="2" applyNumberFormat="1" applyFont="1" applyFill="1" applyBorder="1" applyAlignment="1">
      <alignment horizontal="center" vertical="center" wrapText="1"/>
    </xf>
    <xf numFmtId="186" fontId="378" fillId="0" borderId="85" xfId="2" applyNumberFormat="1" applyFont="1" applyFill="1" applyBorder="1" applyAlignment="1">
      <alignment horizontal="center" vertical="center" wrapText="1"/>
    </xf>
    <xf numFmtId="181" fontId="303" fillId="0" borderId="85" xfId="0" applyNumberFormat="1" applyFont="1" applyBorder="1" applyAlignment="1">
      <alignment horizontal="left" vertical="center" wrapText="1"/>
    </xf>
    <xf numFmtId="3" fontId="303" fillId="0" borderId="85" xfId="1" applyNumberFormat="1" applyFont="1" applyFill="1" applyBorder="1" applyAlignment="1">
      <alignment horizontal="center" vertical="center" wrapText="1"/>
    </xf>
    <xf numFmtId="0" fontId="303" fillId="0" borderId="85" xfId="0" applyFont="1" applyBorder="1" applyAlignment="1">
      <alignment horizontal="center" vertical="center" wrapText="1"/>
    </xf>
    <xf numFmtId="183" fontId="303" fillId="0" borderId="85" xfId="0" applyNumberFormat="1" applyFont="1" applyBorder="1" applyAlignment="1">
      <alignment horizontal="center" vertical="center" wrapText="1"/>
    </xf>
    <xf numFmtId="181" fontId="309" fillId="0" borderId="85" xfId="0" applyNumberFormat="1" applyFont="1" applyBorder="1" applyAlignment="1">
      <alignment vertical="center" wrapText="1"/>
    </xf>
    <xf numFmtId="3" fontId="309" fillId="0" borderId="85" xfId="1" applyNumberFormat="1" applyFont="1" applyFill="1" applyBorder="1" applyAlignment="1">
      <alignment horizontal="center" vertical="center" wrapText="1"/>
    </xf>
    <xf numFmtId="183" fontId="309" fillId="0" borderId="85" xfId="1" applyNumberFormat="1" applyFont="1" applyFill="1" applyBorder="1" applyAlignment="1">
      <alignment horizontal="center" vertical="center" wrapText="1"/>
    </xf>
    <xf numFmtId="0" fontId="309" fillId="0" borderId="85" xfId="0" applyFont="1" applyBorder="1" applyAlignment="1">
      <alignment horizontal="left" vertical="center" wrapText="1"/>
    </xf>
    <xf numFmtId="168" fontId="309" fillId="0" borderId="85" xfId="0" applyNumberFormat="1" applyFont="1" applyBorder="1" applyAlignment="1">
      <alignment horizontal="center" vertical="center" wrapText="1"/>
    </xf>
    <xf numFmtId="168" fontId="303" fillId="0" borderId="85" xfId="0" applyNumberFormat="1" applyFont="1" applyBorder="1" applyAlignment="1">
      <alignment horizontal="center" vertical="center" wrapText="1"/>
    </xf>
    <xf numFmtId="9" fontId="303" fillId="0" borderId="85" xfId="0" applyNumberFormat="1" applyFont="1" applyBorder="1" applyAlignment="1">
      <alignment horizontal="center" vertical="center" wrapText="1"/>
    </xf>
    <xf numFmtId="3" fontId="303" fillId="0" borderId="85" xfId="0" applyNumberFormat="1" applyFont="1" applyBorder="1" applyAlignment="1">
      <alignment horizontal="center" vertical="center" wrapText="1"/>
    </xf>
    <xf numFmtId="4" fontId="303" fillId="0" borderId="85" xfId="0" applyNumberFormat="1" applyFont="1" applyBorder="1" applyAlignment="1">
      <alignment horizontal="center" vertical="center" wrapText="1"/>
    </xf>
    <xf numFmtId="1" fontId="295" fillId="0" borderId="85" xfId="0" applyNumberFormat="1" applyFont="1" applyBorder="1" applyAlignment="1">
      <alignment horizontal="center" vertical="center" wrapText="1"/>
    </xf>
    <xf numFmtId="0" fontId="167" fillId="0" borderId="85" xfId="0" applyFont="1" applyBorder="1" applyAlignment="1">
      <alignment vertical="center"/>
    </xf>
    <xf numFmtId="10" fontId="295" fillId="0" borderId="85" xfId="2" applyNumberFormat="1" applyFont="1" applyFill="1" applyBorder="1" applyAlignment="1">
      <alignment horizontal="center" vertical="center" wrapText="1"/>
    </xf>
    <xf numFmtId="49" fontId="295" fillId="0" borderId="85" xfId="0" applyNumberFormat="1" applyFont="1" applyBorder="1" applyAlignment="1">
      <alignment vertical="center" wrapText="1"/>
    </xf>
    <xf numFmtId="0" fontId="293" fillId="0" borderId="85" xfId="13" applyFont="1" applyBorder="1" applyAlignment="1">
      <alignment horizontal="center" vertical="center" wrapText="1"/>
    </xf>
    <xf numFmtId="168" fontId="146" fillId="0" borderId="85" xfId="1" applyFont="1" applyFill="1" applyBorder="1" applyAlignment="1">
      <alignment vertical="center"/>
    </xf>
    <xf numFmtId="168" fontId="295" fillId="0" borderId="85" xfId="1" applyFont="1" applyFill="1" applyBorder="1" applyAlignment="1">
      <alignment horizontal="right" vertical="center" wrapText="1"/>
    </xf>
    <xf numFmtId="0" fontId="286" fillId="0" borderId="0" xfId="4" applyAlignment="1">
      <alignment vertical="center"/>
    </xf>
    <xf numFmtId="170" fontId="0" fillId="0" borderId="0" xfId="5" applyNumberFormat="1" applyFont="1" applyAlignment="1">
      <alignment vertical="center"/>
    </xf>
    <xf numFmtId="168" fontId="286"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34" fillId="0" borderId="18" xfId="4" applyFont="1" applyBorder="1" applyAlignment="1">
      <alignment horizontal="center" vertical="center"/>
    </xf>
    <xf numFmtId="4" fontId="334" fillId="0" borderId="35" xfId="4" applyNumberFormat="1" applyFont="1" applyBorder="1" applyAlignment="1">
      <alignment vertical="center"/>
    </xf>
    <xf numFmtId="4" fontId="334" fillId="0" borderId="14" xfId="4" applyNumberFormat="1" applyFont="1" applyBorder="1" applyAlignment="1">
      <alignment vertical="center"/>
    </xf>
    <xf numFmtId="0" fontId="334" fillId="0" borderId="14" xfId="4" applyFont="1" applyBorder="1" applyAlignment="1">
      <alignment horizontal="center" vertical="center"/>
    </xf>
    <xf numFmtId="4" fontId="334" fillId="0" borderId="14" xfId="4" applyNumberFormat="1" applyFont="1" applyBorder="1" applyAlignment="1">
      <alignment horizontal="center" vertical="center"/>
    </xf>
    <xf numFmtId="0" fontId="333" fillId="0" borderId="85" xfId="4" applyFont="1" applyBorder="1" applyAlignment="1">
      <alignment horizontal="center" vertical="center" wrapText="1"/>
    </xf>
    <xf numFmtId="167" fontId="286" fillId="0" borderId="85" xfId="4" applyNumberFormat="1" applyBorder="1" applyAlignment="1">
      <alignment vertical="center"/>
    </xf>
    <xf numFmtId="198" fontId="295" fillId="0" borderId="0" xfId="0" applyNumberFormat="1" applyFont="1" applyAlignment="1">
      <alignment horizontal="center" vertical="center"/>
    </xf>
    <xf numFmtId="13" fontId="0" fillId="0" borderId="0" xfId="44116" applyNumberFormat="1" applyFont="1" applyAlignment="1">
      <alignment vertical="center"/>
    </xf>
    <xf numFmtId="183" fontId="303" fillId="0" borderId="85" xfId="0" applyNumberFormat="1" applyFont="1" applyBorder="1" applyAlignment="1">
      <alignment horizontal="left" vertical="center" wrapText="1"/>
    </xf>
    <xf numFmtId="49" fontId="333" fillId="2" borderId="0" xfId="0" applyNumberFormat="1" applyFont="1" applyFill="1" applyAlignment="1">
      <alignment horizontal="center" vertical="center" wrapText="1"/>
    </xf>
    <xf numFmtId="0" fontId="0" fillId="0" borderId="89" xfId="0" applyBorder="1" applyAlignment="1">
      <alignment horizontal="centerContinuous"/>
    </xf>
    <xf numFmtId="44" fontId="0" fillId="0" borderId="92" xfId="0" applyNumberFormat="1" applyBorder="1"/>
    <xf numFmtId="217" fontId="0" fillId="0" borderId="93" xfId="1" applyNumberFormat="1" applyFont="1" applyBorder="1"/>
    <xf numFmtId="217" fontId="0" fillId="0" borderId="94" xfId="1" applyNumberFormat="1" applyFont="1" applyBorder="1"/>
    <xf numFmtId="44" fontId="0" fillId="0" borderId="96" xfId="0" applyNumberFormat="1" applyBorder="1"/>
    <xf numFmtId="217" fontId="0" fillId="0" borderId="97" xfId="1" applyNumberFormat="1" applyFont="1" applyBorder="1"/>
    <xf numFmtId="217" fontId="0" fillId="0" borderId="98" xfId="1" applyNumberFormat="1" applyFont="1" applyBorder="1"/>
    <xf numFmtId="44" fontId="0" fillId="0" borderId="99" xfId="0" applyNumberFormat="1" applyBorder="1"/>
    <xf numFmtId="217" fontId="0" fillId="0" borderId="100"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77" fillId="0" borderId="0" xfId="0" applyFont="1" applyAlignment="1">
      <alignment horizontal="center"/>
    </xf>
    <xf numFmtId="0" fontId="296" fillId="0" borderId="0" xfId="4" applyFont="1" applyAlignment="1">
      <alignment horizontal="centerContinuous" vertical="center"/>
    </xf>
    <xf numFmtId="0" fontId="295"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96" fillId="0" borderId="87" xfId="4" applyFont="1" applyBorder="1" applyAlignment="1">
      <alignment horizontal="centerContinuous" vertical="center"/>
    </xf>
    <xf numFmtId="0" fontId="296" fillId="0" borderId="88" xfId="4" applyFont="1" applyBorder="1" applyAlignment="1">
      <alignment horizontal="centerContinuous" vertical="center"/>
    </xf>
    <xf numFmtId="0" fontId="295" fillId="0" borderId="88" xfId="4" applyFont="1" applyBorder="1" applyAlignment="1">
      <alignment horizontal="centerContinuous" vertical="center"/>
    </xf>
    <xf numFmtId="170" fontId="0" fillId="0" borderId="89"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95" fillId="0" borderId="102" xfId="4" applyNumberFormat="1" applyFont="1" applyBorder="1" applyAlignment="1">
      <alignment vertical="center"/>
    </xf>
    <xf numFmtId="44" fontId="295" fillId="0" borderId="103" xfId="4" applyNumberFormat="1" applyFont="1" applyBorder="1" applyAlignment="1">
      <alignment vertical="center"/>
    </xf>
    <xf numFmtId="0" fontId="295" fillId="0" borderId="95" xfId="4" applyFont="1" applyBorder="1" applyAlignment="1">
      <alignment vertical="center"/>
    </xf>
    <xf numFmtId="44" fontId="295" fillId="0" borderId="104" xfId="4" applyNumberFormat="1" applyFont="1" applyBorder="1" applyAlignment="1">
      <alignment vertical="center"/>
    </xf>
    <xf numFmtId="44" fontId="295" fillId="0" borderId="105" xfId="4" applyNumberFormat="1" applyFont="1" applyBorder="1" applyAlignment="1">
      <alignment vertical="center"/>
    </xf>
    <xf numFmtId="0" fontId="295" fillId="0" borderId="98" xfId="4" applyFont="1" applyBorder="1" applyAlignment="1">
      <alignment vertical="center"/>
    </xf>
    <xf numFmtId="44" fontId="295" fillId="0" borderId="106" xfId="4" applyNumberFormat="1" applyFont="1" applyBorder="1" applyAlignment="1">
      <alignment vertical="center"/>
    </xf>
    <xf numFmtId="44" fontId="295" fillId="0" borderId="107" xfId="4" applyNumberFormat="1" applyFont="1" applyBorder="1" applyAlignment="1">
      <alignment vertical="center"/>
    </xf>
    <xf numFmtId="0" fontId="295" fillId="0" borderId="101" xfId="4" applyFont="1" applyBorder="1" applyAlignment="1">
      <alignment vertical="center"/>
    </xf>
    <xf numFmtId="44" fontId="295" fillId="0" borderId="86" xfId="4" applyNumberFormat="1" applyFont="1" applyBorder="1" applyAlignment="1">
      <alignment vertical="center"/>
    </xf>
    <xf numFmtId="0" fontId="295" fillId="0" borderId="86" xfId="4" applyFont="1" applyBorder="1" applyAlignment="1">
      <alignment vertical="center"/>
    </xf>
    <xf numFmtId="0" fontId="286" fillId="0" borderId="0" xfId="44058" applyAlignment="1">
      <alignment horizontal="center" vertical="center"/>
    </xf>
    <xf numFmtId="0" fontId="286" fillId="0" borderId="2" xfId="44058" applyBorder="1" applyAlignment="1">
      <alignment horizontal="center" vertical="center"/>
    </xf>
    <xf numFmtId="0" fontId="333" fillId="0" borderId="85" xfId="0" applyFont="1" applyBorder="1" applyAlignment="1">
      <alignment horizontal="center" vertical="center" wrapText="1"/>
    </xf>
    <xf numFmtId="0" fontId="0" fillId="0" borderId="85" xfId="0" applyBorder="1" applyAlignment="1">
      <alignment vertical="center"/>
    </xf>
    <xf numFmtId="0" fontId="334" fillId="0" borderId="85" xfId="0" applyFont="1" applyBorder="1" applyAlignment="1">
      <alignment horizontal="center" vertical="center"/>
    </xf>
    <xf numFmtId="0" fontId="286" fillId="0" borderId="85" xfId="0" applyFont="1" applyBorder="1" applyAlignment="1">
      <alignment vertical="center"/>
    </xf>
    <xf numFmtId="167" fontId="286" fillId="0" borderId="91" xfId="0" applyNumberFormat="1" applyFont="1" applyBorder="1" applyAlignment="1">
      <alignment vertical="center"/>
    </xf>
    <xf numFmtId="167" fontId="286" fillId="0" borderId="3" xfId="0" applyNumberFormat="1" applyFont="1" applyBorder="1" applyAlignment="1">
      <alignment vertical="center"/>
    </xf>
    <xf numFmtId="0" fontId="334" fillId="0" borderId="18" xfId="0" applyFont="1" applyBorder="1" applyAlignment="1">
      <alignment horizontal="center" vertical="center"/>
    </xf>
    <xf numFmtId="4" fontId="334" fillId="0" borderId="35" xfId="0" applyNumberFormat="1" applyFont="1" applyBorder="1" applyAlignment="1">
      <alignment vertical="center"/>
    </xf>
    <xf numFmtId="4" fontId="334" fillId="0" borderId="18" xfId="0" applyNumberFormat="1" applyFont="1" applyBorder="1" applyAlignment="1">
      <alignment vertical="center"/>
    </xf>
    <xf numFmtId="0" fontId="335" fillId="0" borderId="0" xfId="0" applyFont="1" applyAlignment="1">
      <alignment vertical="center"/>
    </xf>
    <xf numFmtId="4" fontId="335" fillId="0" borderId="0" xfId="0" applyNumberFormat="1" applyFont="1" applyAlignment="1">
      <alignment vertical="center"/>
    </xf>
    <xf numFmtId="0" fontId="0" fillId="0" borderId="0" xfId="0" applyAlignment="1">
      <alignment horizontal="right" vertical="center"/>
    </xf>
    <xf numFmtId="0" fontId="334" fillId="0" borderId="19" xfId="0" applyFont="1" applyBorder="1" applyAlignment="1">
      <alignment horizontal="center" vertical="center"/>
    </xf>
    <xf numFmtId="4" fontId="334" fillId="0" borderId="14" xfId="0" applyNumberFormat="1" applyFont="1" applyBorder="1" applyAlignment="1">
      <alignment vertical="center"/>
    </xf>
    <xf numFmtId="0" fontId="334" fillId="0" borderId="14" xfId="0" applyFont="1" applyBorder="1" applyAlignment="1">
      <alignment horizontal="center" vertical="center"/>
    </xf>
    <xf numFmtId="4" fontId="334" fillId="0" borderId="14" xfId="0" applyNumberFormat="1" applyFont="1" applyBorder="1" applyAlignment="1">
      <alignment horizontal="center" vertical="center"/>
    </xf>
    <xf numFmtId="4" fontId="0" fillId="0" borderId="0" xfId="0" applyNumberFormat="1" applyAlignment="1">
      <alignment vertical="center"/>
    </xf>
    <xf numFmtId="0" fontId="334"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96" fillId="2" borderId="33" xfId="78" applyFont="1" applyFill="1" applyBorder="1" applyAlignment="1">
      <alignment horizontal="center" vertical="center" wrapText="1"/>
    </xf>
    <xf numFmtId="179" fontId="295" fillId="2" borderId="0" xfId="0" applyNumberFormat="1" applyFont="1" applyFill="1" applyAlignment="1">
      <alignment horizontal="center" vertical="center"/>
    </xf>
    <xf numFmtId="179" fontId="296" fillId="2" borderId="50" xfId="0" applyNumberFormat="1" applyFont="1" applyFill="1" applyBorder="1" applyAlignment="1">
      <alignment horizontal="center" vertical="center" wrapText="1"/>
    </xf>
    <xf numFmtId="0" fontId="66" fillId="0" borderId="0" xfId="44242"/>
    <xf numFmtId="0" fontId="66" fillId="0" borderId="0" xfId="44243"/>
    <xf numFmtId="0" fontId="66" fillId="0" borderId="0" xfId="44243" applyAlignment="1">
      <alignment horizontal="center" vertical="center"/>
    </xf>
    <xf numFmtId="200" fontId="66" fillId="0" borderId="0" xfId="44243" applyNumberFormat="1" applyAlignment="1">
      <alignment horizontal="center" vertical="center"/>
    </xf>
    <xf numFmtId="0" fontId="0" fillId="0" borderId="109" xfId="0" applyBorder="1" applyAlignment="1">
      <alignment vertical="center"/>
    </xf>
    <xf numFmtId="170" fontId="0" fillId="0" borderId="109" xfId="44116" applyNumberFormat="1" applyFont="1" applyBorder="1" applyAlignment="1">
      <alignment vertical="center"/>
    </xf>
    <xf numFmtId="4" fontId="0" fillId="0" borderId="109" xfId="0" applyNumberFormat="1" applyBorder="1" applyAlignment="1">
      <alignment vertical="center"/>
    </xf>
    <xf numFmtId="168" fontId="286" fillId="0" borderId="110" xfId="44116" applyBorder="1" applyAlignment="1">
      <alignment vertical="center"/>
    </xf>
    <xf numFmtId="0" fontId="380" fillId="0" borderId="108" xfId="35102" applyFont="1" applyBorder="1" applyAlignment="1">
      <alignment horizontal="left" vertical="center" wrapText="1"/>
    </xf>
    <xf numFmtId="0" fontId="295" fillId="0" borderId="108" xfId="0" applyFont="1" applyBorder="1" applyAlignment="1">
      <alignment horizontal="center" vertical="center" wrapText="1"/>
    </xf>
    <xf numFmtId="1" fontId="295" fillId="0" borderId="108" xfId="5" applyNumberFormat="1" applyFont="1" applyFill="1" applyBorder="1" applyAlignment="1">
      <alignment horizontal="center" vertical="center" wrapText="1"/>
    </xf>
    <xf numFmtId="172" fontId="295" fillId="0" borderId="108" xfId="43894" applyNumberFormat="1" applyFont="1" applyBorder="1" applyAlignment="1">
      <alignment horizontal="center" vertical="center"/>
    </xf>
    <xf numFmtId="167" fontId="86" fillId="0" borderId="108" xfId="35088" applyNumberFormat="1" applyFont="1" applyFill="1" applyBorder="1" applyAlignment="1">
      <alignment vertical="center"/>
    </xf>
    <xf numFmtId="179" fontId="295" fillId="0" borderId="108" xfId="35088" applyNumberFormat="1" applyFont="1" applyFill="1" applyBorder="1" applyAlignment="1">
      <alignment horizontal="center" vertical="center"/>
    </xf>
    <xf numFmtId="167" fontId="77" fillId="0" borderId="108" xfId="35088" applyNumberFormat="1" applyFont="1" applyFill="1" applyBorder="1" applyAlignment="1">
      <alignment vertical="center"/>
    </xf>
    <xf numFmtId="3" fontId="303" fillId="0" borderId="108" xfId="1" applyNumberFormat="1" applyFont="1" applyFill="1" applyBorder="1" applyAlignment="1">
      <alignment horizontal="center" vertical="center" wrapText="1"/>
    </xf>
    <xf numFmtId="0" fontId="303" fillId="0" borderId="108" xfId="0" applyFont="1" applyBorder="1" applyAlignment="1">
      <alignment horizontal="center" vertical="center" wrapText="1"/>
    </xf>
    <xf numFmtId="183" fontId="303" fillId="0" borderId="108" xfId="0" applyNumberFormat="1" applyFont="1" applyBorder="1" applyAlignment="1">
      <alignment horizontal="center" vertical="center" wrapText="1"/>
    </xf>
    <xf numFmtId="0" fontId="167" fillId="2" borderId="108" xfId="0" applyFont="1" applyFill="1" applyBorder="1" applyAlignment="1">
      <alignment vertical="center"/>
    </xf>
    <xf numFmtId="0" fontId="125" fillId="34" borderId="0" xfId="44015" applyFill="1"/>
    <xf numFmtId="183" fontId="303" fillId="0" borderId="108" xfId="0" applyNumberFormat="1" applyFont="1" applyBorder="1" applyAlignment="1">
      <alignment horizontal="left" vertical="center" wrapText="1"/>
    </xf>
    <xf numFmtId="198" fontId="304" fillId="0" borderId="0" xfId="0" applyNumberFormat="1" applyFont="1" applyAlignment="1">
      <alignment horizontal="left" vertical="center"/>
    </xf>
    <xf numFmtId="0" fontId="380" fillId="0" borderId="85" xfId="35102" applyFont="1" applyBorder="1" applyAlignment="1">
      <alignment horizontal="left" vertical="center" wrapText="1"/>
    </xf>
    <xf numFmtId="0" fontId="380" fillId="0" borderId="85" xfId="35102" applyFont="1" applyBorder="1" applyAlignment="1">
      <alignment vertical="center" wrapText="1"/>
    </xf>
    <xf numFmtId="168" fontId="380" fillId="0" borderId="85" xfId="1" applyFont="1" applyBorder="1" applyAlignment="1">
      <alignment vertical="center" wrapText="1"/>
    </xf>
    <xf numFmtId="170" fontId="293" fillId="0" borderId="85" xfId="1" applyNumberFormat="1" applyFont="1" applyFill="1" applyBorder="1" applyAlignment="1">
      <alignment vertical="center"/>
    </xf>
    <xf numFmtId="170" fontId="293" fillId="31" borderId="1" xfId="1" applyNumberFormat="1" applyFont="1" applyFill="1" applyBorder="1" applyAlignment="1">
      <alignment vertical="center"/>
    </xf>
    <xf numFmtId="181" fontId="303" fillId="0" borderId="108" xfId="0" applyNumberFormat="1" applyFont="1" applyBorder="1" applyAlignment="1">
      <alignment horizontal="left" vertical="center" wrapText="1"/>
    </xf>
    <xf numFmtId="183" fontId="303" fillId="0" borderId="108" xfId="1" applyNumberFormat="1" applyFont="1" applyFill="1" applyBorder="1" applyAlignment="1">
      <alignment horizontal="center" vertical="center" wrapText="1"/>
    </xf>
    <xf numFmtId="183" fontId="303" fillId="0" borderId="112" xfId="0" applyNumberFormat="1" applyFont="1" applyBorder="1" applyAlignment="1">
      <alignment horizontal="left" vertical="center" wrapText="1"/>
    </xf>
    <xf numFmtId="3" fontId="303" fillId="0" borderId="112" xfId="1" applyNumberFormat="1" applyFont="1" applyFill="1" applyBorder="1" applyAlignment="1">
      <alignment horizontal="center" vertical="center" wrapText="1"/>
    </xf>
    <xf numFmtId="0" fontId="303" fillId="0" borderId="112" xfId="0" applyFont="1" applyBorder="1" applyAlignment="1">
      <alignment horizontal="center" vertical="center" wrapText="1"/>
    </xf>
    <xf numFmtId="183" fontId="303" fillId="0" borderId="112" xfId="0" applyNumberFormat="1" applyFont="1" applyBorder="1" applyAlignment="1">
      <alignment horizontal="center" vertical="center" wrapText="1"/>
    </xf>
    <xf numFmtId="10" fontId="295" fillId="0" borderId="112" xfId="2" applyNumberFormat="1" applyFont="1" applyFill="1" applyBorder="1" applyAlignment="1">
      <alignment horizontal="center" vertical="center" wrapText="1"/>
    </xf>
    <xf numFmtId="0" fontId="293" fillId="0" borderId="112" xfId="13" applyFont="1" applyBorder="1" applyAlignment="1">
      <alignment vertical="center" wrapText="1"/>
    </xf>
    <xf numFmtId="0" fontId="167" fillId="2" borderId="112" xfId="0" applyFont="1" applyFill="1" applyBorder="1" applyAlignment="1">
      <alignment vertical="center"/>
    </xf>
    <xf numFmtId="0" fontId="106" fillId="0" borderId="112" xfId="0" applyFont="1" applyBorder="1" applyAlignment="1">
      <alignment vertical="center" wrapText="1"/>
    </xf>
    <xf numFmtId="1" fontId="295" fillId="0" borderId="112" xfId="0" applyNumberFormat="1" applyFont="1" applyBorder="1" applyAlignment="1">
      <alignment horizontal="center" vertical="center" wrapText="1"/>
    </xf>
    <xf numFmtId="0" fontId="167" fillId="0" borderId="112" xfId="0" applyFont="1" applyBorder="1" applyAlignment="1">
      <alignment vertical="center"/>
    </xf>
    <xf numFmtId="168" fontId="295" fillId="0" borderId="112" xfId="1" applyFont="1" applyFill="1" applyBorder="1" applyAlignment="1">
      <alignment horizontal="right" vertical="center" wrapText="1"/>
    </xf>
    <xf numFmtId="49" fontId="333" fillId="0" borderId="0" xfId="4" applyNumberFormat="1" applyFont="1" applyAlignment="1">
      <alignment horizontal="center" vertical="center" wrapText="1"/>
    </xf>
    <xf numFmtId="4" fontId="0" fillId="0" borderId="111" xfId="0" applyNumberFormat="1" applyBorder="1" applyAlignment="1">
      <alignment vertical="center"/>
    </xf>
    <xf numFmtId="168" fontId="286" fillId="0" borderId="113" xfId="44116" applyBorder="1" applyAlignment="1">
      <alignment vertical="center"/>
    </xf>
    <xf numFmtId="203" fontId="286" fillId="0" borderId="1" xfId="0" applyNumberFormat="1" applyFont="1" applyBorder="1" applyAlignment="1">
      <alignment vertical="center"/>
    </xf>
    <xf numFmtId="220" fontId="292" fillId="0" borderId="0" xfId="1" applyNumberFormat="1" applyFont="1" applyFill="1" applyBorder="1" applyAlignment="1">
      <alignment vertical="center"/>
    </xf>
    <xf numFmtId="0" fontId="54" fillId="0" borderId="67" xfId="0" applyFont="1" applyBorder="1" applyAlignment="1">
      <alignment vertical="center" wrapText="1"/>
    </xf>
    <xf numFmtId="0" fontId="333" fillId="0" borderId="85" xfId="0" applyFont="1" applyBorder="1" applyAlignment="1">
      <alignment horizontal="centerContinuous" vertical="center" wrapText="1"/>
    </xf>
    <xf numFmtId="0" fontId="333" fillId="0" borderId="85" xfId="4" applyFont="1" applyBorder="1" applyAlignment="1">
      <alignment horizontal="centerContinuous" vertical="center" wrapText="1"/>
    </xf>
    <xf numFmtId="170" fontId="0" fillId="0" borderId="114" xfId="5" applyNumberFormat="1" applyFont="1" applyFill="1" applyBorder="1" applyAlignment="1">
      <alignment vertical="center"/>
    </xf>
    <xf numFmtId="216" fontId="292" fillId="0" borderId="0" xfId="0" applyNumberFormat="1" applyFont="1" applyAlignment="1">
      <alignment horizontal="center" vertical="center"/>
    </xf>
    <xf numFmtId="0" fontId="53" fillId="0" borderId="0" xfId="44307"/>
    <xf numFmtId="0" fontId="52" fillId="0" borderId="0" xfId="44311"/>
    <xf numFmtId="183" fontId="303" fillId="0" borderId="116" xfId="0" applyNumberFormat="1" applyFont="1" applyBorder="1" applyAlignment="1">
      <alignment horizontal="left" vertical="center" wrapText="1"/>
    </xf>
    <xf numFmtId="3" fontId="303" fillId="0" borderId="116" xfId="1" applyNumberFormat="1" applyFont="1" applyFill="1" applyBorder="1" applyAlignment="1">
      <alignment horizontal="center" vertical="center" wrapText="1"/>
    </xf>
    <xf numFmtId="0" fontId="303" fillId="0" borderId="116" xfId="0" applyFont="1" applyBorder="1" applyAlignment="1">
      <alignment horizontal="center" vertical="center" wrapText="1"/>
    </xf>
    <xf numFmtId="183" fontId="303" fillId="0" borderId="116" xfId="0" applyNumberFormat="1" applyFont="1" applyBorder="1" applyAlignment="1">
      <alignment horizontal="center" vertical="center" wrapText="1"/>
    </xf>
    <xf numFmtId="181" fontId="309" fillId="0" borderId="116" xfId="0" applyNumberFormat="1" applyFont="1" applyBorder="1" applyAlignment="1">
      <alignment horizontal="center" vertical="center" wrapText="1"/>
    </xf>
    <xf numFmtId="181" fontId="303" fillId="0" borderId="116" xfId="0" applyNumberFormat="1" applyFont="1" applyBorder="1" applyAlignment="1">
      <alignment horizontal="left" vertical="center" wrapText="1"/>
    </xf>
    <xf numFmtId="183" fontId="309" fillId="0" borderId="116" xfId="0" applyNumberFormat="1" applyFont="1" applyBorder="1" applyAlignment="1">
      <alignment horizontal="center" vertical="center" wrapText="1"/>
    </xf>
    <xf numFmtId="0" fontId="303" fillId="0" borderId="116" xfId="0" applyFont="1" applyBorder="1" applyAlignment="1">
      <alignment horizontal="left" vertical="center" wrapText="1"/>
    </xf>
    <xf numFmtId="1" fontId="295" fillId="0" borderId="116" xfId="0" applyNumberFormat="1" applyFont="1" applyBorder="1" applyAlignment="1">
      <alignment horizontal="center" vertical="center" wrapText="1"/>
    </xf>
    <xf numFmtId="168" fontId="347" fillId="0" borderId="116" xfId="1" applyFont="1" applyFill="1" applyBorder="1" applyAlignment="1">
      <alignment vertical="center"/>
    </xf>
    <xf numFmtId="0" fontId="167" fillId="2" borderId="116" xfId="0" applyFont="1" applyFill="1" applyBorder="1" applyAlignment="1">
      <alignment vertical="center"/>
    </xf>
    <xf numFmtId="10" fontId="167" fillId="2" borderId="116" xfId="2" applyNumberFormat="1" applyFont="1" applyFill="1" applyBorder="1" applyAlignment="1">
      <alignment horizontal="center" vertical="center"/>
    </xf>
    <xf numFmtId="0" fontId="294" fillId="2" borderId="116" xfId="13" applyFont="1" applyFill="1" applyBorder="1" applyAlignment="1">
      <alignment horizontal="center" vertical="center" wrapText="1"/>
    </xf>
    <xf numFmtId="0" fontId="293" fillId="0" borderId="116" xfId="13" applyFont="1" applyBorder="1" applyAlignment="1">
      <alignment horizontal="center" vertical="center" wrapText="1"/>
    </xf>
    <xf numFmtId="0" fontId="91" fillId="0" borderId="67" xfId="0" applyFont="1" applyBorder="1" applyAlignment="1">
      <alignment vertical="center" wrapText="1"/>
    </xf>
    <xf numFmtId="0" fontId="109" fillId="0" borderId="1" xfId="0" applyFont="1" applyBorder="1" applyAlignment="1">
      <alignment vertical="center"/>
    </xf>
    <xf numFmtId="0" fontId="104" fillId="0" borderId="1" xfId="0" applyFont="1" applyBorder="1" applyAlignment="1">
      <alignment vertical="center"/>
    </xf>
    <xf numFmtId="0" fontId="100" fillId="0" borderId="1" xfId="0" applyFont="1" applyBorder="1" applyAlignment="1">
      <alignment vertical="center"/>
    </xf>
    <xf numFmtId="0" fontId="127" fillId="0" borderId="1" xfId="0" applyFont="1" applyBorder="1" applyAlignment="1">
      <alignment vertical="center"/>
    </xf>
    <xf numFmtId="0" fontId="135" fillId="0" borderId="1" xfId="0" applyFont="1" applyBorder="1" applyAlignment="1">
      <alignment vertical="center"/>
    </xf>
    <xf numFmtId="181" fontId="333" fillId="32" borderId="0" xfId="0" applyNumberFormat="1" applyFont="1" applyFill="1" applyAlignment="1">
      <alignment vertical="center"/>
    </xf>
    <xf numFmtId="49" fontId="333" fillId="0" borderId="0" xfId="4" applyNumberFormat="1" applyFont="1" applyAlignment="1">
      <alignment vertical="center"/>
    </xf>
    <xf numFmtId="0" fontId="398" fillId="0" borderId="0" xfId="78" applyFont="1" applyAlignment="1">
      <alignment horizontal="centerContinuous" vertical="center"/>
    </xf>
    <xf numFmtId="0" fontId="386" fillId="0" borderId="64" xfId="78" applyFont="1" applyBorder="1" applyAlignment="1">
      <alignment horizontal="left" vertical="center"/>
    </xf>
    <xf numFmtId="4" fontId="0" fillId="0" borderId="85" xfId="0" applyNumberFormat="1" applyBorder="1" applyAlignment="1">
      <alignment vertical="center"/>
    </xf>
    <xf numFmtId="4" fontId="286" fillId="0" borderId="85" xfId="0" applyNumberFormat="1" applyFont="1" applyBorder="1" applyAlignment="1">
      <alignment vertical="center"/>
    </xf>
    <xf numFmtId="44" fontId="296" fillId="0" borderId="115" xfId="4" applyNumberFormat="1" applyFont="1" applyBorder="1" applyAlignment="1">
      <alignment horizontal="centerContinuous" vertical="center"/>
    </xf>
    <xf numFmtId="44" fontId="296" fillId="0" borderId="117" xfId="4" applyNumberFormat="1" applyFont="1" applyBorder="1" applyAlignment="1">
      <alignment horizontal="centerContinuous" vertical="center"/>
    </xf>
    <xf numFmtId="0" fontId="296" fillId="0" borderId="117" xfId="4" applyFont="1" applyBorder="1" applyAlignment="1">
      <alignment horizontal="centerContinuous" vertical="center"/>
    </xf>
    <xf numFmtId="44" fontId="295" fillId="0" borderId="117" xfId="4" applyNumberFormat="1" applyFont="1" applyBorder="1" applyAlignment="1">
      <alignment horizontal="centerContinuous" vertical="center"/>
    </xf>
    <xf numFmtId="0" fontId="295" fillId="0" borderId="117" xfId="4" applyFont="1" applyBorder="1" applyAlignment="1">
      <alignment horizontal="centerContinuous" vertical="center"/>
    </xf>
    <xf numFmtId="4" fontId="286" fillId="0" borderId="85" xfId="4" applyNumberFormat="1" applyBorder="1" applyAlignment="1">
      <alignment vertical="center"/>
    </xf>
    <xf numFmtId="4" fontId="364" fillId="0" borderId="0" xfId="0" applyNumberFormat="1" applyFont="1" applyAlignment="1">
      <alignment horizontal="left" vertical="center" wrapText="1"/>
    </xf>
    <xf numFmtId="0" fontId="167" fillId="2" borderId="121" xfId="0" applyFont="1" applyFill="1" applyBorder="1" applyAlignment="1">
      <alignment vertical="center"/>
    </xf>
    <xf numFmtId="0" fontId="309" fillId="0" borderId="85" xfId="0" applyFont="1" applyBorder="1" applyAlignment="1">
      <alignment horizontal="center" vertical="center" wrapText="1"/>
    </xf>
    <xf numFmtId="0" fontId="294" fillId="2" borderId="122" xfId="13" applyFont="1" applyFill="1" applyBorder="1" applyAlignment="1">
      <alignment horizontal="center" vertical="center" wrapText="1"/>
    </xf>
    <xf numFmtId="1" fontId="296" fillId="2" borderId="122" xfId="0" applyNumberFormat="1" applyFont="1" applyFill="1" applyBorder="1" applyAlignment="1">
      <alignment horizontal="center" vertical="center" wrapText="1"/>
    </xf>
    <xf numFmtId="168" fontId="296" fillId="0" borderId="123" xfId="1" applyFont="1" applyFill="1" applyBorder="1" applyAlignment="1">
      <alignment horizontal="right" vertical="center" wrapText="1"/>
    </xf>
    <xf numFmtId="0" fontId="167" fillId="2" borderId="122" xfId="0" applyFont="1" applyFill="1" applyBorder="1" applyAlignment="1">
      <alignment vertical="center"/>
    </xf>
    <xf numFmtId="10" fontId="295" fillId="2" borderId="122" xfId="2" applyNumberFormat="1" applyFont="1" applyFill="1" applyBorder="1" applyAlignment="1">
      <alignment horizontal="center" vertical="center" wrapText="1"/>
    </xf>
    <xf numFmtId="10" fontId="167" fillId="2" borderId="122" xfId="2" applyNumberFormat="1" applyFont="1" applyFill="1" applyBorder="1" applyAlignment="1">
      <alignment horizontal="center" vertical="center"/>
    </xf>
    <xf numFmtId="0" fontId="334" fillId="0" borderId="87" xfId="0" applyFont="1" applyBorder="1" applyAlignment="1">
      <alignment horizontal="center" vertical="center"/>
    </xf>
    <xf numFmtId="168" fontId="286" fillId="0" borderId="0" xfId="5" applyAlignment="1">
      <alignment vertical="center"/>
    </xf>
    <xf numFmtId="0" fontId="334" fillId="0" borderId="13" xfId="4" applyFont="1" applyBorder="1" applyAlignment="1">
      <alignment horizontal="left" vertical="center" wrapText="1"/>
    </xf>
    <xf numFmtId="170" fontId="286" fillId="0" borderId="0" xfId="44116" applyNumberFormat="1" applyAlignment="1">
      <alignment vertical="center"/>
    </xf>
    <xf numFmtId="167" fontId="286" fillId="0" borderId="90" xfId="4" applyNumberFormat="1" applyBorder="1" applyAlignment="1">
      <alignment vertical="center"/>
    </xf>
    <xf numFmtId="0" fontId="0" fillId="0" borderId="85" xfId="0" applyBorder="1" applyAlignment="1">
      <alignment horizontal="centerContinuous"/>
    </xf>
    <xf numFmtId="0" fontId="0" fillId="0" borderId="89" xfId="0" applyBorder="1" applyAlignment="1">
      <alignment horizontal="center" vertical="center" wrapText="1"/>
    </xf>
    <xf numFmtId="0" fontId="0" fillId="0" borderId="85" xfId="0" applyBorder="1" applyAlignment="1">
      <alignment horizontal="center" vertical="center" wrapText="1"/>
    </xf>
    <xf numFmtId="0" fontId="290" fillId="0" borderId="85" xfId="0" applyFont="1" applyBorder="1" applyAlignment="1">
      <alignment horizontal="center"/>
    </xf>
    <xf numFmtId="217" fontId="0" fillId="0" borderId="98" xfId="44359" applyNumberFormat="1" applyFont="1" applyBorder="1"/>
    <xf numFmtId="217" fontId="0" fillId="0" borderId="93" xfId="44359" applyNumberFormat="1" applyFont="1" applyBorder="1"/>
    <xf numFmtId="217" fontId="0" fillId="0" borderId="94" xfId="44359" applyNumberFormat="1" applyFont="1" applyBorder="1"/>
    <xf numFmtId="217" fontId="0" fillId="0" borderId="97" xfId="44359" applyNumberFormat="1" applyFont="1" applyBorder="1"/>
    <xf numFmtId="217" fontId="0" fillId="0" borderId="100" xfId="44359" applyNumberFormat="1" applyFont="1" applyBorder="1"/>
    <xf numFmtId="181" fontId="303" fillId="0" borderId="125" xfId="0" applyNumberFormat="1" applyFont="1" applyBorder="1" applyAlignment="1">
      <alignment horizontal="left" vertical="center" wrapText="1"/>
    </xf>
    <xf numFmtId="183" fontId="303" fillId="0" borderId="125" xfId="1" applyNumberFormat="1" applyFont="1" applyFill="1" applyBorder="1" applyAlignment="1">
      <alignment horizontal="center" vertical="center" wrapText="1"/>
    </xf>
    <xf numFmtId="181" fontId="303" fillId="0" borderId="122" xfId="0" applyNumberFormat="1" applyFont="1" applyBorder="1" applyAlignment="1">
      <alignment horizontal="left" vertical="center" wrapText="1"/>
    </xf>
    <xf numFmtId="3" fontId="303" fillId="0" borderId="122" xfId="1" applyNumberFormat="1" applyFont="1" applyFill="1" applyBorder="1" applyAlignment="1">
      <alignment horizontal="center" vertical="center" wrapText="1"/>
    </xf>
    <xf numFmtId="213" fontId="303" fillId="0" borderId="122" xfId="1" applyNumberFormat="1" applyFont="1" applyFill="1" applyBorder="1" applyAlignment="1">
      <alignment horizontal="center" vertical="center" wrapText="1"/>
    </xf>
    <xf numFmtId="15" fontId="303" fillId="0" borderId="122" xfId="0" applyNumberFormat="1" applyFont="1" applyBorder="1" applyAlignment="1">
      <alignment horizontal="center" vertical="center" wrapText="1"/>
    </xf>
    <xf numFmtId="43" fontId="309" fillId="0" borderId="0" xfId="0" applyNumberFormat="1" applyFont="1" applyAlignment="1">
      <alignment horizontal="center" wrapText="1"/>
    </xf>
    <xf numFmtId="183" fontId="303" fillId="0" borderId="122" xfId="1" applyNumberFormat="1" applyFont="1" applyFill="1" applyBorder="1" applyAlignment="1">
      <alignment horizontal="center" vertical="center" wrapText="1"/>
    </xf>
    <xf numFmtId="184" fontId="303" fillId="0" borderId="122" xfId="0" applyNumberFormat="1" applyFont="1" applyBorder="1" applyAlignment="1">
      <alignment horizontal="center" vertical="center" wrapText="1"/>
    </xf>
    <xf numFmtId="185" fontId="303" fillId="0" borderId="122" xfId="2" applyNumberFormat="1" applyFont="1" applyFill="1" applyBorder="1" applyAlignment="1">
      <alignment horizontal="center" vertical="center" wrapText="1"/>
    </xf>
    <xf numFmtId="43" fontId="0" fillId="0" borderId="0" xfId="0" applyNumberFormat="1" applyAlignment="1">
      <alignment vertical="center"/>
    </xf>
    <xf numFmtId="168" fontId="0" fillId="0" borderId="0" xfId="44116" applyFont="1" applyFill="1" applyAlignment="1">
      <alignment horizontal="center" vertical="center"/>
    </xf>
    <xf numFmtId="170" fontId="292" fillId="0" borderId="0" xfId="1" applyNumberFormat="1" applyFont="1" applyFill="1" applyAlignment="1">
      <alignment vertical="center"/>
    </xf>
    <xf numFmtId="181" fontId="303" fillId="0" borderId="127" xfId="0" applyNumberFormat="1" applyFont="1" applyBorder="1" applyAlignment="1">
      <alignment horizontal="left" vertical="center" wrapText="1"/>
    </xf>
    <xf numFmtId="3" fontId="303" fillId="0" borderId="127" xfId="1" applyNumberFormat="1" applyFont="1" applyFill="1" applyBorder="1" applyAlignment="1">
      <alignment horizontal="center" vertical="center" wrapText="1"/>
    </xf>
    <xf numFmtId="213" fontId="303" fillId="0" borderId="127" xfId="1" applyNumberFormat="1" applyFont="1" applyFill="1" applyBorder="1" applyAlignment="1">
      <alignment horizontal="center" vertical="center" wrapText="1"/>
    </xf>
    <xf numFmtId="15" fontId="303" fillId="0" borderId="127" xfId="0" applyNumberFormat="1" applyFont="1" applyBorder="1" applyAlignment="1">
      <alignment horizontal="center" vertical="center" wrapText="1"/>
    </xf>
    <xf numFmtId="9" fontId="303" fillId="0" borderId="127" xfId="0" applyNumberFormat="1" applyFont="1" applyBorder="1" applyAlignment="1">
      <alignment horizontal="center" vertical="center" wrapText="1"/>
    </xf>
    <xf numFmtId="0" fontId="0" fillId="0" borderId="130" xfId="0" applyBorder="1" applyAlignment="1">
      <alignment horizontal="centerContinuous" vertical="center"/>
    </xf>
    <xf numFmtId="170" fontId="333" fillId="0" borderId="85" xfId="44116" applyNumberFormat="1" applyFont="1" applyFill="1" applyBorder="1" applyAlignment="1">
      <alignment horizontal="centerContinuous" vertical="center" wrapText="1"/>
    </xf>
    <xf numFmtId="170" fontId="333" fillId="0" borderId="85" xfId="44116" applyNumberFormat="1" applyFont="1" applyFill="1" applyBorder="1" applyAlignment="1">
      <alignment horizontal="center" vertical="center" wrapText="1"/>
    </xf>
    <xf numFmtId="170" fontId="0" fillId="0" borderId="128" xfId="44116" applyNumberFormat="1" applyFont="1" applyFill="1" applyBorder="1" applyAlignment="1">
      <alignment vertical="center"/>
    </xf>
    <xf numFmtId="4" fontId="0" fillId="0" borderId="128" xfId="0" applyNumberFormat="1" applyBorder="1" applyAlignment="1">
      <alignment vertical="center"/>
    </xf>
    <xf numFmtId="170" fontId="0" fillId="0" borderId="128" xfId="0" applyNumberFormat="1" applyBorder="1" applyAlignment="1">
      <alignment vertical="center"/>
    </xf>
    <xf numFmtId="9" fontId="0" fillId="0" borderId="85" xfId="8801" applyFont="1" applyFill="1" applyBorder="1" applyAlignment="1">
      <alignment horizontal="center" vertical="center"/>
    </xf>
    <xf numFmtId="170" fontId="334" fillId="0" borderId="128" xfId="44116" applyNumberFormat="1" applyFont="1" applyFill="1" applyBorder="1" applyAlignment="1">
      <alignment vertical="center"/>
    </xf>
    <xf numFmtId="4" fontId="334" fillId="0" borderId="128" xfId="0" applyNumberFormat="1" applyFont="1" applyBorder="1" applyAlignment="1">
      <alignment vertical="center"/>
    </xf>
    <xf numFmtId="9" fontId="334" fillId="0" borderId="85" xfId="8801" applyFont="1" applyFill="1" applyBorder="1" applyAlignment="1">
      <alignment horizontal="center" vertical="center"/>
    </xf>
    <xf numFmtId="0" fontId="0" fillId="0" borderId="128" xfId="0" applyBorder="1" applyAlignment="1">
      <alignment vertical="center"/>
    </xf>
    <xf numFmtId="170" fontId="286" fillId="0" borderId="128" xfId="44116" applyNumberFormat="1" applyFill="1" applyBorder="1" applyAlignment="1">
      <alignment vertical="center"/>
    </xf>
    <xf numFmtId="0" fontId="286" fillId="0" borderId="128" xfId="0" applyFont="1" applyBorder="1" applyAlignment="1">
      <alignment vertical="center"/>
    </xf>
    <xf numFmtId="170" fontId="286" fillId="0" borderId="3" xfId="44116" applyNumberFormat="1" applyFill="1" applyBorder="1" applyAlignment="1">
      <alignment vertical="center"/>
    </xf>
    <xf numFmtId="170" fontId="334" fillId="0" borderId="35" xfId="44116" applyNumberFormat="1" applyFont="1" applyFill="1" applyBorder="1" applyAlignment="1">
      <alignment horizontal="center" vertical="center"/>
    </xf>
    <xf numFmtId="170" fontId="334" fillId="0" borderId="129" xfId="44116" applyNumberFormat="1" applyFont="1" applyFill="1" applyBorder="1" applyAlignment="1">
      <alignment horizontal="center" vertical="center"/>
    </xf>
    <xf numFmtId="4" fontId="334" fillId="0" borderId="129" xfId="0" applyNumberFormat="1" applyFont="1" applyBorder="1" applyAlignment="1">
      <alignment vertical="center"/>
    </xf>
    <xf numFmtId="170" fontId="0" fillId="0" borderId="0" xfId="44116" applyNumberFormat="1" applyFont="1" applyFill="1" applyAlignment="1">
      <alignment vertical="center"/>
    </xf>
    <xf numFmtId="168" fontId="286" fillId="0" borderId="0" xfId="44116" applyFill="1" applyAlignment="1">
      <alignment horizontal="right" vertical="center"/>
    </xf>
    <xf numFmtId="170" fontId="0" fillId="0" borderId="0" xfId="44116" applyNumberFormat="1" applyFont="1" applyFill="1" applyAlignment="1">
      <alignment horizontal="right" vertical="center"/>
    </xf>
    <xf numFmtId="170" fontId="334" fillId="0" borderId="14" xfId="44116" applyNumberFormat="1" applyFont="1" applyFill="1" applyBorder="1" applyAlignment="1">
      <alignment horizontal="center" vertical="center"/>
    </xf>
    <xf numFmtId="9" fontId="334" fillId="0" borderId="14" xfId="8801" applyFont="1" applyFill="1" applyBorder="1" applyAlignment="1">
      <alignment horizontal="center" vertical="center"/>
    </xf>
    <xf numFmtId="9" fontId="286" fillId="0" borderId="0" xfId="8801" applyFill="1" applyAlignment="1">
      <alignment horizontal="right" vertical="center"/>
    </xf>
    <xf numFmtId="170" fontId="333" fillId="0" borderId="85" xfId="5" applyNumberFormat="1" applyFont="1" applyFill="1" applyBorder="1" applyAlignment="1">
      <alignment horizontal="center" vertical="center" wrapText="1"/>
    </xf>
    <xf numFmtId="170" fontId="286" fillId="0" borderId="128" xfId="5" applyNumberFormat="1" applyFill="1" applyBorder="1" applyAlignment="1">
      <alignment vertical="center"/>
    </xf>
    <xf numFmtId="4" fontId="286" fillId="0" borderId="128" xfId="4" applyNumberFormat="1" applyBorder="1" applyAlignment="1">
      <alignment vertical="center"/>
    </xf>
    <xf numFmtId="167" fontId="286" fillId="0" borderId="128" xfId="4" applyNumberFormat="1" applyBorder="1" applyAlignment="1">
      <alignment vertical="center"/>
    </xf>
    <xf numFmtId="9" fontId="0" fillId="0" borderId="85" xfId="6" applyFont="1" applyFill="1" applyBorder="1" applyAlignment="1">
      <alignment horizontal="center" vertical="center"/>
    </xf>
    <xf numFmtId="170" fontId="334" fillId="0" borderId="128" xfId="5" applyNumberFormat="1" applyFont="1" applyFill="1" applyBorder="1" applyAlignment="1">
      <alignment vertical="center"/>
    </xf>
    <xf numFmtId="9" fontId="334" fillId="0" borderId="85"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34" fillId="0" borderId="14" xfId="5" applyNumberFormat="1" applyFont="1" applyFill="1" applyBorder="1" applyAlignment="1">
      <alignment horizontal="center" vertical="center"/>
    </xf>
    <xf numFmtId="9" fontId="334"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86" fillId="0" borderId="128" xfId="0" applyNumberFormat="1" applyFont="1" applyBorder="1" applyAlignment="1">
      <alignment vertical="center"/>
    </xf>
    <xf numFmtId="181" fontId="303" fillId="0" borderId="131" xfId="0" applyNumberFormat="1" applyFont="1" applyBorder="1" applyAlignment="1">
      <alignment horizontal="left" vertical="center" wrapText="1"/>
    </xf>
    <xf numFmtId="3" fontId="303" fillId="0" borderId="131" xfId="1" applyNumberFormat="1" applyFont="1" applyFill="1" applyBorder="1" applyAlignment="1">
      <alignment horizontal="center" vertical="center" wrapText="1"/>
    </xf>
    <xf numFmtId="213" fontId="303" fillId="0" borderId="131" xfId="1" applyNumberFormat="1" applyFont="1" applyFill="1" applyBorder="1" applyAlignment="1">
      <alignment horizontal="center" vertical="center" wrapText="1"/>
    </xf>
    <xf numFmtId="15" fontId="303" fillId="0" borderId="131" xfId="0" applyNumberFormat="1" applyFont="1" applyBorder="1" applyAlignment="1">
      <alignment horizontal="center" vertical="center" wrapText="1"/>
    </xf>
    <xf numFmtId="9" fontId="303" fillId="0" borderId="131" xfId="0" applyNumberFormat="1" applyFont="1" applyBorder="1" applyAlignment="1">
      <alignment horizontal="center" vertical="center" wrapText="1"/>
    </xf>
    <xf numFmtId="181" fontId="309" fillId="0" borderId="131" xfId="0" applyNumberFormat="1" applyFont="1" applyBorder="1" applyAlignment="1">
      <alignment horizontal="center" vertical="center" wrapText="1"/>
    </xf>
    <xf numFmtId="213" fontId="303" fillId="0" borderId="18" xfId="1" applyNumberFormat="1" applyFont="1" applyFill="1" applyBorder="1" applyAlignment="1">
      <alignment horizontal="center" vertical="center" wrapText="1"/>
    </xf>
    <xf numFmtId="15" fontId="303" fillId="0" borderId="85" xfId="0" applyNumberFormat="1" applyFont="1" applyBorder="1" applyAlignment="1">
      <alignment horizontal="center" vertical="center" wrapText="1"/>
    </xf>
    <xf numFmtId="170" fontId="290" fillId="0" borderId="136" xfId="5" applyNumberFormat="1" applyFont="1" applyBorder="1" applyAlignment="1">
      <alignment horizontal="center" vertical="center" wrapText="1"/>
    </xf>
    <xf numFmtId="185" fontId="0" fillId="0" borderId="136" xfId="2" applyNumberFormat="1" applyFont="1" applyBorder="1" applyAlignment="1">
      <alignment vertical="center"/>
    </xf>
    <xf numFmtId="4" fontId="295" fillId="0" borderId="124" xfId="5" applyNumberFormat="1" applyFont="1" applyBorder="1" applyAlignment="1">
      <alignment vertical="center"/>
    </xf>
    <xf numFmtId="4" fontId="295" fillId="0" borderId="137" xfId="5" applyNumberFormat="1" applyFont="1" applyBorder="1" applyAlignment="1">
      <alignment vertical="center"/>
    </xf>
    <xf numFmtId="185" fontId="290" fillId="0" borderId="136" xfId="2" applyNumberFormat="1" applyFont="1" applyBorder="1" applyAlignment="1">
      <alignment vertical="center"/>
    </xf>
    <xf numFmtId="0" fontId="296" fillId="2" borderId="0" xfId="0" applyFont="1" applyFill="1" applyAlignment="1">
      <alignment vertical="center"/>
    </xf>
    <xf numFmtId="0" fontId="295" fillId="0" borderId="0" xfId="44392" applyFont="1" applyAlignment="1">
      <alignment vertical="center"/>
    </xf>
    <xf numFmtId="0" fontId="295" fillId="0" borderId="0" xfId="44392" applyFont="1" applyAlignment="1">
      <alignment horizontal="center" vertical="center" wrapText="1"/>
    </xf>
    <xf numFmtId="0" fontId="296" fillId="0" borderId="0" xfId="44392" applyFont="1" applyAlignment="1">
      <alignment horizontal="center" vertical="center" wrapText="1"/>
    </xf>
    <xf numFmtId="196" fontId="295" fillId="0" borderId="0" xfId="44393" applyNumberFormat="1" applyFont="1" applyFill="1" applyBorder="1" applyAlignment="1">
      <alignment horizontal="center" vertical="center" wrapText="1"/>
    </xf>
    <xf numFmtId="14" fontId="295" fillId="0" borderId="0" xfId="44392" applyNumberFormat="1" applyFont="1" applyAlignment="1">
      <alignment horizontal="right" vertical="center" wrapText="1"/>
    </xf>
    <xf numFmtId="0" fontId="295" fillId="0" borderId="0" xfId="44394" applyFont="1" applyAlignment="1">
      <alignment horizontal="left" vertical="center" wrapText="1"/>
    </xf>
    <xf numFmtId="0" fontId="296" fillId="0" borderId="0" xfId="44392" applyFont="1" applyAlignment="1">
      <alignment vertical="center"/>
    </xf>
    <xf numFmtId="0" fontId="295" fillId="0" borderId="0" xfId="44392" applyFont="1" applyAlignment="1">
      <alignment horizontal="center" vertical="center"/>
    </xf>
    <xf numFmtId="0" fontId="296" fillId="0" borderId="0" xfId="44392" applyFont="1" applyAlignment="1">
      <alignment horizontal="center" vertical="center"/>
    </xf>
    <xf numFmtId="196" fontId="295" fillId="0" borderId="0" xfId="44392" applyNumberFormat="1" applyFont="1" applyAlignment="1">
      <alignment horizontal="center" vertical="center"/>
    </xf>
    <xf numFmtId="14" fontId="295" fillId="0" borderId="0" xfId="44392" applyNumberFormat="1" applyFont="1" applyAlignment="1">
      <alignment horizontal="right" vertical="center"/>
    </xf>
    <xf numFmtId="0" fontId="295" fillId="0" borderId="0" xfId="44392" applyFont="1" applyAlignment="1">
      <alignment horizontal="left" vertical="center" wrapText="1"/>
    </xf>
    <xf numFmtId="0" fontId="378" fillId="0" borderId="0" xfId="44392" applyFont="1"/>
    <xf numFmtId="0" fontId="309" fillId="0" borderId="0" xfId="44392" applyFont="1" applyAlignment="1">
      <alignment horizontal="center" vertical="center" wrapText="1"/>
    </xf>
    <xf numFmtId="0" fontId="303" fillId="0" borderId="0" xfId="44392" applyFont="1" applyAlignment="1">
      <alignment horizontal="center" vertical="center" wrapText="1"/>
    </xf>
    <xf numFmtId="196" fontId="303" fillId="0" borderId="0" xfId="44393" applyNumberFormat="1" applyFont="1" applyFill="1" applyBorder="1" applyAlignment="1">
      <alignment horizontal="center" vertical="center" wrapText="1"/>
    </xf>
    <xf numFmtId="196" fontId="303" fillId="0" borderId="0" xfId="44392" applyNumberFormat="1" applyFont="1" applyAlignment="1">
      <alignment horizontal="right" vertical="center" wrapText="1"/>
    </xf>
    <xf numFmtId="196" fontId="303" fillId="0" borderId="0" xfId="44394" applyNumberFormat="1" applyFont="1" applyAlignment="1">
      <alignment horizontal="left" vertical="center" wrapText="1"/>
    </xf>
    <xf numFmtId="14" fontId="303" fillId="0" borderId="0" xfId="44392" applyNumberFormat="1" applyFont="1" applyAlignment="1">
      <alignment horizontal="center" vertical="center"/>
    </xf>
    <xf numFmtId="0" fontId="303" fillId="0" borderId="0" xfId="44392" applyFont="1" applyAlignment="1">
      <alignment vertical="center"/>
    </xf>
    <xf numFmtId="0" fontId="309" fillId="0" borderId="0" xfId="44392" applyFont="1" applyAlignment="1">
      <alignment horizontal="center" vertical="center"/>
    </xf>
    <xf numFmtId="0" fontId="303" fillId="0" borderId="0" xfId="44392" applyFont="1" applyAlignment="1">
      <alignment horizontal="center" vertical="center"/>
    </xf>
    <xf numFmtId="196" fontId="303" fillId="0" borderId="0" xfId="44392" applyNumberFormat="1" applyFont="1" applyAlignment="1">
      <alignment horizontal="center" vertical="center"/>
    </xf>
    <xf numFmtId="196" fontId="303" fillId="0" borderId="0" xfId="44392" applyNumberFormat="1" applyFont="1" applyAlignment="1">
      <alignment horizontal="right" vertical="center"/>
    </xf>
    <xf numFmtId="196" fontId="303" fillId="0" borderId="0" xfId="44392" applyNumberFormat="1" applyFont="1" applyAlignment="1">
      <alignment horizontal="left" vertical="center" wrapText="1"/>
    </xf>
    <xf numFmtId="0" fontId="401" fillId="0" borderId="0" xfId="0" applyFont="1"/>
    <xf numFmtId="0" fontId="0" fillId="0" borderId="85" xfId="0" applyBorder="1" applyAlignment="1">
      <alignment horizontal="center"/>
    </xf>
    <xf numFmtId="219" fontId="0" fillId="0" borderId="85" xfId="44359" applyNumberFormat="1" applyFont="1" applyBorder="1"/>
    <xf numFmtId="218" fontId="0" fillId="0" borderId="85" xfId="44360" applyNumberFormat="1" applyFont="1" applyBorder="1"/>
    <xf numFmtId="217" fontId="0" fillId="0" borderId="85" xfId="1" applyNumberFormat="1" applyFont="1" applyBorder="1" applyAlignment="1">
      <alignment horizontal="center" vertical="center" wrapText="1"/>
    </xf>
    <xf numFmtId="0" fontId="0" fillId="0" borderId="85" xfId="0" applyBorder="1"/>
    <xf numFmtId="3" fontId="290" fillId="0" borderId="136" xfId="5" applyNumberFormat="1" applyFont="1" applyBorder="1" applyAlignment="1">
      <alignment vertical="center"/>
    </xf>
    <xf numFmtId="3" fontId="383" fillId="0" borderId="136" xfId="5" applyNumberFormat="1" applyFont="1" applyBorder="1" applyAlignment="1">
      <alignment vertical="center"/>
    </xf>
    <xf numFmtId="3" fontId="0" fillId="0" borderId="136" xfId="5" applyNumberFormat="1" applyFont="1" applyBorder="1" applyAlignment="1">
      <alignment vertical="center"/>
    </xf>
    <xf numFmtId="167" fontId="333" fillId="0" borderId="87" xfId="4" applyNumberFormat="1" applyFont="1" applyBorder="1" applyAlignment="1">
      <alignment vertical="center"/>
    </xf>
    <xf numFmtId="167" fontId="333" fillId="0" borderId="88" xfId="4" applyNumberFormat="1" applyFont="1" applyBorder="1" applyAlignment="1">
      <alignment vertical="center"/>
    </xf>
    <xf numFmtId="167" fontId="333" fillId="0" borderId="89" xfId="4" applyNumberFormat="1" applyFont="1" applyBorder="1" applyAlignment="1">
      <alignment vertical="center"/>
    </xf>
    <xf numFmtId="0" fontId="28" fillId="0" borderId="0" xfId="44396"/>
    <xf numFmtId="0" fontId="99" fillId="2" borderId="3" xfId="44100" applyFill="1" applyBorder="1"/>
    <xf numFmtId="0" fontId="292" fillId="0" borderId="85" xfId="44152" applyFont="1" applyBorder="1" applyAlignment="1">
      <alignment vertical="center"/>
    </xf>
    <xf numFmtId="0" fontId="292" fillId="0" borderId="85" xfId="44152" applyFont="1" applyBorder="1" applyAlignment="1">
      <alignment horizontal="center" vertical="center"/>
    </xf>
    <xf numFmtId="0" fontId="296" fillId="0" borderId="85" xfId="0" applyFont="1" applyBorder="1" applyAlignment="1">
      <alignment horizontal="center" vertical="center" wrapText="1"/>
    </xf>
    <xf numFmtId="0" fontId="304" fillId="0" borderId="85" xfId="0" applyFont="1" applyBorder="1" applyAlignment="1">
      <alignment horizontal="center" vertical="center" wrapText="1"/>
    </xf>
    <xf numFmtId="198" fontId="295" fillId="0" borderId="85" xfId="0" applyNumberFormat="1" applyFont="1" applyBorder="1" applyAlignment="1">
      <alignment horizontal="center" vertical="center"/>
    </xf>
    <xf numFmtId="9" fontId="292" fillId="0" borderId="85" xfId="2" applyFont="1" applyFill="1" applyBorder="1" applyAlignment="1">
      <alignment horizontal="center" vertical="center" wrapText="1"/>
    </xf>
    <xf numFmtId="4" fontId="286" fillId="0" borderId="85" xfId="0" applyNumberFormat="1" applyFont="1" applyBorder="1" applyAlignment="1">
      <alignment vertical="center" wrapText="1"/>
    </xf>
    <xf numFmtId="168" fontId="286" fillId="0" borderId="85" xfId="44116" applyBorder="1" applyAlignment="1">
      <alignment vertical="center"/>
    </xf>
    <xf numFmtId="9" fontId="286" fillId="0" borderId="85" xfId="8801" applyBorder="1" applyAlignment="1">
      <alignment horizontal="center" vertical="center"/>
    </xf>
    <xf numFmtId="0" fontId="341" fillId="0" borderId="85" xfId="0" applyFont="1" applyBorder="1" applyAlignment="1">
      <alignment horizontal="center" vertical="center"/>
    </xf>
    <xf numFmtId="0" fontId="333" fillId="0" borderId="85" xfId="0" applyFont="1" applyBorder="1" applyAlignment="1">
      <alignment horizontal="center" vertical="center"/>
    </xf>
    <xf numFmtId="0" fontId="286" fillId="0" borderId="85" xfId="0" applyFont="1" applyBorder="1" applyAlignment="1">
      <alignment vertical="center" wrapText="1"/>
    </xf>
    <xf numFmtId="168" fontId="341" fillId="0" borderId="85" xfId="44116" applyFont="1" applyBorder="1" applyAlignment="1">
      <alignment vertical="center"/>
    </xf>
    <xf numFmtId="168" fontId="333" fillId="0" borderId="85" xfId="44116" applyFont="1" applyBorder="1" applyAlignment="1">
      <alignment vertical="center"/>
    </xf>
    <xf numFmtId="173" fontId="341" fillId="0" borderId="85" xfId="8801" applyNumberFormat="1" applyFont="1" applyBorder="1" applyAlignment="1">
      <alignment horizontal="center" vertical="center"/>
    </xf>
    <xf numFmtId="168" fontId="0" fillId="0" borderId="0" xfId="44116" applyFont="1" applyAlignment="1">
      <alignment horizontal="center" vertical="center"/>
    </xf>
    <xf numFmtId="9" fontId="0" fillId="0" borderId="0" xfId="8801" applyFont="1" applyAlignment="1">
      <alignment vertical="center"/>
    </xf>
    <xf numFmtId="0" fontId="286" fillId="2" borderId="0" xfId="44058" applyFill="1" applyAlignment="1">
      <alignment vertical="center"/>
    </xf>
    <xf numFmtId="0" fontId="290" fillId="0" borderId="0" xfId="44086" applyFont="1" applyAlignment="1">
      <alignment horizontal="center"/>
    </xf>
    <xf numFmtId="203" fontId="295" fillId="0" borderId="1" xfId="43894" applyNumberFormat="1" applyFont="1" applyBorder="1" applyAlignment="1">
      <alignment horizontal="center" vertical="center"/>
    </xf>
    <xf numFmtId="203" fontId="296" fillId="0" borderId="1" xfId="43894" applyNumberFormat="1" applyFont="1" applyBorder="1" applyAlignment="1">
      <alignment horizontal="center" vertical="center"/>
    </xf>
    <xf numFmtId="167" fontId="27" fillId="0" borderId="1" xfId="35088" applyNumberFormat="1" applyFont="1" applyFill="1" applyBorder="1" applyAlignment="1">
      <alignment vertical="center"/>
    </xf>
    <xf numFmtId="173" fontId="292" fillId="0" borderId="136" xfId="2" applyNumberFormat="1" applyFont="1" applyFill="1" applyBorder="1" applyAlignment="1">
      <alignment horizontal="center" vertical="center" wrapText="1"/>
    </xf>
    <xf numFmtId="1" fontId="292" fillId="0" borderId="136" xfId="0" applyNumberFormat="1" applyFont="1" applyBorder="1" applyAlignment="1">
      <alignment horizontal="center" vertical="center" wrapText="1"/>
    </xf>
    <xf numFmtId="167" fontId="339" fillId="0" borderId="140" xfId="78" applyNumberFormat="1" applyFont="1" applyBorder="1" applyAlignment="1">
      <alignment horizontal="center" vertical="center"/>
    </xf>
    <xf numFmtId="211" fontId="339" fillId="0" borderId="140" xfId="78" applyNumberFormat="1" applyFont="1" applyBorder="1" applyAlignment="1">
      <alignment horizontal="center" vertical="center"/>
    </xf>
    <xf numFmtId="0" fontId="406" fillId="0" borderId="0" xfId="78" applyFont="1" applyAlignment="1">
      <alignment horizontal="center" vertical="center"/>
    </xf>
    <xf numFmtId="212" fontId="388" fillId="0" borderId="0" xfId="78" applyNumberFormat="1" applyFont="1" applyAlignment="1">
      <alignment horizontal="right" vertical="center"/>
    </xf>
    <xf numFmtId="210" fontId="287" fillId="0" borderId="0" xfId="78" applyNumberFormat="1" applyAlignment="1">
      <alignment vertical="center"/>
    </xf>
    <xf numFmtId="211" fontId="388" fillId="0" borderId="0" xfId="78" applyNumberFormat="1" applyFont="1" applyAlignment="1">
      <alignment horizontal="right" vertical="center"/>
    </xf>
    <xf numFmtId="223" fontId="388" fillId="0" borderId="0" xfId="78" applyNumberFormat="1" applyFont="1" applyAlignment="1">
      <alignment horizontal="right" vertical="center"/>
    </xf>
    <xf numFmtId="0" fontId="386" fillId="0" borderId="0" xfId="78" applyFont="1" applyAlignment="1">
      <alignment horizontal="center" vertical="center"/>
    </xf>
    <xf numFmtId="0" fontId="400" fillId="39" borderId="141" xfId="44408" applyFont="1" applyFill="1" applyBorder="1" applyAlignment="1">
      <alignment horizontal="center" vertical="center" wrapText="1"/>
    </xf>
    <xf numFmtId="14" fontId="400" fillId="39" borderId="141" xfId="44408" applyNumberFormat="1" applyFont="1" applyFill="1" applyBorder="1" applyAlignment="1">
      <alignment horizontal="center" vertical="center" wrapText="1"/>
    </xf>
    <xf numFmtId="0" fontId="358" fillId="2" borderId="0" xfId="35116" applyFont="1" applyFill="1" applyAlignment="1">
      <alignment vertical="center" wrapText="1"/>
    </xf>
    <xf numFmtId="0" fontId="286" fillId="2" borderId="0" xfId="43894" applyFont="1" applyFill="1" applyAlignment="1">
      <alignment vertical="center"/>
    </xf>
    <xf numFmtId="0" fontId="404" fillId="39" borderId="141" xfId="44408" applyFont="1" applyFill="1" applyBorder="1" applyAlignment="1">
      <alignment horizontal="center" vertical="center" wrapText="1"/>
    </xf>
    <xf numFmtId="14" fontId="404" fillId="39" borderId="141" xfId="44408" applyNumberFormat="1" applyFont="1" applyFill="1" applyBorder="1" applyAlignment="1">
      <alignment horizontal="center" vertical="center" wrapText="1"/>
    </xf>
    <xf numFmtId="0" fontId="358" fillId="2" borderId="0" xfId="44171" applyFont="1" applyFill="1" applyAlignment="1">
      <alignment vertical="center" wrapText="1"/>
    </xf>
    <xf numFmtId="0" fontId="286" fillId="2" borderId="0" xfId="44170" applyFont="1" applyFill="1" applyAlignment="1">
      <alignment vertical="center"/>
    </xf>
    <xf numFmtId="0" fontId="400" fillId="39" borderId="118" xfId="44408" applyFont="1" applyFill="1" applyBorder="1" applyAlignment="1">
      <alignment horizontal="center" vertical="center" wrapText="1"/>
    </xf>
    <xf numFmtId="0" fontId="400" fillId="39" borderId="119" xfId="44408" applyFont="1" applyFill="1" applyBorder="1" applyAlignment="1">
      <alignment horizontal="center" vertical="center" wrapText="1"/>
    </xf>
    <xf numFmtId="0" fontId="400" fillId="39" borderId="120" xfId="44408" applyFont="1" applyFill="1" applyBorder="1" applyAlignment="1">
      <alignment horizontal="center" vertical="center" wrapText="1"/>
    </xf>
    <xf numFmtId="14" fontId="400" fillId="39" borderId="120" xfId="44408" applyNumberFormat="1" applyFont="1" applyFill="1" applyBorder="1" applyAlignment="1">
      <alignment horizontal="center" vertical="center" wrapText="1"/>
    </xf>
    <xf numFmtId="0" fontId="357" fillId="2" borderId="0" xfId="43926" applyFont="1" applyFill="1" applyAlignment="1">
      <alignment vertical="center"/>
    </xf>
    <xf numFmtId="196" fontId="400" fillId="39" borderId="141" xfId="44408" applyNumberFormat="1" applyFont="1" applyFill="1" applyBorder="1" applyAlignment="1">
      <alignment horizontal="center" vertical="center" wrapText="1"/>
    </xf>
    <xf numFmtId="0" fontId="357" fillId="2" borderId="0" xfId="43926" applyFont="1" applyFill="1"/>
    <xf numFmtId="181" fontId="309" fillId="0" borderId="141" xfId="0" applyNumberFormat="1" applyFont="1" applyBorder="1" applyAlignment="1">
      <alignment horizontal="center" vertical="center" wrapText="1"/>
    </xf>
    <xf numFmtId="0" fontId="309" fillId="0" borderId="141" xfId="0" applyFont="1" applyBorder="1" applyAlignment="1">
      <alignment horizontal="center" vertical="center" wrapText="1"/>
    </xf>
    <xf numFmtId="181" fontId="309" fillId="0" borderId="141" xfId="0" applyNumberFormat="1" applyFont="1" applyBorder="1" applyAlignment="1">
      <alignment horizontal="left" vertical="center" wrapText="1"/>
    </xf>
    <xf numFmtId="3" fontId="303" fillId="0" borderId="141" xfId="1" applyNumberFormat="1" applyFont="1" applyFill="1" applyBorder="1" applyAlignment="1">
      <alignment horizontal="center" vertical="center" wrapText="1"/>
    </xf>
    <xf numFmtId="168" fontId="303" fillId="0" borderId="141" xfId="0" applyNumberFormat="1" applyFont="1" applyBorder="1" applyAlignment="1">
      <alignment horizontal="center" vertical="center" wrapText="1"/>
    </xf>
    <xf numFmtId="0" fontId="309" fillId="0" borderId="141" xfId="0" applyFont="1" applyBorder="1" applyAlignment="1">
      <alignment horizontal="left" vertical="center" wrapText="1"/>
    </xf>
    <xf numFmtId="0" fontId="303" fillId="0" borderId="141" xfId="0" applyFont="1" applyBorder="1" applyAlignment="1">
      <alignment horizontal="center" vertical="center" wrapText="1"/>
    </xf>
    <xf numFmtId="9" fontId="303" fillId="0" borderId="141" xfId="0" applyNumberFormat="1" applyFont="1" applyBorder="1" applyAlignment="1">
      <alignment horizontal="center" vertical="center" wrapText="1"/>
    </xf>
    <xf numFmtId="3" fontId="309" fillId="0" borderId="141" xfId="1" applyNumberFormat="1" applyFont="1" applyFill="1" applyBorder="1" applyAlignment="1">
      <alignment horizontal="center" vertical="center" wrapText="1"/>
    </xf>
    <xf numFmtId="168" fontId="309" fillId="0" borderId="141" xfId="0" applyNumberFormat="1" applyFont="1" applyBorder="1" applyAlignment="1">
      <alignment horizontal="center" vertical="center" wrapText="1"/>
    </xf>
    <xf numFmtId="183" fontId="303" fillId="0" borderId="141" xfId="1" applyNumberFormat="1" applyFont="1" applyFill="1" applyBorder="1" applyAlignment="1">
      <alignment horizontal="center" vertical="center" wrapText="1"/>
    </xf>
    <xf numFmtId="43" fontId="309" fillId="0" borderId="141" xfId="0" applyNumberFormat="1" applyFont="1" applyBorder="1" applyAlignment="1">
      <alignment horizontal="center" vertical="center" wrapText="1"/>
    </xf>
    <xf numFmtId="181" fontId="303" fillId="0" borderId="141" xfId="0" applyNumberFormat="1" applyFont="1" applyBorder="1" applyAlignment="1">
      <alignment horizontal="left" vertical="center" wrapText="1"/>
    </xf>
    <xf numFmtId="181" fontId="303" fillId="0" borderId="145" xfId="0" applyNumberFormat="1" applyFont="1" applyBorder="1" applyAlignment="1">
      <alignment horizontal="left" vertical="center" wrapText="1"/>
    </xf>
    <xf numFmtId="3" fontId="303" fillId="0" borderId="145" xfId="1" applyNumberFormat="1" applyFont="1" applyFill="1" applyBorder="1" applyAlignment="1">
      <alignment horizontal="center" vertical="center" wrapText="1"/>
    </xf>
    <xf numFmtId="183" fontId="303" fillId="0" borderId="145" xfId="1" applyNumberFormat="1" applyFont="1" applyFill="1" applyBorder="1" applyAlignment="1">
      <alignment horizontal="center" vertical="center" wrapText="1"/>
    </xf>
    <xf numFmtId="217" fontId="290" fillId="0" borderId="89" xfId="0" applyNumberFormat="1" applyFont="1" applyBorder="1" applyAlignment="1">
      <alignment vertical="center"/>
    </xf>
    <xf numFmtId="217" fontId="290" fillId="0" borderId="85" xfId="0" applyNumberFormat="1" applyFont="1" applyBorder="1" applyAlignment="1">
      <alignment vertical="center"/>
    </xf>
    <xf numFmtId="217" fontId="290" fillId="0" borderId="85" xfId="1" applyNumberFormat="1" applyFont="1" applyBorder="1" applyAlignment="1">
      <alignment vertical="center"/>
    </xf>
    <xf numFmtId="217" fontId="290" fillId="0" borderId="126" xfId="0" applyNumberFormat="1" applyFont="1" applyBorder="1" applyAlignment="1">
      <alignment vertical="center"/>
    </xf>
    <xf numFmtId="217" fontId="290" fillId="0" borderId="85" xfId="44359" applyNumberFormat="1" applyFont="1" applyBorder="1" applyAlignment="1">
      <alignment vertical="center"/>
    </xf>
    <xf numFmtId="44" fontId="296" fillId="0" borderId="115" xfId="4" applyNumberFormat="1" applyFont="1" applyBorder="1" applyAlignment="1">
      <alignment horizontal="left" vertical="center"/>
    </xf>
    <xf numFmtId="0" fontId="0" fillId="0" borderId="85" xfId="0" applyBorder="1" applyAlignment="1">
      <alignment vertical="center" wrapText="1"/>
    </xf>
    <xf numFmtId="44" fontId="296" fillId="0" borderId="142" xfId="4" applyNumberFormat="1" applyFont="1" applyBorder="1" applyAlignment="1">
      <alignment horizontal="centerContinuous" vertical="center"/>
    </xf>
    <xf numFmtId="0" fontId="296" fillId="0" borderId="142" xfId="4" applyFont="1" applyBorder="1" applyAlignment="1">
      <alignment horizontal="centerContinuous" vertical="center"/>
    </xf>
    <xf numFmtId="170" fontId="341" fillId="0" borderId="142" xfId="5" applyNumberFormat="1" applyFont="1" applyFill="1" applyBorder="1" applyAlignment="1">
      <alignment horizontal="center" vertical="center" wrapText="1"/>
    </xf>
    <xf numFmtId="44" fontId="295" fillId="0" borderId="142" xfId="4" applyNumberFormat="1" applyFont="1" applyBorder="1" applyAlignment="1">
      <alignment vertical="center"/>
    </xf>
    <xf numFmtId="0" fontId="295" fillId="0" borderId="142" xfId="4" applyFont="1" applyBorder="1" applyAlignment="1">
      <alignment vertical="center"/>
    </xf>
    <xf numFmtId="170" fontId="0" fillId="0" borderId="142" xfId="5" applyNumberFormat="1" applyFont="1" applyFill="1" applyBorder="1" applyAlignment="1">
      <alignment vertical="center"/>
    </xf>
    <xf numFmtId="185" fontId="0" fillId="0" borderId="142" xfId="2" applyNumberFormat="1" applyFont="1" applyBorder="1" applyAlignment="1">
      <alignment vertical="center"/>
    </xf>
    <xf numFmtId="170" fontId="295" fillId="0" borderId="142" xfId="5" applyNumberFormat="1" applyFont="1" applyFill="1" applyBorder="1" applyAlignment="1">
      <alignment vertical="center"/>
    </xf>
    <xf numFmtId="3" fontId="290" fillId="0" borderId="142" xfId="5" applyNumberFormat="1" applyFont="1" applyBorder="1" applyAlignment="1">
      <alignment vertical="center"/>
    </xf>
    <xf numFmtId="185" fontId="290" fillId="0" borderId="142" xfId="2" applyNumberFormat="1" applyFont="1" applyBorder="1" applyAlignment="1">
      <alignment vertical="center"/>
    </xf>
    <xf numFmtId="0" fontId="338" fillId="0" borderId="144" xfId="35059" applyFill="1" applyBorder="1"/>
    <xf numFmtId="0" fontId="407" fillId="0" borderId="0" xfId="0" applyFont="1" applyAlignment="1">
      <alignment horizontal="center" vertical="center" wrapText="1"/>
    </xf>
    <xf numFmtId="168" fontId="407" fillId="0" borderId="0" xfId="1" applyFont="1" applyAlignment="1">
      <alignment horizontal="center" vertical="center" wrapText="1"/>
    </xf>
    <xf numFmtId="0" fontId="407" fillId="0" borderId="150" xfId="0" applyFont="1" applyBorder="1" applyAlignment="1">
      <alignment horizontal="left" vertical="center" wrapText="1"/>
    </xf>
    <xf numFmtId="3" fontId="407" fillId="0" borderId="150" xfId="1" applyNumberFormat="1" applyFont="1" applyBorder="1" applyAlignment="1">
      <alignment horizontal="center" vertical="center" wrapText="1"/>
    </xf>
    <xf numFmtId="168" fontId="407" fillId="0" borderId="150" xfId="0" applyNumberFormat="1" applyFont="1" applyBorder="1" applyAlignment="1">
      <alignment horizontal="center" vertical="center" wrapText="1"/>
    </xf>
    <xf numFmtId="4" fontId="407" fillId="0" borderId="0" xfId="0" applyNumberFormat="1" applyFont="1" applyAlignment="1">
      <alignment horizontal="center" vertical="center" wrapText="1"/>
    </xf>
    <xf numFmtId="0" fontId="309" fillId="0" borderId="150" xfId="0" applyFont="1" applyBorder="1" applyAlignment="1">
      <alignment horizontal="left" vertical="center" wrapText="1"/>
    </xf>
    <xf numFmtId="3" fontId="309" fillId="0" borderId="150" xfId="1" applyNumberFormat="1" applyFont="1" applyBorder="1" applyAlignment="1">
      <alignment horizontal="center" vertical="center" wrapText="1"/>
    </xf>
    <xf numFmtId="168" fontId="309" fillId="0" borderId="150" xfId="0" applyNumberFormat="1" applyFont="1" applyBorder="1" applyAlignment="1">
      <alignment horizontal="center" vertical="center" wrapText="1"/>
    </xf>
    <xf numFmtId="0" fontId="303" fillId="0" borderId="150" xfId="0" applyFont="1" applyBorder="1" applyAlignment="1">
      <alignment horizontal="left" vertical="center" wrapText="1"/>
    </xf>
    <xf numFmtId="3" fontId="303" fillId="0" borderId="150" xfId="1" applyNumberFormat="1" applyFont="1" applyBorder="1" applyAlignment="1">
      <alignment horizontal="center" vertical="center" wrapText="1"/>
    </xf>
    <xf numFmtId="203" fontId="295" fillId="0" borderId="1" xfId="0" applyNumberFormat="1" applyFont="1" applyBorder="1" applyAlignment="1">
      <alignment horizontal="center" vertical="center"/>
    </xf>
    <xf numFmtId="203" fontId="295" fillId="0" borderId="108" xfId="0" applyNumberFormat="1" applyFont="1" applyBorder="1" applyAlignment="1">
      <alignment horizontal="center" vertical="center"/>
    </xf>
    <xf numFmtId="49" fontId="304" fillId="2" borderId="0" xfId="0" applyNumberFormat="1" applyFont="1" applyFill="1" applyAlignment="1">
      <alignment vertical="center"/>
    </xf>
    <xf numFmtId="168" fontId="292" fillId="2" borderId="0" xfId="1" applyFont="1" applyFill="1" applyAlignment="1">
      <alignment vertical="center"/>
    </xf>
    <xf numFmtId="0" fontId="292" fillId="2" borderId="0" xfId="0" applyFont="1" applyFill="1" applyAlignment="1">
      <alignment horizontal="left" vertical="center"/>
    </xf>
    <xf numFmtId="2" fontId="292" fillId="2" borderId="0" xfId="0" applyNumberFormat="1" applyFont="1" applyFill="1" applyAlignment="1">
      <alignment vertical="center"/>
    </xf>
    <xf numFmtId="0" fontId="292" fillId="2" borderId="0" xfId="0" applyFont="1" applyFill="1" applyAlignment="1">
      <alignment horizontal="center" vertical="center"/>
    </xf>
    <xf numFmtId="167" fontId="286" fillId="2" borderId="0" xfId="0" applyNumberFormat="1" applyFont="1" applyFill="1" applyAlignment="1">
      <alignment vertical="center"/>
    </xf>
    <xf numFmtId="0" fontId="286" fillId="2" borderId="0" xfId="0" applyFont="1" applyFill="1" applyAlignment="1">
      <alignment horizontal="right" vertical="center"/>
    </xf>
    <xf numFmtId="179" fontId="286" fillId="2" borderId="0" xfId="0" applyNumberFormat="1" applyFont="1" applyFill="1" applyAlignment="1">
      <alignment vertical="center"/>
    </xf>
    <xf numFmtId="179" fontId="292" fillId="2" borderId="0" xfId="0" applyNumberFormat="1" applyFont="1" applyFill="1" applyAlignment="1">
      <alignment vertical="center"/>
    </xf>
    <xf numFmtId="14" fontId="295" fillId="0" borderId="0" xfId="44392" applyNumberFormat="1" applyFont="1" applyAlignment="1">
      <alignment horizontal="center" vertical="center" wrapText="1"/>
    </xf>
    <xf numFmtId="14" fontId="295" fillId="0" borderId="0" xfId="44392" applyNumberFormat="1" applyFont="1" applyAlignment="1">
      <alignment horizontal="center" vertical="center"/>
    </xf>
    <xf numFmtId="170" fontId="0" fillId="2" borderId="0" xfId="44116" applyNumberFormat="1" applyFont="1" applyFill="1" applyAlignment="1">
      <alignment vertical="center"/>
    </xf>
    <xf numFmtId="0" fontId="295" fillId="0" borderId="85" xfId="0" applyFont="1" applyBorder="1" applyAlignment="1">
      <alignment horizontal="left" vertical="center" wrapText="1"/>
    </xf>
    <xf numFmtId="198" fontId="296" fillId="0" borderId="85" xfId="0" applyNumberFormat="1" applyFont="1" applyBorder="1" applyAlignment="1">
      <alignment horizontal="center" vertical="center"/>
    </xf>
    <xf numFmtId="173" fontId="304" fillId="0" borderId="85" xfId="2" applyNumberFormat="1" applyFont="1" applyFill="1" applyBorder="1" applyAlignment="1">
      <alignment horizontal="center" vertical="center" wrapText="1"/>
    </xf>
    <xf numFmtId="198" fontId="297" fillId="0" borderId="1" xfId="0" applyNumberFormat="1" applyFont="1" applyBorder="1" applyAlignment="1">
      <alignment horizontal="center" vertical="center" wrapText="1"/>
    </xf>
    <xf numFmtId="2" fontId="296" fillId="2" borderId="85" xfId="44093" applyNumberFormat="1" applyFont="1" applyFill="1" applyBorder="1" applyAlignment="1">
      <alignment horizontal="center" vertical="center" wrapText="1"/>
    </xf>
    <xf numFmtId="0" fontId="23" fillId="0" borderId="1" xfId="0" applyFont="1" applyBorder="1" applyAlignment="1">
      <alignment vertical="center" wrapText="1"/>
    </xf>
    <xf numFmtId="0" fontId="292" fillId="0" borderId="150" xfId="44152" applyFont="1" applyBorder="1" applyAlignment="1">
      <alignment vertical="center"/>
    </xf>
    <xf numFmtId="0" fontId="292" fillId="0" borderId="150" xfId="44152" applyFont="1" applyBorder="1" applyAlignment="1">
      <alignment horizontal="center" vertical="center"/>
    </xf>
    <xf numFmtId="0" fontId="296" fillId="0" borderId="153" xfId="0" applyFont="1" applyBorder="1" applyAlignment="1">
      <alignment horizontal="center" vertical="center"/>
    </xf>
    <xf numFmtId="0" fontId="296" fillId="0" borderId="153" xfId="78" applyFont="1" applyBorder="1" applyAlignment="1">
      <alignment horizontal="center" vertical="center"/>
    </xf>
    <xf numFmtId="0" fontId="304" fillId="0" borderId="153" xfId="0" applyFont="1" applyBorder="1" applyAlignment="1">
      <alignment horizontal="center" vertical="center"/>
    </xf>
    <xf numFmtId="179" fontId="295" fillId="0" borderId="153" xfId="35088" applyNumberFormat="1" applyFont="1" applyFill="1" applyBorder="1" applyAlignment="1">
      <alignment horizontal="center" vertical="center"/>
    </xf>
    <xf numFmtId="203" fontId="295" fillId="0" borderId="153" xfId="0" applyNumberFormat="1" applyFont="1" applyBorder="1" applyAlignment="1">
      <alignment horizontal="center" vertical="center"/>
    </xf>
    <xf numFmtId="179" fontId="296" fillId="0" borderId="153" xfId="0" applyNumberFormat="1" applyFont="1" applyBorder="1" applyAlignment="1">
      <alignment horizontal="center" vertical="center"/>
    </xf>
    <xf numFmtId="203" fontId="296" fillId="0" borderId="153" xfId="5" applyNumberFormat="1" applyFont="1" applyFill="1" applyBorder="1" applyAlignment="1">
      <alignment horizontal="center" vertical="center" wrapText="1"/>
    </xf>
    <xf numFmtId="177" fontId="295" fillId="0" borderId="153" xfId="0" applyNumberFormat="1" applyFont="1" applyBorder="1" applyAlignment="1">
      <alignment horizontal="center" vertical="center"/>
    </xf>
    <xf numFmtId="177" fontId="296" fillId="0" borderId="153" xfId="0" applyNumberFormat="1" applyFont="1" applyBorder="1" applyAlignment="1">
      <alignment horizontal="center" vertical="center"/>
    </xf>
    <xf numFmtId="167" fontId="21" fillId="0" borderId="1" xfId="35088" applyNumberFormat="1" applyFont="1" applyFill="1" applyBorder="1" applyAlignment="1">
      <alignment vertical="center"/>
    </xf>
    <xf numFmtId="167" fontId="21" fillId="0" borderId="1" xfId="35089" applyNumberFormat="1" applyFont="1" applyBorder="1" applyAlignment="1">
      <alignment vertical="center"/>
    </xf>
    <xf numFmtId="0" fontId="21" fillId="0" borderId="85" xfId="0" applyFont="1" applyBorder="1" applyAlignment="1">
      <alignment vertical="center" wrapText="1"/>
    </xf>
    <xf numFmtId="0" fontId="21" fillId="0" borderId="18" xfId="0" applyFont="1" applyBorder="1" applyAlignment="1">
      <alignment vertical="center"/>
    </xf>
    <xf numFmtId="0" fontId="21" fillId="0" borderId="80" xfId="0" applyFont="1" applyBorder="1" applyAlignment="1">
      <alignment vertical="center" wrapText="1"/>
    </xf>
    <xf numFmtId="0" fontId="288" fillId="0" borderId="153" xfId="44067" applyFont="1" applyBorder="1" applyAlignment="1">
      <alignment wrapText="1"/>
    </xf>
    <xf numFmtId="1" fontId="288" fillId="0" borderId="153" xfId="44067" applyNumberFormat="1" applyFont="1" applyBorder="1" applyAlignment="1">
      <alignment horizontal="center" wrapText="1"/>
    </xf>
    <xf numFmtId="0" fontId="292" fillId="0" borderId="153" xfId="44152" applyFont="1" applyBorder="1" applyAlignment="1">
      <alignment vertical="center" wrapText="1"/>
    </xf>
    <xf numFmtId="0" fontId="292" fillId="0" borderId="153" xfId="44152" applyFont="1" applyBorder="1" applyAlignment="1">
      <alignment horizontal="center" vertical="center" wrapText="1"/>
    </xf>
    <xf numFmtId="0" fontId="85" fillId="0" borderId="0" xfId="44152" applyAlignment="1">
      <alignment wrapText="1"/>
    </xf>
    <xf numFmtId="0" fontId="290" fillId="0" borderId="0" xfId="44152" applyFont="1" applyAlignment="1">
      <alignment vertical="center" wrapText="1"/>
    </xf>
    <xf numFmtId="183" fontId="309" fillId="0" borderId="0" xfId="0" applyNumberFormat="1" applyFont="1" applyAlignment="1">
      <alignment vertical="center" wrapText="1"/>
    </xf>
    <xf numFmtId="0" fontId="19" fillId="0" borderId="18" xfId="0" applyFont="1" applyBorder="1" applyAlignment="1">
      <alignment vertical="center"/>
    </xf>
    <xf numFmtId="0" fontId="377" fillId="2" borderId="0" xfId="0" applyFont="1" applyFill="1" applyAlignment="1">
      <alignment horizontal="left"/>
    </xf>
    <xf numFmtId="0" fontId="333" fillId="2" borderId="0" xfId="44058" applyFont="1" applyFill="1" applyAlignment="1">
      <alignment vertical="center"/>
    </xf>
    <xf numFmtId="0" fontId="290" fillId="0" borderId="153" xfId="44152" applyFont="1" applyBorder="1" applyAlignment="1">
      <alignment horizontal="center"/>
    </xf>
    <xf numFmtId="0" fontId="290" fillId="0" borderId="153" xfId="44152" applyFont="1" applyBorder="1" applyAlignment="1">
      <alignment horizontal="center" wrapText="1"/>
    </xf>
    <xf numFmtId="0" fontId="409" fillId="0" borderId="153" xfId="44420" applyFont="1" applyBorder="1" applyAlignment="1">
      <alignment wrapText="1"/>
    </xf>
    <xf numFmtId="0" fontId="409" fillId="0" borderId="153" xfId="44420" applyFont="1" applyBorder="1" applyAlignment="1">
      <alignment horizontal="center" wrapText="1"/>
    </xf>
    <xf numFmtId="0" fontId="304" fillId="0" borderId="153" xfId="44152" applyFont="1" applyBorder="1" applyAlignment="1">
      <alignment vertical="center" wrapText="1"/>
    </xf>
    <xf numFmtId="0" fontId="304" fillId="0" borderId="153" xfId="44152" applyFont="1" applyBorder="1" applyAlignment="1">
      <alignment horizontal="center" vertical="center" wrapText="1"/>
    </xf>
    <xf numFmtId="0" fontId="304" fillId="0" borderId="153" xfId="44152" applyFont="1" applyBorder="1" applyAlignment="1">
      <alignment vertical="center"/>
    </xf>
    <xf numFmtId="0" fontId="85" fillId="0" borderId="153" xfId="44152" applyBorder="1" applyAlignment="1">
      <alignment wrapText="1"/>
    </xf>
    <xf numFmtId="0" fontId="304" fillId="0" borderId="153" xfId="44152" applyFont="1" applyBorder="1" applyAlignment="1">
      <alignment horizontal="center" vertical="center"/>
    </xf>
    <xf numFmtId="0" fontId="290" fillId="0" borderId="153" xfId="44152" applyFont="1" applyBorder="1" applyAlignment="1">
      <alignment horizontal="center" vertical="center" wrapText="1"/>
    </xf>
    <xf numFmtId="0" fontId="290" fillId="0" borderId="153" xfId="44152" applyFont="1" applyBorder="1"/>
    <xf numFmtId="1" fontId="290" fillId="0" borderId="153" xfId="44152" applyNumberFormat="1" applyFont="1" applyBorder="1" applyAlignment="1">
      <alignment horizontal="center"/>
    </xf>
    <xf numFmtId="0" fontId="17" fillId="0" borderId="1" xfId="0" applyFont="1" applyBorder="1" applyAlignment="1">
      <alignment vertical="center"/>
    </xf>
    <xf numFmtId="0" fontId="17" fillId="0" borderId="67" xfId="0" applyFont="1" applyBorder="1" applyAlignment="1">
      <alignment vertical="center" wrapText="1"/>
    </xf>
    <xf numFmtId="170" fontId="334" fillId="2" borderId="14" xfId="44116" applyNumberFormat="1" applyFont="1" applyFill="1" applyBorder="1" applyAlignment="1">
      <alignment horizontal="center" vertical="center"/>
    </xf>
    <xf numFmtId="4" fontId="334" fillId="2" borderId="14" xfId="0" applyNumberFormat="1" applyFont="1" applyFill="1" applyBorder="1" applyAlignment="1">
      <alignment vertical="center"/>
    </xf>
    <xf numFmtId="0" fontId="334" fillId="2" borderId="14" xfId="0" applyFont="1" applyFill="1" applyBorder="1" applyAlignment="1">
      <alignment horizontal="center" vertical="center"/>
    </xf>
    <xf numFmtId="4" fontId="334" fillId="2" borderId="14" xfId="0" applyNumberFormat="1" applyFont="1" applyFill="1" applyBorder="1" applyAlignment="1">
      <alignment horizontal="center" vertical="center"/>
    </xf>
    <xf numFmtId="9" fontId="334" fillId="2" borderId="14" xfId="8801" applyFont="1" applyFill="1" applyBorder="1" applyAlignment="1">
      <alignment horizontal="center" vertical="center"/>
    </xf>
    <xf numFmtId="198" fontId="296" fillId="0" borderId="5" xfId="5" applyNumberFormat="1" applyFont="1" applyFill="1" applyBorder="1" applyAlignment="1">
      <alignment horizontal="center" vertical="center" wrapText="1"/>
    </xf>
    <xf numFmtId="0" fontId="292" fillId="0" borderId="155" xfId="44152" applyFont="1" applyBorder="1" applyAlignment="1">
      <alignment vertical="center" wrapText="1"/>
    </xf>
    <xf numFmtId="0" fontId="292" fillId="0" borderId="155" xfId="44152" applyFont="1" applyBorder="1" applyAlignment="1">
      <alignment horizontal="center" vertical="center" wrapText="1"/>
    </xf>
    <xf numFmtId="0" fontId="16" fillId="0" borderId="1" xfId="0" applyFont="1" applyBorder="1" applyAlignment="1">
      <alignment vertical="center" wrapText="1"/>
    </xf>
    <xf numFmtId="0" fontId="404" fillId="39" borderId="155" xfId="44408" applyFont="1" applyFill="1" applyBorder="1" applyAlignment="1">
      <alignment horizontal="center" vertical="center" wrapText="1"/>
    </xf>
    <xf numFmtId="167" fontId="13" fillId="0" borderId="1" xfId="35088" applyNumberFormat="1" applyFont="1" applyFill="1" applyBorder="1" applyAlignment="1">
      <alignment vertical="center"/>
    </xf>
    <xf numFmtId="0" fontId="295" fillId="0" borderId="155" xfId="0" applyFont="1" applyBorder="1" applyAlignment="1">
      <alignment horizontal="left" vertical="center" wrapText="1"/>
    </xf>
    <xf numFmtId="198" fontId="295" fillId="0" borderId="155" xfId="0" applyNumberFormat="1" applyFont="1" applyBorder="1" applyAlignment="1">
      <alignment horizontal="center" vertical="center"/>
    </xf>
    <xf numFmtId="9" fontId="292" fillId="0" borderId="155" xfId="2" applyFont="1" applyFill="1" applyBorder="1" applyAlignment="1">
      <alignment horizontal="center" vertical="center" wrapText="1"/>
    </xf>
    <xf numFmtId="0" fontId="409" fillId="0" borderId="155" xfId="44420" applyFont="1" applyBorder="1" applyAlignment="1">
      <alignment wrapText="1"/>
    </xf>
    <xf numFmtId="0" fontId="409" fillId="0" borderId="155" xfId="44420" applyFont="1" applyBorder="1" applyAlignment="1">
      <alignment horizontal="center" vertical="center" wrapText="1"/>
    </xf>
    <xf numFmtId="164" fontId="13" fillId="0" borderId="45" xfId="27" applyNumberFormat="1" applyFont="1" applyBorder="1" applyAlignment="1">
      <alignment horizontal="center" vertical="center" wrapText="1"/>
    </xf>
    <xf numFmtId="0" fontId="333" fillId="30" borderId="9" xfId="4" applyFont="1" applyFill="1" applyBorder="1" applyAlignment="1">
      <alignment vertical="center" wrapText="1"/>
    </xf>
    <xf numFmtId="0" fontId="333" fillId="30" borderId="0" xfId="4" applyFont="1" applyFill="1" applyAlignment="1">
      <alignment vertical="center" wrapText="1"/>
    </xf>
    <xf numFmtId="49" fontId="333" fillId="2" borderId="0" xfId="0" applyNumberFormat="1" applyFont="1" applyFill="1" applyAlignment="1">
      <alignment vertical="center" wrapText="1"/>
    </xf>
    <xf numFmtId="168" fontId="333" fillId="0" borderId="0" xfId="1" applyFont="1" applyFill="1" applyAlignment="1">
      <alignment horizontal="center" vertical="center"/>
    </xf>
    <xf numFmtId="181" fontId="303" fillId="0" borderId="155" xfId="0" applyNumberFormat="1" applyFont="1" applyBorder="1" applyAlignment="1">
      <alignment horizontal="left" vertical="center" wrapText="1"/>
    </xf>
    <xf numFmtId="224" fontId="303" fillId="0" borderId="141" xfId="1" applyNumberFormat="1" applyFont="1" applyFill="1" applyBorder="1" applyAlignment="1">
      <alignment horizontal="center" vertical="center" wrapText="1"/>
    </xf>
    <xf numFmtId="3" fontId="286" fillId="0" borderId="128" xfId="4" applyNumberFormat="1" applyBorder="1" applyAlignment="1">
      <alignment vertical="center"/>
    </xf>
    <xf numFmtId="44" fontId="295" fillId="0" borderId="156" xfId="4" applyNumberFormat="1" applyFont="1" applyBorder="1" applyAlignment="1">
      <alignment horizontal="left" vertical="center"/>
    </xf>
    <xf numFmtId="44" fontId="295" fillId="0" borderId="42" xfId="4" applyNumberFormat="1" applyFont="1" applyBorder="1" applyAlignment="1">
      <alignment horizontal="left" vertical="center"/>
    </xf>
    <xf numFmtId="44" fontId="295" fillId="0" borderId="68" xfId="4" applyNumberFormat="1" applyFont="1" applyBorder="1" applyAlignment="1">
      <alignment horizontal="left" vertical="center"/>
    </xf>
    <xf numFmtId="170" fontId="0" fillId="0" borderId="157" xfId="5" applyNumberFormat="1" applyFont="1" applyFill="1" applyBorder="1" applyAlignment="1">
      <alignment vertical="center"/>
    </xf>
    <xf numFmtId="185" fontId="0" fillId="0" borderId="157" xfId="2" applyNumberFormat="1" applyFont="1" applyBorder="1" applyAlignment="1">
      <alignment vertical="center"/>
    </xf>
    <xf numFmtId="0" fontId="295" fillId="2" borderId="0" xfId="0" applyFont="1" applyFill="1" applyAlignment="1">
      <alignment horizontal="center" vertical="center" wrapText="1"/>
    </xf>
    <xf numFmtId="49" fontId="333" fillId="0" borderId="1" xfId="0" applyNumberFormat="1" applyFont="1" applyBorder="1" applyAlignment="1">
      <alignment horizontal="center" vertical="center" wrapText="1"/>
    </xf>
    <xf numFmtId="0" fontId="409" fillId="0" borderId="157" xfId="44420" applyFont="1" applyBorder="1" applyAlignment="1">
      <alignment wrapText="1"/>
    </xf>
    <xf numFmtId="0" fontId="409" fillId="0" borderId="157" xfId="44420" applyFont="1" applyBorder="1" applyAlignment="1">
      <alignment horizontal="center" wrapText="1"/>
    </xf>
    <xf numFmtId="0" fontId="409" fillId="0" borderId="155" xfId="44420" applyFont="1" applyBorder="1" applyAlignment="1">
      <alignment horizontal="left" vertical="center" wrapText="1"/>
    </xf>
    <xf numFmtId="0" fontId="288" fillId="0" borderId="71" xfId="44025" applyFont="1" applyBorder="1" applyAlignment="1">
      <alignment wrapText="1"/>
    </xf>
    <xf numFmtId="167" fontId="10" fillId="0" borderId="1" xfId="35088" applyNumberFormat="1" applyFont="1" applyFill="1" applyBorder="1" applyAlignment="1">
      <alignment vertical="center"/>
    </xf>
    <xf numFmtId="164" fontId="10" fillId="0" borderId="45" xfId="27" applyNumberFormat="1" applyFont="1" applyBorder="1" applyAlignment="1">
      <alignment horizontal="center" vertical="center" wrapText="1"/>
    </xf>
    <xf numFmtId="0" fontId="341" fillId="0" borderId="0" xfId="0" applyFont="1"/>
    <xf numFmtId="0" fontId="361" fillId="36" borderId="157" xfId="0" applyFont="1" applyFill="1" applyBorder="1" applyAlignment="1">
      <alignment horizontal="center" vertical="center" wrapText="1"/>
    </xf>
    <xf numFmtId="0" fontId="304" fillId="35" borderId="157" xfId="0" applyFont="1" applyFill="1" applyBorder="1" applyAlignment="1">
      <alignment horizontal="center" vertical="center"/>
    </xf>
    <xf numFmtId="168" fontId="304" fillId="35" borderId="157" xfId="89" applyFont="1" applyFill="1" applyBorder="1" applyAlignment="1">
      <alignment horizontal="center" vertical="center"/>
    </xf>
    <xf numFmtId="0" fontId="304" fillId="35" borderId="157" xfId="0" applyFont="1" applyFill="1" applyBorder="1" applyAlignment="1">
      <alignment horizontal="center" vertical="center" wrapText="1"/>
    </xf>
    <xf numFmtId="168" fontId="304" fillId="35" borderId="157" xfId="89" applyFont="1" applyFill="1" applyBorder="1" applyAlignment="1">
      <alignment horizontal="center" vertical="center" wrapText="1"/>
    </xf>
    <xf numFmtId="0" fontId="297" fillId="0" borderId="157" xfId="27" applyFont="1" applyBorder="1" applyAlignment="1">
      <alignment horizontal="center" vertical="center" wrapText="1"/>
    </xf>
    <xf numFmtId="1" fontId="291" fillId="0" borderId="158" xfId="27" applyNumberFormat="1" applyFont="1" applyBorder="1" applyAlignment="1">
      <alignment horizontal="center" vertical="center" wrapText="1"/>
    </xf>
    <xf numFmtId="164" fontId="291" fillId="0" borderId="158" xfId="27" applyNumberFormat="1" applyFont="1" applyBorder="1" applyAlignment="1">
      <alignment horizontal="center" vertical="center" wrapText="1"/>
    </xf>
    <xf numFmtId="1" fontId="291" fillId="0" borderId="157" xfId="27" applyNumberFormat="1" applyFont="1" applyBorder="1" applyAlignment="1">
      <alignment horizontal="center" vertical="center" wrapText="1"/>
    </xf>
    <xf numFmtId="164" fontId="291" fillId="0" borderId="157" xfId="27" applyNumberFormat="1" applyFont="1" applyBorder="1" applyAlignment="1">
      <alignment horizontal="center" vertical="center" wrapText="1"/>
    </xf>
    <xf numFmtId="172" fontId="291" fillId="0" borderId="157" xfId="27" applyNumberFormat="1" applyFont="1" applyBorder="1" applyAlignment="1">
      <alignment horizontal="center" vertical="center" wrapText="1"/>
    </xf>
    <xf numFmtId="203" fontId="291" fillId="0" borderId="157" xfId="27" applyNumberFormat="1" applyFont="1" applyBorder="1" applyAlignment="1">
      <alignment horizontal="center" vertical="center" wrapText="1"/>
    </xf>
    <xf numFmtId="0" fontId="297" fillId="28" borderId="157" xfId="0" applyFont="1" applyFill="1" applyBorder="1" applyAlignment="1">
      <alignment horizontal="center" vertical="center" wrapText="1"/>
    </xf>
    <xf numFmtId="1" fontId="297" fillId="28" borderId="157" xfId="0" applyNumberFormat="1" applyFont="1" applyFill="1" applyBorder="1" applyAlignment="1">
      <alignment horizontal="center" vertical="center" wrapText="1"/>
    </xf>
    <xf numFmtId="199" fontId="297" fillId="28" borderId="157" xfId="0" applyNumberFormat="1" applyFont="1" applyFill="1" applyBorder="1" applyAlignment="1">
      <alignment horizontal="center" vertical="center" wrapText="1"/>
    </xf>
    <xf numFmtId="198" fontId="297" fillId="28" borderId="157" xfId="0" applyNumberFormat="1" applyFont="1" applyFill="1" applyBorder="1" applyAlignment="1">
      <alignment horizontal="center" vertical="center" wrapText="1"/>
    </xf>
    <xf numFmtId="3" fontId="297" fillId="28" borderId="157" xfId="0" applyNumberFormat="1" applyFont="1" applyFill="1" applyBorder="1" applyAlignment="1">
      <alignment horizontal="center" vertical="center" wrapText="1"/>
    </xf>
    <xf numFmtId="181" fontId="309" fillId="2" borderId="1" xfId="0" applyNumberFormat="1" applyFont="1" applyFill="1" applyBorder="1" applyAlignment="1">
      <alignment vertical="center" wrapText="1"/>
    </xf>
    <xf numFmtId="3" fontId="309" fillId="2" borderId="1" xfId="0" applyNumberFormat="1" applyFont="1" applyFill="1" applyBorder="1" applyAlignment="1">
      <alignment horizontal="center" vertical="center" wrapText="1"/>
    </xf>
    <xf numFmtId="183" fontId="377" fillId="2" borderId="1" xfId="1" applyNumberFormat="1" applyFont="1" applyFill="1" applyBorder="1" applyAlignment="1">
      <alignment horizontal="center" vertical="center" wrapText="1"/>
    </xf>
    <xf numFmtId="3" fontId="286" fillId="0" borderId="0" xfId="43978" applyNumberFormat="1" applyFont="1" applyFill="1" applyBorder="1" applyAlignment="1">
      <alignment horizontal="center" vertical="center"/>
    </xf>
    <xf numFmtId="0" fontId="303" fillId="2" borderId="0" xfId="0" applyFont="1" applyFill="1" applyAlignment="1">
      <alignment horizontal="center" vertical="center" wrapText="1"/>
    </xf>
    <xf numFmtId="0" fontId="0" fillId="0" borderId="157" xfId="0" applyBorder="1" applyAlignment="1">
      <alignment vertical="center"/>
    </xf>
    <xf numFmtId="170" fontId="0" fillId="0" borderId="156" xfId="44116" applyNumberFormat="1" applyFont="1" applyFill="1" applyBorder="1" applyAlignment="1">
      <alignment vertical="center"/>
    </xf>
    <xf numFmtId="4" fontId="0" fillId="0" borderId="156" xfId="0" applyNumberFormat="1" applyBorder="1" applyAlignment="1">
      <alignment vertical="center"/>
    </xf>
    <xf numFmtId="170" fontId="0" fillId="0" borderId="156" xfId="0" applyNumberFormat="1" applyBorder="1" applyAlignment="1">
      <alignment vertical="center"/>
    </xf>
    <xf numFmtId="4" fontId="0" fillId="0" borderId="157" xfId="0" applyNumberFormat="1" applyBorder="1" applyAlignment="1">
      <alignment vertical="center"/>
    </xf>
    <xf numFmtId="9" fontId="0" fillId="0" borderId="157" xfId="8801" applyFont="1" applyFill="1" applyBorder="1" applyAlignment="1">
      <alignment horizontal="center" vertical="center"/>
    </xf>
    <xf numFmtId="0" fontId="0" fillId="0" borderId="143" xfId="0" pivotButton="1" applyBorder="1" applyAlignment="1">
      <alignment horizontal="center" vertical="center" wrapText="1"/>
    </xf>
    <xf numFmtId="225" fontId="309" fillId="0" borderId="18" xfId="1" applyNumberFormat="1" applyFont="1" applyFill="1" applyBorder="1" applyAlignment="1">
      <alignment horizontal="center" vertical="center" wrapText="1"/>
    </xf>
    <xf numFmtId="0" fontId="8" fillId="0" borderId="80" xfId="0" applyFont="1" applyBorder="1" applyAlignment="1">
      <alignment vertical="center" wrapText="1"/>
    </xf>
    <xf numFmtId="0" fontId="380" fillId="0" borderId="1" xfId="35102" applyFont="1" applyBorder="1" applyAlignment="1">
      <alignment horizontal="center" vertical="center" wrapText="1"/>
    </xf>
    <xf numFmtId="44" fontId="7" fillId="0" borderId="157" xfId="44414" applyFont="1" applyBorder="1" applyAlignment="1">
      <alignment horizontal="center"/>
    </xf>
    <xf numFmtId="0" fontId="325" fillId="0" borderId="1" xfId="35102" applyFont="1" applyBorder="1" applyAlignment="1">
      <alignment horizontal="left" vertical="center" wrapText="1"/>
    </xf>
    <xf numFmtId="0" fontId="325" fillId="0" borderId="1" xfId="35102" applyFont="1" applyBorder="1" applyAlignment="1">
      <alignment horizontal="center" vertical="center" wrapText="1"/>
    </xf>
    <xf numFmtId="44" fontId="325" fillId="0" borderId="1" xfId="44414" applyFont="1" applyBorder="1" applyAlignment="1">
      <alignment horizontal="center" vertical="center" wrapText="1"/>
    </xf>
    <xf numFmtId="0" fontId="296" fillId="2" borderId="0" xfId="0" applyFont="1" applyFill="1" applyAlignment="1">
      <alignment horizontal="center" vertical="center"/>
    </xf>
    <xf numFmtId="168" fontId="0" fillId="0" borderId="142" xfId="5" applyFont="1" applyFill="1" applyBorder="1" applyAlignment="1">
      <alignment vertical="center"/>
    </xf>
    <xf numFmtId="3" fontId="295" fillId="0" borderId="0" xfId="0" applyNumberFormat="1" applyFont="1" applyAlignment="1">
      <alignment horizontal="center" vertical="center" wrapText="1"/>
    </xf>
    <xf numFmtId="0" fontId="288" fillId="0" borderId="159" xfId="44025" applyFont="1" applyBorder="1" applyAlignment="1">
      <alignment wrapText="1"/>
    </xf>
    <xf numFmtId="0" fontId="288" fillId="0" borderId="159" xfId="44026" applyFont="1" applyBorder="1" applyAlignment="1">
      <alignment horizontal="right" wrapText="1"/>
    </xf>
    <xf numFmtId="4" fontId="288" fillId="0" borderId="159" xfId="44026" applyNumberFormat="1" applyFont="1" applyBorder="1" applyAlignment="1">
      <alignment horizontal="right" wrapText="1"/>
    </xf>
    <xf numFmtId="0" fontId="295" fillId="0" borderId="157" xfId="0" applyFont="1" applyBorder="1" applyAlignment="1">
      <alignment horizontal="center" vertical="center" wrapText="1"/>
    </xf>
    <xf numFmtId="0" fontId="297" fillId="0" borderId="70" xfId="27" applyFont="1" applyBorder="1" applyAlignment="1">
      <alignment horizontal="center" vertical="center" wrapText="1"/>
    </xf>
    <xf numFmtId="1" fontId="291" fillId="0" borderId="160" xfId="27" applyNumberFormat="1" applyFont="1" applyBorder="1" applyAlignment="1">
      <alignment horizontal="center" vertical="center" wrapText="1"/>
    </xf>
    <xf numFmtId="164" fontId="291" fillId="0" borderId="160" xfId="27" applyNumberFormat="1" applyFont="1" applyBorder="1" applyAlignment="1">
      <alignment horizontal="center" vertical="center" wrapText="1"/>
    </xf>
    <xf numFmtId="164" fontId="291" fillId="0" borderId="70" xfId="27" applyNumberFormat="1" applyFont="1" applyBorder="1" applyAlignment="1">
      <alignment horizontal="center" vertical="center" wrapText="1"/>
    </xf>
    <xf numFmtId="1" fontId="291" fillId="0" borderId="70" xfId="27" applyNumberFormat="1" applyFont="1" applyBorder="1" applyAlignment="1">
      <alignment horizontal="center" vertical="center" wrapText="1"/>
    </xf>
    <xf numFmtId="172" fontId="291" fillId="0" borderId="70" xfId="27" applyNumberFormat="1" applyFont="1" applyBorder="1" applyAlignment="1">
      <alignment horizontal="center" vertical="center" wrapText="1"/>
    </xf>
    <xf numFmtId="203" fontId="291" fillId="0" borderId="70" xfId="27" applyNumberFormat="1" applyFont="1" applyBorder="1" applyAlignment="1">
      <alignment horizontal="center" vertical="center" wrapText="1"/>
    </xf>
    <xf numFmtId="1" fontId="295" fillId="0" borderId="157" xfId="5" applyNumberFormat="1" applyFont="1" applyFill="1" applyBorder="1" applyAlignment="1">
      <alignment horizontal="center" vertical="center" wrapText="1"/>
    </xf>
    <xf numFmtId="203" fontId="295" fillId="0" borderId="157" xfId="43894" applyNumberFormat="1" applyFont="1" applyBorder="1" applyAlignment="1">
      <alignment horizontal="center" vertical="center"/>
    </xf>
    <xf numFmtId="203" fontId="295" fillId="0" borderId="157" xfId="0" applyNumberFormat="1" applyFont="1" applyBorder="1" applyAlignment="1">
      <alignment horizontal="center" vertical="center"/>
    </xf>
    <xf numFmtId="167" fontId="296" fillId="0" borderId="0" xfId="0" applyNumberFormat="1" applyFont="1" applyAlignment="1">
      <alignment horizontal="center" vertical="center"/>
    </xf>
    <xf numFmtId="1" fontId="296" fillId="0" borderId="0" xfId="8849" applyNumberFormat="1" applyFont="1" applyFill="1" applyBorder="1" applyAlignment="1">
      <alignment horizontal="center" vertical="center" wrapText="1"/>
    </xf>
    <xf numFmtId="167" fontId="296" fillId="0" borderId="157" xfId="0" applyNumberFormat="1" applyFont="1" applyBorder="1" applyAlignment="1">
      <alignment horizontal="center" vertical="center"/>
    </xf>
    <xf numFmtId="1" fontId="296" fillId="0" borderId="157" xfId="8849" applyNumberFormat="1" applyFont="1" applyFill="1" applyBorder="1" applyAlignment="1">
      <alignment horizontal="center" vertical="center" wrapText="1"/>
    </xf>
    <xf numFmtId="198" fontId="296" fillId="0" borderId="157" xfId="5" applyNumberFormat="1" applyFont="1" applyFill="1" applyBorder="1" applyAlignment="1">
      <alignment horizontal="center" vertical="center" wrapText="1"/>
    </xf>
    <xf numFmtId="179" fontId="295" fillId="0" borderId="157" xfId="35088" applyNumberFormat="1" applyFont="1" applyFill="1" applyBorder="1" applyAlignment="1">
      <alignment horizontal="center" vertical="center"/>
    </xf>
    <xf numFmtId="167" fontId="77" fillId="0" borderId="157" xfId="35088" applyNumberFormat="1" applyFont="1" applyFill="1" applyBorder="1" applyAlignment="1">
      <alignment vertical="center"/>
    </xf>
    <xf numFmtId="179" fontId="296" fillId="0" borderId="0" xfId="35088" applyNumberFormat="1" applyFont="1" applyFill="1" applyBorder="1" applyAlignment="1">
      <alignment horizontal="center" vertical="center"/>
    </xf>
    <xf numFmtId="179" fontId="296" fillId="2" borderId="0" xfId="35088" applyNumberFormat="1" applyFont="1" applyFill="1" applyBorder="1" applyAlignment="1">
      <alignment horizontal="center" vertical="center"/>
    </xf>
    <xf numFmtId="167" fontId="290" fillId="0" borderId="157" xfId="35088" applyNumberFormat="1" applyFont="1" applyFill="1" applyBorder="1" applyAlignment="1">
      <alignment vertical="center"/>
    </xf>
    <xf numFmtId="179" fontId="296" fillId="0" borderId="157" xfId="35088" applyNumberFormat="1" applyFont="1" applyFill="1" applyBorder="1" applyAlignment="1">
      <alignment horizontal="center" vertical="center"/>
    </xf>
    <xf numFmtId="44" fontId="295" fillId="0" borderId="151" xfId="4" applyNumberFormat="1" applyFont="1" applyBorder="1" applyAlignment="1">
      <alignment horizontal="left" vertical="center"/>
    </xf>
    <xf numFmtId="44" fontId="295" fillId="0" borderId="152" xfId="4" applyNumberFormat="1" applyFont="1" applyBorder="1" applyAlignment="1">
      <alignment horizontal="left" vertical="center"/>
    </xf>
    <xf numFmtId="213" fontId="309" fillId="0" borderId="18" xfId="1" applyNumberFormat="1" applyFont="1" applyFill="1" applyBorder="1" applyAlignment="1">
      <alignment horizontal="center" vertical="center" wrapText="1"/>
    </xf>
    <xf numFmtId="181" fontId="303" fillId="0" borderId="162" xfId="0" applyNumberFormat="1" applyFont="1" applyBorder="1" applyAlignment="1">
      <alignment horizontal="left" vertical="center" wrapText="1"/>
    </xf>
    <xf numFmtId="3" fontId="303" fillId="0" borderId="162" xfId="1" applyNumberFormat="1" applyFont="1" applyFill="1" applyBorder="1" applyAlignment="1">
      <alignment horizontal="center" vertical="center" wrapText="1"/>
    </xf>
    <xf numFmtId="183" fontId="303" fillId="0" borderId="162" xfId="1" applyNumberFormat="1" applyFont="1" applyFill="1" applyBorder="1" applyAlignment="1">
      <alignment horizontal="center" vertical="center" wrapText="1"/>
    </xf>
    <xf numFmtId="15" fontId="303" fillId="0" borderId="162" xfId="0" applyNumberFormat="1" applyFont="1" applyBorder="1" applyAlignment="1">
      <alignment horizontal="center" vertical="center" wrapText="1"/>
    </xf>
    <xf numFmtId="9" fontId="303" fillId="0" borderId="162" xfId="0" applyNumberFormat="1" applyFont="1" applyBorder="1" applyAlignment="1">
      <alignment horizontal="center" vertical="center" wrapText="1"/>
    </xf>
    <xf numFmtId="181" fontId="303" fillId="0" borderId="157" xfId="0" applyNumberFormat="1" applyFont="1" applyBorder="1" applyAlignment="1">
      <alignment horizontal="left" vertical="center" wrapText="1"/>
    </xf>
    <xf numFmtId="3" fontId="303" fillId="0" borderId="157" xfId="1" applyNumberFormat="1" applyFont="1" applyFill="1" applyBorder="1" applyAlignment="1">
      <alignment horizontal="center" vertical="center" wrapText="1"/>
    </xf>
    <xf numFmtId="183" fontId="303" fillId="0" borderId="157" xfId="1" applyNumberFormat="1" applyFont="1" applyFill="1" applyBorder="1" applyAlignment="1">
      <alignment horizontal="center" vertical="center" wrapText="1"/>
    </xf>
    <xf numFmtId="0" fontId="309" fillId="0" borderId="157" xfId="0" applyFont="1" applyBorder="1" applyAlignment="1">
      <alignment horizontal="center" vertical="center" wrapText="1"/>
    </xf>
    <xf numFmtId="168" fontId="303" fillId="0" borderId="157" xfId="0" applyNumberFormat="1" applyFont="1" applyBorder="1" applyAlignment="1">
      <alignment horizontal="center" vertical="center" wrapText="1"/>
    </xf>
    <xf numFmtId="0" fontId="409" fillId="0" borderId="162" xfId="44420" applyFont="1" applyBorder="1" applyAlignment="1">
      <alignment horizontal="left" vertical="center" wrapText="1"/>
    </xf>
    <xf numFmtId="0" fontId="409" fillId="0" borderId="162" xfId="44420" applyFont="1" applyBorder="1" applyAlignment="1">
      <alignment horizontal="center" vertical="center" wrapText="1"/>
    </xf>
    <xf numFmtId="0" fontId="409" fillId="0" borderId="162" xfId="44420" applyFont="1" applyBorder="1" applyAlignment="1">
      <alignment wrapText="1"/>
    </xf>
    <xf numFmtId="0" fontId="292" fillId="0" borderId="162" xfId="44152" applyFont="1" applyBorder="1" applyAlignment="1">
      <alignment vertical="center" wrapText="1"/>
    </xf>
    <xf numFmtId="0" fontId="292" fillId="0" borderId="162" xfId="44152" applyFont="1" applyBorder="1" applyAlignment="1">
      <alignment horizontal="center" vertical="center" wrapText="1"/>
    </xf>
    <xf numFmtId="44" fontId="295" fillId="0" borderId="161" xfId="4" applyNumberFormat="1" applyFont="1" applyBorder="1" applyAlignment="1">
      <alignment horizontal="left" vertical="center"/>
    </xf>
    <xf numFmtId="170" fontId="0" fillId="0" borderId="162" xfId="5" applyNumberFormat="1" applyFont="1" applyFill="1" applyBorder="1" applyAlignment="1">
      <alignment vertical="center"/>
    </xf>
    <xf numFmtId="185" fontId="0" fillId="0" borderId="162" xfId="2" applyNumberFormat="1" applyFont="1" applyBorder="1" applyAlignment="1">
      <alignment vertical="center"/>
    </xf>
    <xf numFmtId="0" fontId="309" fillId="2" borderId="0" xfId="4" applyFont="1" applyFill="1" applyAlignment="1">
      <alignment horizontal="left" vertical="center"/>
    </xf>
    <xf numFmtId="210" fontId="399" fillId="0" borderId="0" xfId="78" applyNumberFormat="1" applyFont="1" applyAlignment="1">
      <alignment horizontal="right" vertical="center"/>
    </xf>
    <xf numFmtId="209" fontId="399" fillId="0" borderId="0" xfId="78" applyNumberFormat="1" applyFont="1" applyAlignment="1">
      <alignment horizontal="right" vertical="center"/>
    </xf>
    <xf numFmtId="212" fontId="399" fillId="0" borderId="0" xfId="78" applyNumberFormat="1" applyFont="1" applyAlignment="1">
      <alignment horizontal="right" vertical="center"/>
    </xf>
    <xf numFmtId="0" fontId="380" fillId="0" borderId="162" xfId="35102" applyFont="1" applyBorder="1" applyAlignment="1">
      <alignment horizontal="left" vertical="center" wrapText="1"/>
    </xf>
    <xf numFmtId="0" fontId="380" fillId="0" borderId="162" xfId="35102" applyFont="1" applyBorder="1" applyAlignment="1">
      <alignment vertical="center" wrapText="1"/>
    </xf>
    <xf numFmtId="168" fontId="380" fillId="0" borderId="162" xfId="1" applyFont="1" applyBorder="1" applyAlignment="1">
      <alignment vertical="center" wrapText="1"/>
    </xf>
    <xf numFmtId="170" fontId="293" fillId="0" borderId="162" xfId="1" applyNumberFormat="1" applyFont="1" applyFill="1" applyBorder="1" applyAlignment="1">
      <alignment vertical="center"/>
    </xf>
    <xf numFmtId="0" fontId="409" fillId="0" borderId="162" xfId="44420" applyFont="1" applyBorder="1" applyAlignment="1">
      <alignment horizontal="center" wrapText="1"/>
    </xf>
    <xf numFmtId="3" fontId="291" fillId="0" borderId="0" xfId="0" applyNumberFormat="1" applyFont="1" applyAlignment="1">
      <alignment horizontal="center" vertical="center"/>
    </xf>
    <xf numFmtId="3" fontId="297" fillId="0" borderId="0" xfId="0" applyNumberFormat="1" applyFont="1" applyAlignment="1">
      <alignment horizontal="center" vertical="center"/>
    </xf>
    <xf numFmtId="0" fontId="304" fillId="0" borderId="162" xfId="0" applyFont="1" applyBorder="1" applyAlignment="1">
      <alignment horizontal="center" vertical="center" wrapText="1"/>
    </xf>
    <xf numFmtId="0" fontId="291" fillId="0" borderId="0" xfId="0" applyFont="1" applyAlignment="1">
      <alignment horizontal="center" vertical="center"/>
    </xf>
    <xf numFmtId="0" fontId="291" fillId="0" borderId="162" xfId="0" applyFont="1" applyBorder="1" applyAlignment="1">
      <alignment horizontal="center" vertical="center"/>
    </xf>
    <xf numFmtId="179" fontId="292" fillId="0" borderId="162" xfId="0" applyNumberFormat="1" applyFont="1" applyBorder="1" applyAlignment="1">
      <alignment horizontal="center" vertical="center" wrapText="1"/>
    </xf>
    <xf numFmtId="0" fontId="292" fillId="0" borderId="162" xfId="0" applyFont="1" applyBorder="1" applyAlignment="1">
      <alignment horizontal="center" vertical="center" wrapText="1"/>
    </xf>
    <xf numFmtId="0" fontId="292" fillId="0" borderId="161" xfId="0" applyFont="1" applyBorder="1" applyAlignment="1">
      <alignment vertical="center"/>
    </xf>
    <xf numFmtId="204" fontId="333" fillId="0" borderId="35" xfId="44058" applyNumberFormat="1" applyFont="1" applyBorder="1" applyAlignment="1">
      <alignment vertical="center"/>
    </xf>
    <xf numFmtId="204" fontId="333" fillId="0" borderId="2" xfId="44058" applyNumberFormat="1" applyFont="1" applyBorder="1" applyAlignment="1">
      <alignment vertical="center"/>
    </xf>
    <xf numFmtId="0" fontId="286" fillId="0" borderId="162" xfId="44058" applyBorder="1" applyAlignment="1">
      <alignment vertical="center"/>
    </xf>
    <xf numFmtId="49" fontId="286" fillId="0" borderId="162" xfId="44058" applyNumberFormat="1" applyBorder="1" applyAlignment="1">
      <alignment vertical="center"/>
    </xf>
    <xf numFmtId="222" fontId="286" fillId="0" borderId="162" xfId="44058" applyNumberFormat="1" applyBorder="1" applyAlignment="1">
      <alignment vertical="center"/>
    </xf>
    <xf numFmtId="222" fontId="286" fillId="0" borderId="162" xfId="44058" applyNumberFormat="1" applyBorder="1" applyAlignment="1">
      <alignment horizontal="center" vertical="center"/>
    </xf>
    <xf numFmtId="222" fontId="286" fillId="0" borderId="162" xfId="44058" applyNumberFormat="1" applyBorder="1" applyAlignment="1">
      <alignment horizontal="right" vertical="center"/>
    </xf>
    <xf numFmtId="167" fontId="333" fillId="0" borderId="162" xfId="44058" applyNumberFormat="1" applyFont="1" applyBorder="1" applyAlignment="1">
      <alignment horizontal="center" vertical="center" wrapText="1"/>
    </xf>
    <xf numFmtId="222" fontId="333" fillId="0" borderId="162" xfId="44058" applyNumberFormat="1" applyFont="1" applyBorder="1" applyAlignment="1">
      <alignment vertical="center"/>
    </xf>
    <xf numFmtId="167" fontId="286" fillId="0" borderId="162" xfId="44058" applyNumberFormat="1" applyBorder="1" applyAlignment="1">
      <alignment horizontal="left" vertical="center"/>
    </xf>
    <xf numFmtId="168" fontId="0" fillId="0" borderId="162" xfId="44116" applyFont="1" applyBorder="1" applyAlignment="1">
      <alignment horizontal="center" vertical="center"/>
    </xf>
    <xf numFmtId="9" fontId="0" fillId="0" borderId="162" xfId="8801" applyFont="1" applyBorder="1" applyAlignment="1">
      <alignment vertical="center"/>
    </xf>
    <xf numFmtId="49" fontId="286" fillId="0" borderId="162" xfId="44058" applyNumberFormat="1" applyBorder="1" applyAlignment="1">
      <alignment horizontal="left" vertical="center"/>
    </xf>
    <xf numFmtId="0" fontId="286" fillId="0" borderId="162" xfId="44058" applyBorder="1" applyAlignment="1">
      <alignment horizontal="left" vertical="center"/>
    </xf>
    <xf numFmtId="222" fontId="0" fillId="0" borderId="162" xfId="44116" applyNumberFormat="1" applyFont="1" applyBorder="1" applyAlignment="1">
      <alignment vertical="center"/>
    </xf>
    <xf numFmtId="49" fontId="333" fillId="40" borderId="54" xfId="44058" applyNumberFormat="1" applyFont="1" applyFill="1" applyBorder="1" applyAlignment="1">
      <alignment horizontal="center" vertical="center"/>
    </xf>
    <xf numFmtId="222" fontId="333" fillId="40" borderId="54" xfId="44058" applyNumberFormat="1" applyFont="1" applyFill="1" applyBorder="1" applyAlignment="1">
      <alignment vertical="center"/>
    </xf>
    <xf numFmtId="43" fontId="286" fillId="0" borderId="0" xfId="44058" applyNumberFormat="1" applyAlignment="1">
      <alignment vertical="center"/>
    </xf>
    <xf numFmtId="4" fontId="286" fillId="0" borderId="0" xfId="44058" applyNumberFormat="1" applyAlignment="1">
      <alignment vertical="center"/>
    </xf>
    <xf numFmtId="0" fontId="402" fillId="0" borderId="0" xfId="44058" applyFont="1" applyAlignment="1">
      <alignment vertical="top"/>
    </xf>
    <xf numFmtId="0" fontId="402" fillId="0" borderId="0" xfId="44058" applyFont="1" applyAlignment="1">
      <alignment vertical="center"/>
    </xf>
    <xf numFmtId="167" fontId="286" fillId="0" borderId="0" xfId="44058" applyNumberFormat="1" applyAlignment="1">
      <alignment vertical="center"/>
    </xf>
    <xf numFmtId="189" fontId="286" fillId="0" borderId="0" xfId="44058" applyNumberFormat="1" applyAlignment="1">
      <alignment vertical="center"/>
    </xf>
    <xf numFmtId="204" fontId="333" fillId="2" borderId="162" xfId="44058" applyNumberFormat="1" applyFont="1" applyFill="1" applyBorder="1" applyAlignment="1">
      <alignment horizontal="center" vertical="center" wrapText="1"/>
    </xf>
    <xf numFmtId="168" fontId="333" fillId="2" borderId="162" xfId="44116" applyFont="1" applyFill="1" applyBorder="1" applyAlignment="1">
      <alignment horizontal="center" vertical="center" wrapText="1"/>
    </xf>
    <xf numFmtId="9" fontId="333" fillId="2" borderId="162" xfId="8801" applyFont="1" applyFill="1" applyBorder="1" applyAlignment="1">
      <alignment horizontal="center" vertical="center" wrapText="1"/>
    </xf>
    <xf numFmtId="9" fontId="333" fillId="2" borderId="162" xfId="8801" applyFont="1" applyFill="1" applyBorder="1" applyAlignment="1">
      <alignment horizontal="center" vertical="center"/>
    </xf>
    <xf numFmtId="0" fontId="333" fillId="0" borderId="162" xfId="44058" applyFont="1" applyBorder="1" applyAlignment="1">
      <alignment horizontal="center" vertical="center" wrapText="1"/>
    </xf>
    <xf numFmtId="0" fontId="333" fillId="0" borderId="162" xfId="44058" applyFont="1" applyBorder="1" applyAlignment="1">
      <alignment horizontal="centerContinuous" vertical="center" wrapText="1"/>
    </xf>
    <xf numFmtId="0" fontId="286" fillId="0" borderId="2" xfId="44058" applyBorder="1" applyAlignment="1">
      <alignment vertical="center"/>
    </xf>
    <xf numFmtId="0" fontId="286" fillId="0" borderId="69" xfId="44058" applyBorder="1" applyAlignment="1">
      <alignment horizontal="center" vertical="center" textRotation="90"/>
    </xf>
    <xf numFmtId="0" fontId="286" fillId="0" borderId="4" xfId="44058" applyBorder="1" applyAlignment="1">
      <alignment horizontal="center" vertical="center" textRotation="90"/>
    </xf>
    <xf numFmtId="167" fontId="286" fillId="0" borderId="162" xfId="44058" applyNumberFormat="1" applyBorder="1" applyAlignment="1">
      <alignment vertical="center"/>
    </xf>
    <xf numFmtId="4" fontId="286" fillId="0" borderId="161" xfId="44058" applyNumberFormat="1" applyBorder="1" applyAlignment="1">
      <alignment vertical="center"/>
    </xf>
    <xf numFmtId="221" fontId="0" fillId="0" borderId="162" xfId="44116" applyNumberFormat="1" applyFont="1" applyFill="1" applyBorder="1" applyAlignment="1">
      <alignment vertical="center"/>
    </xf>
    <xf numFmtId="0" fontId="286" fillId="0" borderId="162" xfId="4" applyBorder="1" applyAlignment="1">
      <alignment vertical="center"/>
    </xf>
    <xf numFmtId="4" fontId="286" fillId="0" borderId="35" xfId="44058" applyNumberFormat="1" applyBorder="1" applyAlignment="1">
      <alignment vertical="center"/>
    </xf>
    <xf numFmtId="0" fontId="334" fillId="0" borderId="162" xfId="44058" applyFont="1" applyBorder="1" applyAlignment="1">
      <alignment horizontal="center" vertical="center"/>
    </xf>
    <xf numFmtId="4" fontId="334" fillId="0" borderId="35" xfId="44058" applyNumberFormat="1" applyFont="1" applyBorder="1" applyAlignment="1">
      <alignment vertical="center"/>
    </xf>
    <xf numFmtId="221" fontId="334" fillId="0" borderId="18" xfId="44116" applyNumberFormat="1" applyFont="1" applyFill="1" applyBorder="1" applyAlignment="1">
      <alignment vertical="center"/>
    </xf>
    <xf numFmtId="221" fontId="334" fillId="0" borderId="2" xfId="44116" applyNumberFormat="1" applyFont="1" applyFill="1" applyBorder="1" applyAlignment="1">
      <alignment vertical="center"/>
    </xf>
    <xf numFmtId="0" fontId="286" fillId="0" borderId="0" xfId="44058" applyAlignment="1">
      <alignment horizontal="center" vertical="center" textRotation="90"/>
    </xf>
    <xf numFmtId="221" fontId="0" fillId="0" borderId="0" xfId="44116" applyNumberFormat="1" applyFont="1" applyFill="1" applyAlignment="1">
      <alignment vertical="center"/>
    </xf>
    <xf numFmtId="221" fontId="333" fillId="0" borderId="162" xfId="44116" applyNumberFormat="1" applyFont="1" applyFill="1" applyBorder="1" applyAlignment="1">
      <alignment horizontal="center" vertical="center" wrapText="1"/>
    </xf>
    <xf numFmtId="221" fontId="334" fillId="0" borderId="35" xfId="44116" applyNumberFormat="1" applyFont="1" applyFill="1" applyBorder="1" applyAlignment="1">
      <alignment vertical="center"/>
    </xf>
    <xf numFmtId="221" fontId="413" fillId="0" borderId="0" xfId="44116" applyNumberFormat="1" applyFont="1" applyFill="1" applyAlignment="1">
      <alignment vertical="center"/>
    </xf>
    <xf numFmtId="0" fontId="374" fillId="0" borderId="4" xfId="44058" applyFont="1" applyBorder="1" applyAlignment="1">
      <alignment horizontal="center" vertical="center" textRotation="90" wrapText="1"/>
    </xf>
    <xf numFmtId="4" fontId="414" fillId="0" borderId="161" xfId="44058" applyNumberFormat="1" applyFont="1" applyBorder="1" applyAlignment="1">
      <alignment vertical="center"/>
    </xf>
    <xf numFmtId="0" fontId="335" fillId="0" borderId="0" xfId="44058" applyFont="1" applyAlignment="1">
      <alignment vertical="center"/>
    </xf>
    <xf numFmtId="4" fontId="335" fillId="0" borderId="0" xfId="44058" applyNumberFormat="1" applyFont="1" applyAlignment="1">
      <alignment vertical="center"/>
    </xf>
    <xf numFmtId="4" fontId="413" fillId="0" borderId="0" xfId="44058" applyNumberFormat="1" applyFont="1" applyAlignment="1">
      <alignment vertical="center"/>
    </xf>
    <xf numFmtId="207" fontId="286" fillId="0" borderId="0" xfId="44058" applyNumberFormat="1" applyAlignment="1">
      <alignment vertical="center"/>
    </xf>
    <xf numFmtId="168" fontId="413" fillId="0" borderId="0" xfId="44116" applyFont="1" applyFill="1" applyAlignment="1">
      <alignment horizontal="right" vertical="center"/>
    </xf>
    <xf numFmtId="221" fontId="334" fillId="0" borderId="162" xfId="44116" applyNumberFormat="1" applyFont="1" applyFill="1" applyBorder="1" applyAlignment="1">
      <alignment vertical="center"/>
    </xf>
    <xf numFmtId="168" fontId="339" fillId="0" borderId="0" xfId="44116" applyFont="1" applyFill="1" applyAlignment="1">
      <alignment vertical="center"/>
    </xf>
    <xf numFmtId="0" fontId="286" fillId="0" borderId="0" xfId="44058" applyAlignment="1">
      <alignment horizontal="right" vertical="center"/>
    </xf>
    <xf numFmtId="0" fontId="334" fillId="0" borderId="19" xfId="44058" applyFont="1" applyBorder="1" applyAlignment="1">
      <alignment horizontal="center" vertical="center"/>
    </xf>
    <xf numFmtId="4" fontId="334" fillId="0" borderId="14" xfId="44058" applyNumberFormat="1" applyFont="1" applyBorder="1" applyAlignment="1">
      <alignment vertical="center"/>
    </xf>
    <xf numFmtId="221" fontId="334" fillId="0" borderId="14" xfId="44116" applyNumberFormat="1" applyFont="1" applyFill="1" applyBorder="1" applyAlignment="1">
      <alignment vertical="center"/>
    </xf>
    <xf numFmtId="221" fontId="334" fillId="0" borderId="15" xfId="44116" applyNumberFormat="1" applyFont="1" applyFill="1" applyBorder="1" applyAlignment="1">
      <alignment vertical="center"/>
    </xf>
    <xf numFmtId="0" fontId="334" fillId="0" borderId="13" xfId="44058" applyFont="1" applyBorder="1" applyAlignment="1">
      <alignment horizontal="center" vertical="center"/>
    </xf>
    <xf numFmtId="49" fontId="333" fillId="0" borderId="162" xfId="44058" applyNumberFormat="1" applyFont="1" applyBorder="1" applyAlignment="1">
      <alignment horizontal="center" vertical="center" wrapText="1"/>
    </xf>
    <xf numFmtId="0" fontId="334" fillId="0" borderId="18" xfId="44058" applyFont="1" applyBorder="1" applyAlignment="1">
      <alignment horizontal="center" vertical="center"/>
    </xf>
    <xf numFmtId="4" fontId="333" fillId="0" borderId="0" xfId="44058" applyNumberFormat="1" applyFont="1" applyAlignment="1">
      <alignment vertical="center"/>
    </xf>
    <xf numFmtId="200" fontId="0" fillId="0" borderId="69" xfId="0" applyNumberFormat="1" applyBorder="1" applyAlignment="1">
      <alignment horizontal="center" vertical="center" wrapText="1"/>
    </xf>
    <xf numFmtId="4" fontId="309" fillId="0" borderId="1" xfId="1" applyNumberFormat="1" applyFont="1" applyFill="1" applyBorder="1" applyAlignment="1">
      <alignment horizontal="center" wrapText="1"/>
    </xf>
    <xf numFmtId="183" fontId="303" fillId="0" borderId="161" xfId="1" applyNumberFormat="1" applyFont="1" applyFill="1" applyBorder="1" applyAlignment="1">
      <alignment horizontal="center" vertical="center" wrapText="1"/>
    </xf>
    <xf numFmtId="15" fontId="303" fillId="0" borderId="0" xfId="0" applyNumberFormat="1" applyFont="1" applyAlignment="1">
      <alignment horizontal="center" vertical="center" wrapText="1"/>
    </xf>
    <xf numFmtId="0" fontId="309" fillId="0" borderId="162" xfId="0" applyFont="1" applyBorder="1" applyAlignment="1">
      <alignment horizontal="center" vertical="center" wrapText="1"/>
    </xf>
    <xf numFmtId="0" fontId="3" fillId="0" borderId="18" xfId="0" applyFont="1" applyBorder="1" applyAlignment="1">
      <alignment vertical="center"/>
    </xf>
    <xf numFmtId="3" fontId="309" fillId="2" borderId="1" xfId="1" applyNumberFormat="1" applyFont="1" applyFill="1" applyBorder="1" applyAlignment="1">
      <alignment horizontal="center" vertical="center" wrapText="1"/>
    </xf>
    <xf numFmtId="3" fontId="309" fillId="2" borderId="1" xfId="1" applyNumberFormat="1" applyFont="1" applyFill="1" applyBorder="1" applyAlignment="1">
      <alignment horizontal="center" wrapText="1"/>
    </xf>
    <xf numFmtId="14" fontId="295" fillId="0" borderId="162" xfId="44408" applyNumberFormat="1" applyFont="1" applyBorder="1" applyAlignment="1">
      <alignment horizontal="center" vertical="center" wrapText="1"/>
    </xf>
    <xf numFmtId="196" fontId="295" fillId="0" borderId="162" xfId="44408" applyNumberFormat="1" applyFont="1" applyBorder="1" applyAlignment="1">
      <alignment vertical="center" wrapText="1"/>
    </xf>
    <xf numFmtId="0" fontId="295" fillId="0" borderId="162" xfId="44408" applyFont="1" applyBorder="1" applyAlignment="1">
      <alignment vertical="center"/>
    </xf>
    <xf numFmtId="14" fontId="295" fillId="0" borderId="162" xfId="0" applyNumberFormat="1" applyFont="1" applyBorder="1" applyAlignment="1">
      <alignment horizontal="justify" vertical="center" wrapText="1"/>
    </xf>
    <xf numFmtId="14" fontId="295" fillId="0" borderId="162" xfId="44408" applyNumberFormat="1" applyFont="1" applyBorder="1" applyAlignment="1">
      <alignment horizontal="center" vertical="center"/>
    </xf>
    <xf numFmtId="14" fontId="295" fillId="41" borderId="162" xfId="0" applyNumberFormat="1" applyFont="1" applyFill="1" applyBorder="1" applyAlignment="1">
      <alignment horizontal="center"/>
    </xf>
    <xf numFmtId="14" fontId="295" fillId="41" borderId="162" xfId="0" applyNumberFormat="1" applyFont="1" applyFill="1" applyBorder="1" applyAlignment="1">
      <alignment horizontal="justify" vertical="center" wrapText="1"/>
    </xf>
    <xf numFmtId="196" fontId="295" fillId="41" borderId="162" xfId="44408" applyNumberFormat="1" applyFont="1" applyFill="1" applyBorder="1" applyAlignment="1">
      <alignment vertical="center" wrapText="1"/>
    </xf>
    <xf numFmtId="14" fontId="295" fillId="41" borderId="162" xfId="44408" applyNumberFormat="1" applyFont="1" applyFill="1" applyBorder="1" applyAlignment="1">
      <alignment horizontal="center" vertical="center"/>
    </xf>
    <xf numFmtId="0" fontId="295" fillId="41" borderId="162" xfId="44408" applyFont="1" applyFill="1" applyBorder="1" applyAlignment="1">
      <alignment vertical="center"/>
    </xf>
    <xf numFmtId="14" fontId="295" fillId="2" borderId="162" xfId="44408" applyNumberFormat="1" applyFont="1" applyFill="1" applyBorder="1" applyAlignment="1">
      <alignment horizontal="center" vertical="center"/>
    </xf>
    <xf numFmtId="14" fontId="295" fillId="2" borderId="162" xfId="0" applyNumberFormat="1" applyFont="1" applyFill="1" applyBorder="1" applyAlignment="1">
      <alignment horizontal="justify" vertical="center" wrapText="1"/>
    </xf>
    <xf numFmtId="0" fontId="295" fillId="2" borderId="162" xfId="44408" applyFont="1" applyFill="1" applyBorder="1" applyAlignment="1">
      <alignment vertical="center"/>
    </xf>
    <xf numFmtId="0" fontId="295" fillId="41" borderId="162" xfId="44408" applyFont="1" applyFill="1" applyBorder="1" applyAlignment="1">
      <alignment horizontal="center" vertical="center"/>
    </xf>
    <xf numFmtId="0" fontId="295" fillId="41" borderId="162" xfId="44408" applyFont="1" applyFill="1" applyBorder="1" applyAlignment="1">
      <alignment horizontal="left" vertical="center" wrapText="1"/>
    </xf>
    <xf numFmtId="14" fontId="295" fillId="0" borderId="18" xfId="44408" applyNumberFormat="1" applyFont="1" applyBorder="1" applyAlignment="1">
      <alignment horizontal="center" vertical="center"/>
    </xf>
    <xf numFmtId="14" fontId="295" fillId="41" borderId="162" xfId="0" applyNumberFormat="1" applyFont="1" applyFill="1" applyBorder="1" applyAlignment="1">
      <alignment vertical="center" wrapText="1"/>
    </xf>
    <xf numFmtId="14" fontId="295" fillId="2" borderId="162" xfId="0" applyNumberFormat="1" applyFont="1" applyFill="1" applyBorder="1" applyAlignment="1">
      <alignment vertical="center" wrapText="1"/>
    </xf>
    <xf numFmtId="0" fontId="295" fillId="0" borderId="162" xfId="44408" applyFont="1" applyBorder="1" applyAlignment="1">
      <alignment horizontal="left" vertical="center" wrapText="1"/>
    </xf>
    <xf numFmtId="0" fontId="295" fillId="2" borderId="162" xfId="44408" applyFont="1" applyFill="1" applyBorder="1" applyAlignment="1">
      <alignment horizontal="left" vertical="center" wrapText="1"/>
    </xf>
    <xf numFmtId="0" fontId="295" fillId="41" borderId="162" xfId="44408" applyFont="1" applyFill="1" applyBorder="1" applyAlignment="1">
      <alignment horizontal="left" vertical="center"/>
    </xf>
    <xf numFmtId="14" fontId="295" fillId="41" borderId="162" xfId="44408" applyNumberFormat="1" applyFont="1" applyFill="1" applyBorder="1" applyAlignment="1">
      <alignment horizontal="justify" vertical="center" wrapText="1"/>
    </xf>
    <xf numFmtId="14" fontId="295" fillId="0" borderId="162" xfId="0" applyNumberFormat="1" applyFont="1" applyBorder="1" applyAlignment="1">
      <alignment horizontal="center" vertical="center" wrapText="1"/>
    </xf>
    <xf numFmtId="14" fontId="295" fillId="0" borderId="162" xfId="0" applyNumberFormat="1" applyFont="1" applyBorder="1" applyAlignment="1">
      <alignment horizontal="center" vertical="center"/>
    </xf>
    <xf numFmtId="14" fontId="295" fillId="0" borderId="162" xfId="0" applyNumberFormat="1" applyFont="1" applyBorder="1" applyAlignment="1">
      <alignment horizontal="justify" vertical="center"/>
    </xf>
    <xf numFmtId="14" fontId="295" fillId="41" borderId="162" xfId="0" applyNumberFormat="1" applyFont="1" applyFill="1" applyBorder="1" applyAlignment="1">
      <alignment horizontal="center" vertical="center" wrapText="1"/>
    </xf>
    <xf numFmtId="14" fontId="295" fillId="42" borderId="162" xfId="44408" applyNumberFormat="1" applyFont="1" applyFill="1" applyBorder="1" applyAlignment="1">
      <alignment horizontal="center" vertical="center" wrapText="1"/>
    </xf>
    <xf numFmtId="196" fontId="295" fillId="42" borderId="162" xfId="44408" applyNumberFormat="1" applyFont="1" applyFill="1" applyBorder="1" applyAlignment="1">
      <alignment vertical="center" wrapText="1"/>
    </xf>
    <xf numFmtId="14" fontId="295" fillId="41" borderId="162" xfId="0" applyNumberFormat="1" applyFont="1" applyFill="1" applyBorder="1" applyAlignment="1">
      <alignment horizontal="center" vertical="center"/>
    </xf>
    <xf numFmtId="0" fontId="295" fillId="41" borderId="162" xfId="44408" applyFont="1" applyFill="1" applyBorder="1" applyAlignment="1">
      <alignment vertical="center" wrapText="1"/>
    </xf>
    <xf numFmtId="0" fontId="295" fillId="41" borderId="162" xfId="44408" applyFont="1" applyFill="1" applyBorder="1" applyAlignment="1">
      <alignment horizontal="justify" vertical="center" wrapText="1"/>
    </xf>
    <xf numFmtId="0" fontId="295" fillId="0" borderId="18" xfId="44408" applyFont="1" applyBorder="1" applyAlignment="1">
      <alignment vertical="center"/>
    </xf>
    <xf numFmtId="0" fontId="295" fillId="0" borderId="162" xfId="0" applyFont="1" applyBorder="1" applyAlignment="1">
      <alignment vertical="center" wrapText="1"/>
    </xf>
    <xf numFmtId="198" fontId="295" fillId="41" borderId="162" xfId="0" applyNumberFormat="1" applyFont="1" applyFill="1" applyBorder="1" applyAlignment="1">
      <alignment vertical="center" wrapText="1"/>
    </xf>
    <xf numFmtId="0" fontId="295" fillId="0" borderId="162" xfId="44408" applyFont="1" applyBorder="1" applyAlignment="1">
      <alignment vertical="center" wrapText="1"/>
    </xf>
    <xf numFmtId="0" fontId="295" fillId="2" borderId="162" xfId="44408" applyFont="1" applyFill="1" applyBorder="1" applyAlignment="1">
      <alignment vertical="center" wrapText="1"/>
    </xf>
    <xf numFmtId="14" fontId="295" fillId="2" borderId="162" xfId="0" applyNumberFormat="1" applyFont="1" applyFill="1" applyBorder="1" applyAlignment="1">
      <alignment horizontal="center" vertical="center" wrapText="1"/>
    </xf>
    <xf numFmtId="14" fontId="295" fillId="0" borderId="162" xfId="44408" applyNumberFormat="1" applyFont="1" applyBorder="1" applyAlignment="1">
      <alignment vertical="center"/>
    </xf>
    <xf numFmtId="0" fontId="295" fillId="2" borderId="162" xfId="44408" applyFont="1" applyFill="1" applyBorder="1" applyAlignment="1">
      <alignment horizontal="justify" vertical="center" wrapText="1"/>
    </xf>
    <xf numFmtId="196" fontId="295" fillId="2" borderId="162" xfId="44408" applyNumberFormat="1" applyFont="1" applyFill="1" applyBorder="1" applyAlignment="1">
      <alignment vertical="center" wrapText="1"/>
    </xf>
    <xf numFmtId="14" fontId="295" fillId="41" borderId="162" xfId="44408" applyNumberFormat="1" applyFont="1" applyFill="1" applyBorder="1" applyAlignment="1">
      <alignment vertical="center"/>
    </xf>
    <xf numFmtId="0" fontId="415" fillId="0" borderId="162" xfId="0" applyFont="1" applyBorder="1" applyAlignment="1">
      <alignment horizontal="center" vertical="center" wrapText="1"/>
    </xf>
    <xf numFmtId="17" fontId="396" fillId="0" borderId="162" xfId="0" applyNumberFormat="1" applyFont="1" applyBorder="1" applyAlignment="1">
      <alignment horizontal="center" vertical="center" wrapText="1"/>
    </xf>
    <xf numFmtId="0" fontId="396" fillId="0" borderId="162" xfId="0" applyFont="1" applyBorder="1" applyAlignment="1">
      <alignment horizontal="center" vertical="center" wrapText="1"/>
    </xf>
    <xf numFmtId="198" fontId="396" fillId="0" borderId="162" xfId="0" applyNumberFormat="1" applyFont="1" applyBorder="1" applyAlignment="1">
      <alignment horizontal="center" vertical="center" wrapText="1"/>
    </xf>
    <xf numFmtId="1" fontId="396" fillId="0" borderId="162" xfId="0" applyNumberFormat="1" applyFont="1" applyBorder="1" applyAlignment="1">
      <alignment horizontal="center" vertical="center" wrapText="1"/>
    </xf>
    <xf numFmtId="49" fontId="396" fillId="0" borderId="162" xfId="0" applyNumberFormat="1" applyFont="1" applyBorder="1" applyAlignment="1">
      <alignment horizontal="center" vertical="center" wrapText="1"/>
    </xf>
    <xf numFmtId="10" fontId="396" fillId="0" borderId="162" xfId="0" applyNumberFormat="1" applyFont="1" applyBorder="1" applyAlignment="1">
      <alignment horizontal="center" vertical="center" wrapText="1"/>
    </xf>
    <xf numFmtId="0" fontId="415" fillId="41" borderId="162" xfId="0" applyFont="1" applyFill="1" applyBorder="1" applyAlignment="1">
      <alignment horizontal="center" vertical="center" wrapText="1"/>
    </xf>
    <xf numFmtId="17" fontId="396" fillId="41" borderId="162" xfId="0" applyNumberFormat="1" applyFont="1" applyFill="1" applyBorder="1" applyAlignment="1">
      <alignment horizontal="center" vertical="center" wrapText="1"/>
    </xf>
    <xf numFmtId="0" fontId="396" fillId="41" borderId="162" xfId="0" applyFont="1" applyFill="1" applyBorder="1" applyAlignment="1">
      <alignment horizontal="center" vertical="center" wrapText="1"/>
    </xf>
    <xf numFmtId="198" fontId="396" fillId="41" borderId="162" xfId="0" applyNumberFormat="1" applyFont="1" applyFill="1" applyBorder="1" applyAlignment="1">
      <alignment horizontal="center" vertical="center" wrapText="1"/>
    </xf>
    <xf numFmtId="1" fontId="396" fillId="41" borderId="162" xfId="0" applyNumberFormat="1" applyFont="1" applyFill="1" applyBorder="1" applyAlignment="1">
      <alignment horizontal="center" vertical="center" wrapText="1"/>
    </xf>
    <xf numFmtId="49" fontId="396" fillId="41" borderId="162" xfId="0" applyNumberFormat="1" applyFont="1" applyFill="1" applyBorder="1" applyAlignment="1">
      <alignment horizontal="center" vertical="center" wrapText="1"/>
    </xf>
    <xf numFmtId="10" fontId="396" fillId="41" borderId="162" xfId="0" applyNumberFormat="1" applyFont="1" applyFill="1" applyBorder="1" applyAlignment="1">
      <alignment horizontal="center" vertical="center" wrapText="1"/>
    </xf>
    <xf numFmtId="0" fontId="416" fillId="0" borderId="162" xfId="0" applyFont="1" applyBorder="1" applyAlignment="1">
      <alignment horizontal="center" vertical="center" wrapText="1"/>
    </xf>
    <xf numFmtId="0" fontId="416" fillId="41" borderId="162" xfId="0" applyFont="1" applyFill="1" applyBorder="1" applyAlignment="1">
      <alignment horizontal="center" vertical="center" wrapText="1"/>
    </xf>
    <xf numFmtId="4" fontId="396" fillId="41" borderId="162" xfId="0" applyNumberFormat="1" applyFont="1" applyFill="1" applyBorder="1" applyAlignment="1">
      <alignment horizontal="center" vertical="center" wrapText="1"/>
    </xf>
    <xf numFmtId="0" fontId="416" fillId="0" borderId="162" xfId="44408" applyFont="1" applyBorder="1" applyAlignment="1">
      <alignment horizontal="center" vertical="center" wrapText="1"/>
    </xf>
    <xf numFmtId="17" fontId="339" fillId="0" borderId="162" xfId="44408" applyNumberFormat="1" applyFont="1" applyBorder="1" applyAlignment="1">
      <alignment horizontal="center" vertical="center" wrapText="1"/>
    </xf>
    <xf numFmtId="0" fontId="339" fillId="0" borderId="162" xfId="44408" applyFont="1" applyBorder="1" applyAlignment="1">
      <alignment horizontal="center" vertical="center" wrapText="1"/>
    </xf>
    <xf numFmtId="1" fontId="339" fillId="0" borderId="162" xfId="44408" applyNumberFormat="1" applyFont="1" applyBorder="1" applyAlignment="1">
      <alignment horizontal="center" vertical="center" wrapText="1"/>
    </xf>
    <xf numFmtId="198" fontId="339" fillId="0" borderId="162" xfId="44408" applyNumberFormat="1" applyFont="1" applyBorder="1" applyAlignment="1">
      <alignment horizontal="center" vertical="center" wrapText="1"/>
    </xf>
    <xf numFmtId="226" fontId="339" fillId="0" borderId="162" xfId="44409" applyNumberFormat="1" applyFont="1" applyFill="1" applyBorder="1" applyAlignment="1">
      <alignment horizontal="center" vertical="center"/>
    </xf>
    <xf numFmtId="10" fontId="339" fillId="0" borderId="162" xfId="44408" applyNumberFormat="1" applyFont="1" applyBorder="1" applyAlignment="1">
      <alignment horizontal="center" vertical="center" wrapText="1"/>
    </xf>
    <xf numFmtId="17" fontId="339" fillId="41" borderId="162" xfId="44408" applyNumberFormat="1" applyFont="1" applyFill="1" applyBorder="1" applyAlignment="1">
      <alignment horizontal="center" vertical="center" wrapText="1"/>
    </xf>
    <xf numFmtId="0" fontId="339" fillId="41" borderId="162" xfId="44408" applyFont="1" applyFill="1" applyBorder="1" applyAlignment="1">
      <alignment horizontal="center" vertical="center" wrapText="1"/>
    </xf>
    <xf numFmtId="1" fontId="339" fillId="41" borderId="162" xfId="44408" applyNumberFormat="1" applyFont="1" applyFill="1" applyBorder="1" applyAlignment="1">
      <alignment horizontal="center" vertical="center" wrapText="1"/>
    </xf>
    <xf numFmtId="198" fontId="339" fillId="41" borderId="162" xfId="44408" applyNumberFormat="1" applyFont="1" applyFill="1" applyBorder="1" applyAlignment="1">
      <alignment horizontal="center" vertical="center" wrapText="1"/>
    </xf>
    <xf numFmtId="226" fontId="339" fillId="41" borderId="162" xfId="44409" applyNumberFormat="1" applyFont="1" applyFill="1" applyBorder="1" applyAlignment="1">
      <alignment horizontal="center" vertical="center"/>
    </xf>
    <xf numFmtId="10" fontId="339" fillId="41" borderId="162" xfId="44408" applyNumberFormat="1" applyFont="1" applyFill="1" applyBorder="1" applyAlignment="1">
      <alignment horizontal="center" vertical="center" wrapText="1"/>
    </xf>
    <xf numFmtId="226" fontId="339" fillId="0" borderId="162" xfId="44409" applyNumberFormat="1" applyFont="1" applyFill="1" applyBorder="1" applyAlignment="1">
      <alignment horizontal="center" vertical="center" wrapText="1"/>
    </xf>
    <xf numFmtId="0" fontId="416" fillId="41" borderId="162" xfId="44408" applyFont="1" applyFill="1" applyBorder="1" applyAlignment="1">
      <alignment horizontal="center" vertical="center" wrapText="1"/>
    </xf>
    <xf numFmtId="226" fontId="339" fillId="41" borderId="162" xfId="44409" applyNumberFormat="1" applyFont="1" applyFill="1" applyBorder="1" applyAlignment="1">
      <alignment horizontal="center" vertical="center" wrapText="1"/>
    </xf>
    <xf numFmtId="44" fontId="295" fillId="0" borderId="35" xfId="4" applyNumberFormat="1" applyFont="1" applyBorder="1" applyAlignment="1">
      <alignment vertical="center"/>
    </xf>
    <xf numFmtId="170" fontId="0" fillId="0" borderId="164" xfId="44116" applyNumberFormat="1" applyFont="1" applyFill="1" applyBorder="1" applyAlignment="1">
      <alignment vertical="center"/>
    </xf>
    <xf numFmtId="4" fontId="0" fillId="0" borderId="164" xfId="0" applyNumberFormat="1" applyBorder="1" applyAlignment="1">
      <alignment vertical="center"/>
    </xf>
    <xf numFmtId="170" fontId="0" fillId="0" borderId="164" xfId="0" applyNumberFormat="1" applyBorder="1" applyAlignment="1">
      <alignment vertical="center"/>
    </xf>
    <xf numFmtId="9" fontId="0" fillId="0" borderId="162" xfId="8801" applyFont="1" applyFill="1" applyBorder="1" applyAlignment="1">
      <alignment horizontal="center" vertical="center"/>
    </xf>
    <xf numFmtId="1" fontId="292" fillId="2" borderId="0" xfId="0" applyNumberFormat="1" applyFont="1" applyFill="1" applyAlignment="1">
      <alignment horizontal="center" vertical="center"/>
    </xf>
    <xf numFmtId="167" fontId="295" fillId="2" borderId="0" xfId="0" applyNumberFormat="1" applyFont="1" applyFill="1" applyAlignment="1">
      <alignment vertical="center"/>
    </xf>
    <xf numFmtId="0" fontId="288" fillId="0" borderId="165" xfId="43991" applyFont="1" applyBorder="1" applyAlignment="1">
      <alignment horizontal="right" wrapText="1"/>
    </xf>
    <xf numFmtId="0" fontId="286" fillId="0" borderId="0" xfId="35068" applyFont="1" applyAlignment="1">
      <alignment vertical="center" wrapText="1"/>
    </xf>
    <xf numFmtId="0" fontId="286" fillId="0" borderId="0" xfId="35069" applyFont="1" applyAlignment="1">
      <alignment vertical="center"/>
    </xf>
    <xf numFmtId="0" fontId="292" fillId="0" borderId="162" xfId="44152" applyFont="1" applyBorder="1" applyAlignment="1">
      <alignment horizontal="left" vertical="center" wrapText="1"/>
    </xf>
    <xf numFmtId="0" fontId="0" fillId="0" borderId="166" xfId="0" applyBorder="1" applyAlignment="1">
      <alignment horizontal="center" vertical="center" wrapText="1"/>
    </xf>
    <xf numFmtId="200" fontId="0" fillId="0" borderId="166"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304" fillId="0" borderId="19" xfId="0" applyFont="1" applyBorder="1" applyAlignment="1">
      <alignment horizontal="center" vertical="center" wrapText="1"/>
    </xf>
    <xf numFmtId="0" fontId="304" fillId="0" borderId="167" xfId="0" applyFont="1" applyBorder="1" applyAlignment="1">
      <alignment horizontal="center" vertical="center" wrapText="1"/>
    </xf>
    <xf numFmtId="0" fontId="292" fillId="0" borderId="18" xfId="0" applyFont="1" applyBorder="1" applyAlignment="1">
      <alignment horizontal="center" vertical="center" wrapText="1"/>
    </xf>
    <xf numFmtId="3" fontId="291" fillId="0" borderId="18" xfId="0" applyNumberFormat="1" applyFont="1" applyBorder="1" applyAlignment="1">
      <alignment horizontal="center" vertical="center"/>
    </xf>
    <xf numFmtId="0" fontId="291" fillId="0" borderId="18" xfId="0" applyFont="1" applyBorder="1" applyAlignment="1">
      <alignment horizontal="center" vertical="center"/>
    </xf>
    <xf numFmtId="0" fontId="292" fillId="0" borderId="160" xfId="0" applyFont="1" applyBorder="1" applyAlignment="1">
      <alignment horizontal="center" vertical="center" wrapText="1"/>
    </xf>
    <xf numFmtId="0" fontId="291" fillId="0" borderId="160" xfId="0" applyFont="1" applyBorder="1" applyAlignment="1">
      <alignment horizontal="center" vertical="center"/>
    </xf>
    <xf numFmtId="0" fontId="304" fillId="0" borderId="169" xfId="0" applyFont="1" applyBorder="1" applyAlignment="1">
      <alignment horizontal="center" vertical="center"/>
    </xf>
    <xf numFmtId="179" fontId="292" fillId="0" borderId="18" xfId="0" applyNumberFormat="1" applyFont="1" applyBorder="1" applyAlignment="1">
      <alignment horizontal="center" vertical="center" wrapText="1"/>
    </xf>
    <xf numFmtId="0" fontId="0" fillId="0" borderId="0" xfId="0" applyAlignment="1">
      <alignment horizontal="center"/>
    </xf>
    <xf numFmtId="179" fontId="292" fillId="0" borderId="0" xfId="0" applyNumberFormat="1" applyFont="1" applyAlignment="1">
      <alignment horizontal="center" vertical="center" wrapText="1"/>
    </xf>
    <xf numFmtId="0" fontId="333" fillId="0" borderId="0" xfId="0" applyFont="1" applyAlignment="1">
      <alignment vertical="center"/>
    </xf>
    <xf numFmtId="0" fontId="2" fillId="0" borderId="0" xfId="44443" applyAlignment="1">
      <alignment horizontal="centerContinuous"/>
    </xf>
    <xf numFmtId="0" fontId="2" fillId="0" borderId="0" xfId="44443"/>
    <xf numFmtId="210" fontId="2" fillId="0" borderId="0" xfId="44443" applyNumberFormat="1"/>
    <xf numFmtId="14" fontId="2" fillId="0" borderId="0" xfId="44443" applyNumberFormat="1"/>
    <xf numFmtId="168" fontId="0" fillId="0" borderId="0" xfId="44444" applyFont="1"/>
    <xf numFmtId="209" fontId="2" fillId="0" borderId="0" xfId="44443" applyNumberFormat="1"/>
    <xf numFmtId="0" fontId="2" fillId="0" borderId="0" xfId="44443" applyAlignment="1">
      <alignment vertical="center"/>
    </xf>
    <xf numFmtId="0" fontId="290" fillId="0" borderId="0" xfId="44443" applyFont="1"/>
    <xf numFmtId="0" fontId="290" fillId="33" borderId="164" xfId="44443" applyFont="1" applyFill="1" applyBorder="1" applyAlignment="1">
      <alignment horizontal="centerContinuous"/>
    </xf>
    <xf numFmtId="0" fontId="290" fillId="33" borderId="162" xfId="44443" applyFont="1" applyFill="1" applyBorder="1" applyAlignment="1">
      <alignment horizontal="center"/>
    </xf>
    <xf numFmtId="0" fontId="2" fillId="0" borderId="164" xfId="44443" applyBorder="1" applyAlignment="1">
      <alignment horizontal="centerContinuous" vertical="center"/>
    </xf>
    <xf numFmtId="3" fontId="2" fillId="0" borderId="162" xfId="44443" applyNumberFormat="1" applyBorder="1" applyAlignment="1">
      <alignment horizontal="center"/>
    </xf>
    <xf numFmtId="3" fontId="2" fillId="0" borderId="0" xfId="44443" applyNumberFormat="1"/>
    <xf numFmtId="167" fontId="2" fillId="0" borderId="157" xfId="35088" applyNumberFormat="1" applyFont="1" applyFill="1" applyBorder="1" applyAlignment="1">
      <alignment vertical="center"/>
    </xf>
    <xf numFmtId="167" fontId="2" fillId="0" borderId="1" xfId="35088" applyNumberFormat="1" applyFont="1" applyFill="1" applyBorder="1" applyAlignment="1">
      <alignment vertical="center"/>
    </xf>
    <xf numFmtId="167" fontId="10" fillId="0" borderId="162" xfId="35088" applyNumberFormat="1" applyFont="1" applyFill="1" applyBorder="1" applyAlignment="1">
      <alignment vertical="center"/>
    </xf>
    <xf numFmtId="179" fontId="86" fillId="0" borderId="162" xfId="35088" applyNumberFormat="1" applyFont="1" applyFill="1" applyBorder="1" applyAlignment="1">
      <alignment horizontal="center" vertical="center"/>
    </xf>
    <xf numFmtId="179" fontId="295" fillId="0" borderId="162" xfId="35088" applyNumberFormat="1" applyFont="1" applyFill="1" applyBorder="1" applyAlignment="1">
      <alignment horizontal="center" vertical="center"/>
    </xf>
    <xf numFmtId="43" fontId="167" fillId="0" borderId="0" xfId="0" applyNumberFormat="1" applyFont="1" applyAlignment="1">
      <alignment vertical="center"/>
    </xf>
    <xf numFmtId="222" fontId="286" fillId="0" borderId="162" xfId="44433" applyNumberFormat="1" applyFont="1" applyBorder="1" applyAlignment="1">
      <alignment vertical="center"/>
    </xf>
    <xf numFmtId="9" fontId="286" fillId="0" borderId="162" xfId="8801" applyBorder="1" applyAlignment="1">
      <alignment horizontal="center" vertical="center"/>
    </xf>
    <xf numFmtId="9" fontId="286" fillId="0" borderId="162" xfId="8801" applyFill="1" applyBorder="1" applyAlignment="1">
      <alignment horizontal="center" vertical="center"/>
    </xf>
    <xf numFmtId="9" fontId="333" fillId="0" borderId="162" xfId="8801" applyFont="1" applyBorder="1" applyAlignment="1">
      <alignment horizontal="center" vertical="center"/>
    </xf>
    <xf numFmtId="9" fontId="333" fillId="40" borderId="54" xfId="8801" applyFont="1" applyFill="1" applyBorder="1" applyAlignment="1">
      <alignment horizontal="center" vertical="center"/>
    </xf>
    <xf numFmtId="168" fontId="286" fillId="0" borderId="0" xfId="44116" applyAlignment="1">
      <alignment vertical="center"/>
    </xf>
    <xf numFmtId="0" fontId="286" fillId="0" borderId="42" xfId="44058" applyBorder="1" applyAlignment="1">
      <alignment horizontal="centerContinuous" vertical="center" wrapText="1"/>
    </xf>
    <xf numFmtId="0" fontId="286" fillId="0" borderId="68" xfId="44058" applyBorder="1" applyAlignment="1">
      <alignment horizontal="centerContinuous" vertical="center" wrapText="1"/>
    </xf>
    <xf numFmtId="0" fontId="286" fillId="0" borderId="42" xfId="44058" applyBorder="1" applyAlignment="1">
      <alignment horizontal="centerContinuous" vertical="center"/>
    </xf>
    <xf numFmtId="0" fontId="286" fillId="0" borderId="68" xfId="44058" applyBorder="1" applyAlignment="1">
      <alignment horizontal="centerContinuous" vertical="center"/>
    </xf>
    <xf numFmtId="0" fontId="333" fillId="0" borderId="170" xfId="44058" applyFont="1" applyBorder="1" applyAlignment="1">
      <alignment horizontal="center" vertical="center" wrapText="1"/>
    </xf>
    <xf numFmtId="168" fontId="333" fillId="0" borderId="170" xfId="44116" applyFont="1" applyFill="1" applyBorder="1" applyAlignment="1">
      <alignment horizontal="center" vertical="center" wrapText="1"/>
    </xf>
    <xf numFmtId="4" fontId="333" fillId="0" borderId="170" xfId="44058" applyNumberFormat="1" applyFont="1" applyBorder="1" applyAlignment="1">
      <alignment horizontal="center" vertical="center" wrapText="1"/>
    </xf>
    <xf numFmtId="4" fontId="286" fillId="0" borderId="170" xfId="44058" applyNumberFormat="1" applyBorder="1" applyAlignment="1">
      <alignment vertical="center"/>
    </xf>
    <xf numFmtId="221" fontId="286" fillId="0" borderId="42" xfId="44116" applyNumberFormat="1" applyFill="1" applyBorder="1" applyAlignment="1">
      <alignment vertical="center"/>
    </xf>
    <xf numFmtId="0" fontId="286" fillId="0" borderId="170" xfId="44058" applyBorder="1" applyAlignment="1">
      <alignment vertical="center"/>
    </xf>
    <xf numFmtId="167" fontId="0" fillId="0" borderId="4" xfId="44446" applyNumberFormat="1" applyFont="1" applyFill="1" applyBorder="1" applyAlignment="1">
      <alignment vertical="center"/>
    </xf>
    <xf numFmtId="0" fontId="286" fillId="0" borderId="171" xfId="44058" applyBorder="1" applyAlignment="1">
      <alignment vertical="center"/>
    </xf>
    <xf numFmtId="167" fontId="286" fillId="0" borderId="172" xfId="44058" applyNumberFormat="1" applyBorder="1" applyAlignment="1">
      <alignment vertical="center"/>
    </xf>
    <xf numFmtId="4" fontId="286" fillId="0" borderId="42" xfId="44058" applyNumberFormat="1" applyBorder="1" applyAlignment="1">
      <alignment vertical="center"/>
    </xf>
    <xf numFmtId="4" fontId="334" fillId="0" borderId="42" xfId="44058" applyNumberFormat="1" applyFont="1" applyBorder="1" applyAlignment="1">
      <alignment vertical="center"/>
    </xf>
    <xf numFmtId="221" fontId="334" fillId="0" borderId="42" xfId="44116" applyNumberFormat="1" applyFont="1" applyFill="1" applyBorder="1" applyAlignment="1">
      <alignment vertical="center"/>
    </xf>
    <xf numFmtId="9" fontId="0" fillId="0" borderId="170" xfId="8801" applyFont="1" applyFill="1" applyBorder="1" applyAlignment="1">
      <alignment vertical="center"/>
    </xf>
    <xf numFmtId="167" fontId="286" fillId="0" borderId="173" xfId="44058" applyNumberFormat="1" applyBorder="1" applyAlignment="1">
      <alignment vertical="center"/>
    </xf>
    <xf numFmtId="0" fontId="0" fillId="0" borderId="174" xfId="0" applyBorder="1" applyAlignment="1">
      <alignment vertical="center"/>
    </xf>
    <xf numFmtId="170" fontId="0" fillId="0" borderId="174" xfId="44116" applyNumberFormat="1" applyFont="1" applyBorder="1" applyAlignment="1">
      <alignment vertical="center"/>
    </xf>
    <xf numFmtId="4" fontId="0" fillId="0" borderId="174" xfId="0" applyNumberFormat="1" applyBorder="1" applyAlignment="1">
      <alignment vertical="center"/>
    </xf>
    <xf numFmtId="168" fontId="286" fillId="0" borderId="175" xfId="44116" applyBorder="1" applyAlignment="1">
      <alignment vertical="center"/>
    </xf>
    <xf numFmtId="0" fontId="296" fillId="0" borderId="162" xfId="44408" applyFont="1" applyBorder="1" applyAlignment="1">
      <alignment horizontal="center" vertical="center"/>
    </xf>
    <xf numFmtId="0" fontId="295" fillId="0" borderId="162" xfId="44408" applyFont="1" applyBorder="1" applyAlignment="1">
      <alignment horizontal="center" vertical="center"/>
    </xf>
    <xf numFmtId="198" fontId="295" fillId="0" borderId="162" xfId="44408" applyNumberFormat="1" applyFont="1" applyBorder="1" applyAlignment="1">
      <alignment horizontal="center" vertical="center"/>
    </xf>
    <xf numFmtId="196" fontId="295" fillId="0" borderId="162" xfId="44408" applyNumberFormat="1" applyFont="1" applyBorder="1" applyAlignment="1">
      <alignment horizontal="center" vertical="center"/>
    </xf>
    <xf numFmtId="168" fontId="365" fillId="2" borderId="0" xfId="1" applyFont="1" applyFill="1" applyBorder="1" applyAlignment="1">
      <alignment horizontal="center" vertical="center" wrapText="1"/>
    </xf>
    <xf numFmtId="183" fontId="346" fillId="2" borderId="0" xfId="0" applyNumberFormat="1" applyFont="1" applyFill="1" applyAlignment="1">
      <alignment horizontal="center" vertical="center" wrapText="1"/>
    </xf>
    <xf numFmtId="43" fontId="303" fillId="2" borderId="0" xfId="0" applyNumberFormat="1" applyFont="1" applyFill="1" applyAlignment="1">
      <alignment horizontal="center" vertical="center" wrapText="1"/>
    </xf>
    <xf numFmtId="0" fontId="296" fillId="2" borderId="0" xfId="0" applyFont="1" applyFill="1" applyAlignment="1">
      <alignment horizontal="left" vertical="center" wrapText="1"/>
    </xf>
    <xf numFmtId="0" fontId="296" fillId="2" borderId="0" xfId="0" applyFont="1" applyFill="1" applyAlignment="1">
      <alignment vertical="center" wrapText="1"/>
    </xf>
    <xf numFmtId="14" fontId="295" fillId="41" borderId="18" xfId="44408" applyNumberFormat="1" applyFont="1" applyFill="1" applyBorder="1" applyAlignment="1">
      <alignment horizontal="center" vertical="center"/>
    </xf>
    <xf numFmtId="14" fontId="295" fillId="0" borderId="162" xfId="0" applyNumberFormat="1" applyFont="1" applyBorder="1" applyAlignment="1">
      <alignment vertical="center" wrapText="1"/>
    </xf>
    <xf numFmtId="198" fontId="295" fillId="0" borderId="162" xfId="44408" applyNumberFormat="1" applyFont="1" applyBorder="1" applyAlignment="1">
      <alignment horizontal="center" vertical="center" wrapText="1"/>
    </xf>
    <xf numFmtId="0" fontId="295" fillId="0" borderId="162" xfId="44408" applyFont="1" applyBorder="1" applyAlignment="1">
      <alignment horizontal="left" vertical="center"/>
    </xf>
    <xf numFmtId="0" fontId="296" fillId="0" borderId="134" xfId="0" applyFont="1" applyBorder="1" applyAlignment="1">
      <alignment horizontal="center" vertical="center" wrapText="1"/>
    </xf>
    <xf numFmtId="0" fontId="296" fillId="0" borderId="135" xfId="0" applyFont="1" applyBorder="1" applyAlignment="1">
      <alignment horizontal="center" vertical="center" wrapText="1"/>
    </xf>
    <xf numFmtId="0" fontId="86" fillId="0" borderId="38" xfId="35088" applyFont="1" applyFill="1" applyBorder="1" applyAlignment="1">
      <alignment horizontal="center" vertical="center" wrapText="1"/>
    </xf>
    <xf numFmtId="0" fontId="86" fillId="0" borderId="18" xfId="35088" applyFont="1" applyFill="1" applyBorder="1" applyAlignment="1">
      <alignment horizontal="center" vertical="center" wrapText="1"/>
    </xf>
    <xf numFmtId="0" fontId="296" fillId="0" borderId="153" xfId="0" applyFont="1" applyBorder="1" applyAlignment="1">
      <alignment horizontal="center" vertical="center"/>
    </xf>
    <xf numFmtId="0" fontId="296" fillId="2" borderId="0" xfId="0" applyFont="1" applyFill="1" applyAlignment="1">
      <alignment horizontal="left" vertical="center"/>
    </xf>
    <xf numFmtId="0" fontId="296" fillId="0" borderId="72" xfId="0" applyFont="1" applyBorder="1" applyAlignment="1">
      <alignment horizontal="center" vertical="center" wrapText="1"/>
    </xf>
    <xf numFmtId="0" fontId="296" fillId="0" borderId="74" xfId="0" applyFont="1" applyBorder="1" applyAlignment="1">
      <alignment horizontal="center" vertical="center" wrapText="1"/>
    </xf>
    <xf numFmtId="0" fontId="296" fillId="0" borderId="75" xfId="0" applyFont="1" applyBorder="1" applyAlignment="1">
      <alignment horizontal="center" vertical="center" wrapText="1"/>
    </xf>
    <xf numFmtId="0" fontId="295" fillId="0" borderId="0" xfId="0" applyFont="1" applyAlignment="1">
      <alignment horizontal="left" vertical="center" wrapText="1"/>
    </xf>
    <xf numFmtId="0" fontId="296" fillId="0" borderId="133" xfId="0" applyFont="1" applyBorder="1" applyAlignment="1">
      <alignment horizontal="center" vertical="center" wrapText="1"/>
    </xf>
    <xf numFmtId="0" fontId="77" fillId="0" borderId="132" xfId="35088" applyFont="1" applyFill="1" applyBorder="1" applyAlignment="1">
      <alignment horizontal="center" vertical="center" wrapText="1"/>
    </xf>
    <xf numFmtId="0" fontId="77" fillId="0" borderId="18" xfId="35088" applyFont="1" applyFill="1" applyBorder="1" applyAlignment="1">
      <alignment horizontal="center" vertical="center" wrapText="1"/>
    </xf>
    <xf numFmtId="0" fontId="86" fillId="0" borderId="77" xfId="35088" applyFont="1" applyFill="1" applyBorder="1" applyAlignment="1">
      <alignment horizontal="center" vertical="center" wrapText="1"/>
    </xf>
    <xf numFmtId="0" fontId="86" fillId="0" borderId="132" xfId="35088" applyFont="1" applyFill="1" applyBorder="1" applyAlignment="1">
      <alignment horizontal="center" vertical="center" wrapText="1"/>
    </xf>
    <xf numFmtId="0" fontId="296" fillId="0" borderId="59" xfId="0" applyFont="1" applyBorder="1" applyAlignment="1">
      <alignment horizontal="center" vertical="center" wrapText="1"/>
    </xf>
    <xf numFmtId="0" fontId="296" fillId="0" borderId="18" xfId="0" applyFont="1" applyBorder="1" applyAlignment="1">
      <alignment horizontal="center" vertical="center" wrapText="1"/>
    </xf>
    <xf numFmtId="0" fontId="292" fillId="2" borderId="0" xfId="0" applyFont="1" applyFill="1" applyAlignment="1">
      <alignment horizontal="center" vertical="center"/>
    </xf>
    <xf numFmtId="0" fontId="304" fillId="2" borderId="3" xfId="0" applyFont="1" applyFill="1" applyBorder="1" applyAlignment="1">
      <alignment horizontal="center" vertical="center"/>
    </xf>
    <xf numFmtId="0" fontId="304" fillId="2" borderId="0" xfId="0" applyFont="1" applyFill="1" applyAlignment="1">
      <alignment horizontal="center" vertical="center"/>
    </xf>
    <xf numFmtId="0" fontId="304" fillId="2" borderId="168" xfId="0" applyFont="1" applyFill="1" applyBorder="1" applyAlignment="1">
      <alignment horizontal="center" vertical="center"/>
    </xf>
    <xf numFmtId="0" fontId="304" fillId="2" borderId="11" xfId="0" applyFont="1" applyFill="1" applyBorder="1" applyAlignment="1">
      <alignment horizontal="center" vertical="center"/>
    </xf>
    <xf numFmtId="0" fontId="292" fillId="0" borderId="0" xfId="35076" applyFont="1" applyFill="1" applyBorder="1" applyAlignment="1">
      <alignment horizontal="center" vertical="center" wrapText="1"/>
    </xf>
    <xf numFmtId="0" fontId="286" fillId="0" borderId="0" xfId="35076" applyFont="1" applyFill="1" applyBorder="1" applyAlignment="1">
      <alignment horizontal="center" vertical="center"/>
    </xf>
    <xf numFmtId="49" fontId="296" fillId="0" borderId="72" xfId="0" applyNumberFormat="1" applyFont="1" applyBorder="1" applyAlignment="1">
      <alignment horizontal="center" vertical="center" wrapText="1"/>
    </xf>
    <xf numFmtId="49" fontId="296" fillId="0" borderId="74" xfId="0" applyNumberFormat="1" applyFont="1" applyBorder="1" applyAlignment="1">
      <alignment horizontal="center" vertical="center" wrapText="1"/>
    </xf>
    <xf numFmtId="49" fontId="296" fillId="0" borderId="75" xfId="0" applyNumberFormat="1" applyFont="1" applyBorder="1" applyAlignment="1">
      <alignment horizontal="center" vertical="center" wrapText="1"/>
    </xf>
    <xf numFmtId="49" fontId="296" fillId="2" borderId="133" xfId="0" applyNumberFormat="1" applyFont="1" applyFill="1" applyBorder="1" applyAlignment="1">
      <alignment horizontal="center" vertical="center" wrapText="1"/>
    </xf>
    <xf numFmtId="49" fontId="296" fillId="2" borderId="134" xfId="0" applyNumberFormat="1" applyFont="1" applyFill="1" applyBorder="1" applyAlignment="1">
      <alignment horizontal="center" vertical="center" wrapText="1"/>
    </xf>
    <xf numFmtId="49" fontId="296" fillId="2" borderId="135" xfId="0" applyNumberFormat="1" applyFont="1" applyFill="1" applyBorder="1" applyAlignment="1">
      <alignment horizontal="center" vertical="center" wrapText="1"/>
    </xf>
    <xf numFmtId="0" fontId="333" fillId="37" borderId="1" xfId="0" applyFont="1" applyFill="1" applyBorder="1" applyAlignment="1">
      <alignment horizontal="center" vertical="center"/>
    </xf>
    <xf numFmtId="0" fontId="304" fillId="0" borderId="0" xfId="0" applyFont="1" applyAlignment="1">
      <alignment horizontal="center" vertical="center"/>
    </xf>
    <xf numFmtId="49" fontId="333" fillId="0" borderId="1" xfId="0" applyNumberFormat="1" applyFont="1" applyBorder="1" applyAlignment="1">
      <alignment horizontal="center" vertical="center" wrapText="1"/>
    </xf>
    <xf numFmtId="0" fontId="296" fillId="2" borderId="0" xfId="0" applyFont="1" applyFill="1" applyAlignment="1">
      <alignment horizontal="left" vertical="center" wrapText="1"/>
    </xf>
    <xf numFmtId="0" fontId="304" fillId="0" borderId="72" xfId="0" applyFont="1" applyBorder="1" applyAlignment="1">
      <alignment horizontal="center" vertical="center"/>
    </xf>
    <xf numFmtId="0" fontId="304" fillId="0" borderId="75" xfId="0" applyFont="1" applyBorder="1" applyAlignment="1">
      <alignment horizontal="center" vertical="center"/>
    </xf>
    <xf numFmtId="0" fontId="296" fillId="0" borderId="0" xfId="0" applyFont="1" applyAlignment="1">
      <alignment horizontal="left" vertical="center"/>
    </xf>
    <xf numFmtId="168" fontId="304" fillId="0" borderId="133" xfId="1" applyFont="1" applyFill="1" applyBorder="1" applyAlignment="1">
      <alignment horizontal="center" vertical="center"/>
    </xf>
    <xf numFmtId="168" fontId="304" fillId="0" borderId="135" xfId="1" applyFont="1" applyFill="1" applyBorder="1" applyAlignment="1">
      <alignment horizontal="center" vertical="center"/>
    </xf>
    <xf numFmtId="0" fontId="336" fillId="2" borderId="0" xfId="27" applyFont="1" applyFill="1" applyAlignment="1">
      <alignment horizontal="center" vertical="center" wrapText="1"/>
    </xf>
    <xf numFmtId="0" fontId="305" fillId="0" borderId="0" xfId="27" applyFont="1" applyAlignment="1">
      <alignment horizontal="center" vertical="center" wrapText="1"/>
    </xf>
    <xf numFmtId="0" fontId="359" fillId="2" borderId="0" xfId="27" applyFont="1" applyFill="1" applyAlignment="1">
      <alignment horizontal="center" vertical="center" wrapText="1"/>
    </xf>
    <xf numFmtId="17" fontId="304" fillId="0" borderId="133" xfId="0" applyNumberFormat="1" applyFont="1" applyBorder="1" applyAlignment="1">
      <alignment horizontal="center" vertical="center" wrapText="1"/>
    </xf>
    <xf numFmtId="17" fontId="304" fillId="0" borderId="135" xfId="0" applyNumberFormat="1" applyFont="1" applyBorder="1" applyAlignment="1">
      <alignment horizontal="center" vertical="center" wrapText="1"/>
    </xf>
    <xf numFmtId="168" fontId="304" fillId="0" borderId="133" xfId="1" applyFont="1" applyFill="1" applyBorder="1" applyAlignment="1">
      <alignment horizontal="center" vertical="center" wrapText="1"/>
    </xf>
    <xf numFmtId="168" fontId="304" fillId="0" borderId="135" xfId="1" applyFont="1" applyFill="1" applyBorder="1" applyAlignment="1">
      <alignment horizontal="center" vertical="center" wrapText="1"/>
    </xf>
    <xf numFmtId="0" fontId="361" fillId="36" borderId="157" xfId="0" applyFont="1" applyFill="1" applyBorder="1" applyAlignment="1">
      <alignment horizontal="center" vertical="center" wrapText="1"/>
    </xf>
    <xf numFmtId="17" fontId="296" fillId="0" borderId="72" xfId="0" applyNumberFormat="1" applyFont="1" applyBorder="1" applyAlignment="1">
      <alignment horizontal="center" vertical="center" wrapText="1"/>
    </xf>
    <xf numFmtId="17" fontId="296" fillId="0" borderId="75" xfId="0" applyNumberFormat="1" applyFont="1" applyBorder="1" applyAlignment="1">
      <alignment horizontal="center" vertical="center" wrapText="1"/>
    </xf>
    <xf numFmtId="17" fontId="304" fillId="0" borderId="35" xfId="0" applyNumberFormat="1" applyFont="1" applyBorder="1" applyAlignment="1">
      <alignment horizontal="center" vertical="center" wrapText="1"/>
    </xf>
    <xf numFmtId="17" fontId="304" fillId="0" borderId="2" xfId="0" applyNumberFormat="1" applyFont="1" applyBorder="1" applyAlignment="1">
      <alignment horizontal="center" vertical="center" wrapText="1"/>
    </xf>
    <xf numFmtId="0" fontId="333" fillId="0" borderId="0" xfId="0" applyFont="1" applyAlignment="1">
      <alignment horizontal="left" vertical="center" wrapText="1"/>
    </xf>
    <xf numFmtId="0" fontId="333" fillId="0" borderId="1" xfId="13" applyFont="1" applyBorder="1" applyAlignment="1">
      <alignment horizontal="center" vertical="center" wrapText="1"/>
    </xf>
    <xf numFmtId="0" fontId="333" fillId="0" borderId="1" xfId="0" applyFont="1" applyBorder="1" applyAlignment="1">
      <alignment horizontal="center" vertical="center" wrapText="1"/>
    </xf>
    <xf numFmtId="49" fontId="296" fillId="0" borderId="0" xfId="0" applyNumberFormat="1" applyFont="1" applyAlignment="1">
      <alignment horizontal="center" vertical="center" wrapText="1"/>
    </xf>
    <xf numFmtId="0" fontId="295" fillId="0" borderId="0" xfId="4" applyFont="1" applyAlignment="1">
      <alignment horizontal="left" vertical="center" wrapText="1"/>
    </xf>
    <xf numFmtId="0" fontId="295" fillId="0" borderId="0" xfId="4" applyFont="1" applyAlignment="1">
      <alignment horizontal="justify" vertical="center" wrapText="1"/>
    </xf>
    <xf numFmtId="0" fontId="367" fillId="0" borderId="1" xfId="0" applyFont="1" applyBorder="1" applyAlignment="1">
      <alignment horizontal="center" vertical="center" wrapText="1"/>
    </xf>
    <xf numFmtId="0" fontId="305" fillId="0" borderId="1" xfId="0" applyFont="1" applyBorder="1" applyAlignment="1">
      <alignment horizontal="center" vertical="center" wrapText="1"/>
    </xf>
    <xf numFmtId="0" fontId="333" fillId="30" borderId="13" xfId="0" applyFont="1" applyFill="1" applyBorder="1" applyAlignment="1">
      <alignment horizontal="center" vertical="center" wrapText="1"/>
    </xf>
    <xf numFmtId="0" fontId="333" fillId="30" borderId="14" xfId="0" applyFont="1" applyFill="1" applyBorder="1" applyAlignment="1">
      <alignment horizontal="center" vertical="center" wrapText="1"/>
    </xf>
    <xf numFmtId="49" fontId="333" fillId="0" borderId="0" xfId="0" applyNumberFormat="1" applyFont="1" applyAlignment="1">
      <alignment horizontal="center" vertical="center" wrapText="1"/>
    </xf>
    <xf numFmtId="49" fontId="341" fillId="0" borderId="0" xfId="0" applyNumberFormat="1" applyFont="1" applyAlignment="1">
      <alignment horizontal="center" vertical="center" wrapText="1"/>
    </xf>
    <xf numFmtId="181" fontId="309" fillId="35" borderId="20" xfId="0" applyNumberFormat="1" applyFont="1" applyFill="1" applyBorder="1" applyAlignment="1">
      <alignment horizontal="center" vertical="center" wrapText="1"/>
    </xf>
    <xf numFmtId="181" fontId="309" fillId="35" borderId="44" xfId="0" applyNumberFormat="1" applyFont="1" applyFill="1" applyBorder="1" applyAlignment="1">
      <alignment horizontal="center" vertical="center" wrapText="1"/>
    </xf>
    <xf numFmtId="181" fontId="309" fillId="35" borderId="33" xfId="0" applyNumberFormat="1" applyFont="1" applyFill="1" applyBorder="1" applyAlignment="1">
      <alignment horizontal="center" vertical="center" wrapText="1"/>
    </xf>
    <xf numFmtId="181" fontId="309" fillId="35" borderId="5" xfId="0" applyNumberFormat="1" applyFont="1" applyFill="1" applyBorder="1" applyAlignment="1">
      <alignment horizontal="center" vertical="center" wrapText="1"/>
    </xf>
    <xf numFmtId="181" fontId="309" fillId="35" borderId="42" xfId="0" applyNumberFormat="1" applyFont="1" applyFill="1" applyBorder="1" applyAlignment="1">
      <alignment horizontal="center" vertical="center" wrapText="1"/>
    </xf>
    <xf numFmtId="181" fontId="333" fillId="32" borderId="0" xfId="0" applyNumberFormat="1" applyFont="1" applyFill="1" applyAlignment="1">
      <alignment horizontal="left" vertical="center"/>
    </xf>
    <xf numFmtId="181" fontId="333" fillId="0" borderId="0" xfId="0" applyNumberFormat="1" applyFont="1" applyAlignment="1">
      <alignment horizontal="left" vertical="center"/>
    </xf>
    <xf numFmtId="181" fontId="309" fillId="35" borderId="1" xfId="0" applyNumberFormat="1" applyFont="1" applyFill="1" applyBorder="1" applyAlignment="1">
      <alignment horizontal="center" vertical="center" wrapText="1"/>
    </xf>
    <xf numFmtId="0" fontId="286" fillId="0" borderId="0" xfId="0" applyFont="1" applyAlignment="1">
      <alignment horizontal="center" vertical="center" wrapText="1"/>
    </xf>
    <xf numFmtId="0" fontId="333" fillId="0" borderId="0" xfId="0" applyFont="1" applyAlignment="1">
      <alignment horizontal="center" vertical="center" wrapText="1"/>
    </xf>
    <xf numFmtId="49" fontId="286" fillId="0" borderId="0" xfId="0" applyNumberFormat="1" applyFont="1" applyAlignment="1">
      <alignment horizontal="center" vertical="center" wrapText="1"/>
    </xf>
    <xf numFmtId="0" fontId="333" fillId="30" borderId="15" xfId="0" applyFont="1" applyFill="1" applyBorder="1" applyAlignment="1">
      <alignment horizontal="center" vertical="center" wrapText="1"/>
    </xf>
    <xf numFmtId="43" fontId="346" fillId="0" borderId="17" xfId="0" applyNumberFormat="1" applyFont="1" applyBorder="1" applyAlignment="1">
      <alignment horizontal="left" vertical="center" wrapText="1"/>
    </xf>
    <xf numFmtId="43" fontId="346" fillId="0" borderId="41" xfId="0" applyNumberFormat="1" applyFont="1" applyBorder="1" applyAlignment="1">
      <alignment horizontal="left" vertical="center" wrapText="1"/>
    </xf>
    <xf numFmtId="43" fontId="346" fillId="0" borderId="49" xfId="0" applyNumberFormat="1" applyFont="1"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146" xfId="0" applyBorder="1" applyAlignment="1">
      <alignment horizontal="center"/>
    </xf>
    <xf numFmtId="0" fontId="0" fillId="0" borderId="147" xfId="0" applyBorder="1" applyAlignment="1">
      <alignment horizontal="center"/>
    </xf>
    <xf numFmtId="0" fontId="0" fillId="0" borderId="148" xfId="0" applyBorder="1" applyAlignment="1">
      <alignment horizontal="center"/>
    </xf>
    <xf numFmtId="44" fontId="295" fillId="0" borderId="146" xfId="4" applyNumberFormat="1" applyFont="1" applyBorder="1" applyAlignment="1">
      <alignment horizontal="left" vertical="center"/>
    </xf>
    <xf numFmtId="44" fontId="295" fillId="0" borderId="147" xfId="4" applyNumberFormat="1" applyFont="1" applyBorder="1" applyAlignment="1">
      <alignment horizontal="left" vertical="center"/>
    </xf>
    <xf numFmtId="44" fontId="295" fillId="0" borderId="148" xfId="4" applyNumberFormat="1" applyFont="1" applyBorder="1" applyAlignment="1">
      <alignment horizontal="left" vertical="center"/>
    </xf>
    <xf numFmtId="44" fontId="295" fillId="0" borderId="149" xfId="4" applyNumberFormat="1" applyFont="1" applyBorder="1" applyAlignment="1">
      <alignment horizontal="left" vertical="center"/>
    </xf>
    <xf numFmtId="44" fontId="295" fillId="0" borderId="151" xfId="4" applyNumberFormat="1" applyFont="1" applyBorder="1" applyAlignment="1">
      <alignment horizontal="left" vertical="center"/>
    </xf>
    <xf numFmtId="44" fontId="295" fillId="0" borderId="152" xfId="4" applyNumberFormat="1" applyFont="1" applyBorder="1" applyAlignment="1">
      <alignment horizontal="left" vertical="center"/>
    </xf>
    <xf numFmtId="44" fontId="296" fillId="0" borderId="142" xfId="4" applyNumberFormat="1" applyFont="1" applyBorder="1" applyAlignment="1">
      <alignment horizontal="left" vertical="center"/>
    </xf>
    <xf numFmtId="0" fontId="333" fillId="0" borderId="82" xfId="0" applyFont="1"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41" fillId="0" borderId="142" xfId="0" applyFont="1" applyBorder="1" applyAlignment="1">
      <alignment horizontal="left"/>
    </xf>
    <xf numFmtId="0" fontId="0" fillId="0" borderId="0" xfId="0" applyAlignment="1">
      <alignment horizontal="justify" vertical="center" wrapText="1"/>
    </xf>
    <xf numFmtId="0" fontId="0" fillId="0" borderId="0" xfId="0" applyAlignment="1">
      <alignment horizontal="justify" vertical="center"/>
    </xf>
    <xf numFmtId="167" fontId="333" fillId="0" borderId="87" xfId="4" applyNumberFormat="1" applyFont="1" applyBorder="1" applyAlignment="1">
      <alignment horizontal="left" vertical="center"/>
    </xf>
    <xf numFmtId="167" fontId="333" fillId="0" borderId="88" xfId="4" applyNumberFormat="1" applyFont="1" applyBorder="1" applyAlignment="1">
      <alignment horizontal="left" vertical="center"/>
    </xf>
    <xf numFmtId="167" fontId="333" fillId="0" borderId="89" xfId="4" applyNumberFormat="1" applyFont="1" applyBorder="1" applyAlignment="1">
      <alignment horizontal="left" vertical="center"/>
    </xf>
    <xf numFmtId="0" fontId="333" fillId="30" borderId="9" xfId="4" applyFont="1" applyFill="1" applyBorder="1" applyAlignment="1">
      <alignment horizontal="center" vertical="center" wrapText="1"/>
    </xf>
    <xf numFmtId="0" fontId="333" fillId="30" borderId="0" xfId="4" applyFont="1" applyFill="1" applyAlignment="1">
      <alignment horizontal="center" vertical="center" wrapText="1"/>
    </xf>
    <xf numFmtId="49" fontId="333" fillId="2" borderId="0" xfId="0" applyNumberFormat="1" applyFont="1" applyFill="1" applyAlignment="1">
      <alignment horizontal="center" vertical="center" wrapText="1"/>
    </xf>
    <xf numFmtId="0" fontId="333" fillId="2" borderId="0" xfId="44058" applyFont="1" applyFill="1" applyAlignment="1">
      <alignment horizontal="left" vertical="center"/>
    </xf>
    <xf numFmtId="0" fontId="0" fillId="0" borderId="78" xfId="0" applyBorder="1" applyAlignment="1">
      <alignment horizontal="center" vertical="center" wrapText="1"/>
    </xf>
    <xf numFmtId="0" fontId="0" fillId="0" borderId="18" xfId="0" applyBorder="1" applyAlignment="1">
      <alignment horizontal="center" vertical="center" wrapText="1"/>
    </xf>
    <xf numFmtId="0" fontId="401" fillId="0" borderId="0" xfId="0" applyFont="1" applyAlignment="1">
      <alignment horizontal="left" vertical="center" wrapText="1"/>
    </xf>
    <xf numFmtId="0" fontId="286" fillId="0" borderId="171" xfId="44058" applyBorder="1" applyAlignment="1">
      <alignment horizontal="center" vertical="center" textRotation="89"/>
    </xf>
    <xf numFmtId="0" fontId="286" fillId="0" borderId="31" xfId="44058" applyBorder="1" applyAlignment="1">
      <alignment horizontal="center" vertical="center" textRotation="89"/>
    </xf>
    <xf numFmtId="0" fontId="286" fillId="0" borderId="18" xfId="44058" applyBorder="1" applyAlignment="1">
      <alignment horizontal="center" vertical="center" textRotation="89"/>
    </xf>
    <xf numFmtId="0" fontId="286" fillId="0" borderId="69" xfId="44058" applyBorder="1" applyAlignment="1">
      <alignment horizontal="center" vertical="center" textRotation="90"/>
    </xf>
    <xf numFmtId="0" fontId="286" fillId="0" borderId="4" xfId="44058" applyBorder="1" applyAlignment="1">
      <alignment horizontal="center" vertical="center" textRotation="90"/>
    </xf>
    <xf numFmtId="0" fontId="374" fillId="0" borderId="4" xfId="44058" applyFont="1" applyBorder="1" applyAlignment="1">
      <alignment horizontal="center" vertical="center" textRotation="90" wrapText="1"/>
    </xf>
    <xf numFmtId="0" fontId="374" fillId="0" borderId="36" xfId="44058" applyFont="1" applyBorder="1" applyAlignment="1">
      <alignment horizontal="center" vertical="center" textRotation="90" wrapText="1"/>
    </xf>
    <xf numFmtId="0" fontId="333" fillId="0" borderId="0" xfId="44058" applyFont="1" applyAlignment="1">
      <alignment horizontal="center" vertical="center"/>
    </xf>
    <xf numFmtId="0" fontId="333" fillId="2" borderId="0" xfId="4" applyFont="1" applyFill="1" applyAlignment="1">
      <alignment horizontal="center" vertical="center" wrapText="1"/>
    </xf>
    <xf numFmtId="0" fontId="333" fillId="2" borderId="162" xfId="44058" applyFont="1" applyFill="1" applyBorder="1" applyAlignment="1">
      <alignment horizontal="center" vertical="center" wrapText="1"/>
    </xf>
    <xf numFmtId="0" fontId="333" fillId="2" borderId="162" xfId="44058" applyFont="1" applyFill="1" applyBorder="1" applyAlignment="1">
      <alignment vertical="center" wrapText="1"/>
    </xf>
    <xf numFmtId="204" fontId="333" fillId="2" borderId="161" xfId="44058" applyNumberFormat="1" applyFont="1" applyFill="1" applyBorder="1" applyAlignment="1">
      <alignment horizontal="center" vertical="center"/>
    </xf>
    <xf numFmtId="204" fontId="333" fillId="2" borderId="42" xfId="44058" applyNumberFormat="1" applyFont="1" applyFill="1" applyBorder="1" applyAlignment="1">
      <alignment horizontal="center" vertical="center"/>
    </xf>
    <xf numFmtId="204" fontId="333" fillId="2" borderId="68" xfId="44058" applyNumberFormat="1" applyFont="1" applyFill="1" applyBorder="1" applyAlignment="1">
      <alignment horizontal="center" vertical="center"/>
    </xf>
    <xf numFmtId="204" fontId="358" fillId="2" borderId="161" xfId="44058" applyNumberFormat="1" applyFont="1" applyFill="1" applyBorder="1" applyAlignment="1">
      <alignment horizontal="center" vertical="center"/>
    </xf>
    <xf numFmtId="204" fontId="358" fillId="2" borderId="42" xfId="44058" applyNumberFormat="1" applyFont="1" applyFill="1" applyBorder="1" applyAlignment="1">
      <alignment horizontal="center" vertical="center"/>
    </xf>
    <xf numFmtId="204" fontId="358" fillId="2" borderId="68" xfId="44058" applyNumberFormat="1" applyFont="1" applyFill="1" applyBorder="1" applyAlignment="1">
      <alignment horizontal="center" vertical="center"/>
    </xf>
    <xf numFmtId="49" fontId="333" fillId="0" borderId="0" xfId="4" applyNumberFormat="1" applyFont="1" applyAlignment="1">
      <alignment horizontal="center" vertical="center"/>
    </xf>
    <xf numFmtId="49" fontId="333" fillId="30" borderId="0" xfId="4" applyNumberFormat="1" applyFont="1" applyFill="1" applyAlignment="1">
      <alignment horizontal="center" vertical="center"/>
    </xf>
    <xf numFmtId="0" fontId="290" fillId="0" borderId="0" xfId="44086" applyFont="1" applyAlignment="1">
      <alignment horizontal="center"/>
    </xf>
    <xf numFmtId="0" fontId="333" fillId="30" borderId="0" xfId="4" applyFont="1" applyFill="1" applyAlignment="1">
      <alignment horizontal="center" vertical="center"/>
    </xf>
    <xf numFmtId="49" fontId="333" fillId="0" borderId="0" xfId="4" applyNumberFormat="1" applyFont="1" applyAlignment="1">
      <alignment horizontal="center" vertical="center" wrapText="1"/>
    </xf>
    <xf numFmtId="0" fontId="290" fillId="4" borderId="1" xfId="0" applyFont="1" applyFill="1" applyBorder="1" applyAlignment="1">
      <alignment horizontal="center" vertical="center" wrapText="1"/>
    </xf>
    <xf numFmtId="0" fontId="293" fillId="4" borderId="1" xfId="13" applyFont="1" applyFill="1" applyBorder="1" applyAlignment="1">
      <alignment horizontal="center" vertical="center" wrapText="1"/>
    </xf>
    <xf numFmtId="0" fontId="293" fillId="4" borderId="85" xfId="13" applyFont="1" applyFill="1" applyBorder="1" applyAlignment="1">
      <alignment horizontal="center" vertical="center" wrapText="1"/>
    </xf>
    <xf numFmtId="49" fontId="333" fillId="30" borderId="13" xfId="0" applyNumberFormat="1" applyFont="1" applyFill="1" applyBorder="1" applyAlignment="1">
      <alignment horizontal="center" vertical="center" wrapText="1"/>
    </xf>
    <xf numFmtId="49" fontId="333" fillId="30" borderId="14" xfId="0" applyNumberFormat="1" applyFont="1" applyFill="1" applyBorder="1" applyAlignment="1">
      <alignment horizontal="center" vertical="center"/>
    </xf>
    <xf numFmtId="49" fontId="333" fillId="30" borderId="15" xfId="0" applyNumberFormat="1" applyFont="1" applyFill="1" applyBorder="1" applyAlignment="1">
      <alignment horizontal="center" vertical="center"/>
    </xf>
    <xf numFmtId="0" fontId="293" fillId="4" borderId="162" xfId="13" applyFont="1" applyFill="1" applyBorder="1" applyAlignment="1">
      <alignment horizontal="center" vertical="center" wrapText="1"/>
    </xf>
    <xf numFmtId="0" fontId="0" fillId="0" borderId="162" xfId="0" applyBorder="1" applyAlignment="1">
      <alignment vertical="center" wrapText="1"/>
    </xf>
    <xf numFmtId="0" fontId="295" fillId="41" borderId="162" xfId="44408" applyFont="1" applyFill="1" applyBorder="1" applyAlignment="1">
      <alignment horizontal="center" vertical="center" wrapText="1"/>
    </xf>
    <xf numFmtId="198" fontId="295" fillId="41" borderId="162" xfId="44408" applyNumberFormat="1" applyFont="1" applyFill="1" applyBorder="1" applyAlignment="1">
      <alignment horizontal="center" vertical="center"/>
    </xf>
    <xf numFmtId="14" fontId="295" fillId="41" borderId="171" xfId="44408" applyNumberFormat="1" applyFont="1" applyFill="1" applyBorder="1" applyAlignment="1">
      <alignment horizontal="center" vertical="center"/>
    </xf>
    <xf numFmtId="14" fontId="295" fillId="41" borderId="18" xfId="44408" applyNumberFormat="1" applyFont="1" applyFill="1" applyBorder="1" applyAlignment="1">
      <alignment horizontal="center" vertical="center"/>
    </xf>
    <xf numFmtId="0" fontId="295" fillId="41" borderId="171" xfId="44408" applyFont="1" applyFill="1" applyBorder="1" applyAlignment="1">
      <alignment horizontal="left" vertical="center"/>
    </xf>
    <xf numFmtId="0" fontId="295" fillId="41" borderId="18" xfId="44408" applyFont="1" applyFill="1" applyBorder="1" applyAlignment="1">
      <alignment horizontal="left" vertical="center"/>
    </xf>
    <xf numFmtId="0" fontId="295" fillId="41" borderId="171" xfId="44408" applyFont="1" applyFill="1" applyBorder="1" applyAlignment="1">
      <alignment horizontal="center" vertical="center"/>
    </xf>
    <xf numFmtId="0" fontId="295" fillId="41" borderId="31" xfId="44408" applyFont="1" applyFill="1" applyBorder="1" applyAlignment="1">
      <alignment horizontal="center" vertical="center"/>
    </xf>
    <xf numFmtId="0" fontId="295" fillId="41" borderId="18" xfId="44408" applyFont="1" applyFill="1" applyBorder="1" applyAlignment="1">
      <alignment horizontal="center" vertical="center"/>
    </xf>
    <xf numFmtId="198" fontId="295" fillId="41" borderId="171" xfId="44408" applyNumberFormat="1" applyFont="1" applyFill="1" applyBorder="1" applyAlignment="1">
      <alignment horizontal="center" vertical="center"/>
    </xf>
    <xf numFmtId="198" fontId="295" fillId="41" borderId="31" xfId="44408" applyNumberFormat="1" applyFont="1" applyFill="1" applyBorder="1" applyAlignment="1">
      <alignment horizontal="center" vertical="center"/>
    </xf>
    <xf numFmtId="198" fontId="295" fillId="41" borderId="18" xfId="44408" applyNumberFormat="1" applyFont="1" applyFill="1" applyBorder="1" applyAlignment="1">
      <alignment horizontal="center" vertical="center"/>
    </xf>
    <xf numFmtId="198" fontId="295" fillId="41" borderId="171" xfId="44408" applyNumberFormat="1" applyFont="1" applyFill="1" applyBorder="1" applyAlignment="1">
      <alignment horizontal="center" vertical="center" wrapText="1"/>
    </xf>
    <xf numFmtId="198" fontId="295" fillId="41" borderId="31" xfId="44408" applyNumberFormat="1" applyFont="1" applyFill="1" applyBorder="1" applyAlignment="1">
      <alignment horizontal="center" vertical="center" wrapText="1"/>
    </xf>
    <xf numFmtId="198" fontId="295" fillId="41" borderId="18" xfId="44408" applyNumberFormat="1" applyFont="1" applyFill="1" applyBorder="1" applyAlignment="1">
      <alignment horizontal="center" vertical="center" wrapText="1"/>
    </xf>
    <xf numFmtId="0" fontId="296" fillId="41" borderId="171" xfId="44408" applyFont="1" applyFill="1" applyBorder="1" applyAlignment="1">
      <alignment horizontal="center" vertical="center"/>
    </xf>
    <xf numFmtId="0" fontId="296" fillId="41" borderId="31" xfId="44408" applyFont="1" applyFill="1" applyBorder="1" applyAlignment="1">
      <alignment horizontal="center" vertical="center"/>
    </xf>
    <xf numFmtId="0" fontId="295" fillId="41" borderId="171" xfId="44408" applyFont="1" applyFill="1" applyBorder="1" applyAlignment="1">
      <alignment horizontal="center" vertical="center" wrapText="1"/>
    </xf>
    <xf numFmtId="196" fontId="295" fillId="41" borderId="171" xfId="44408" applyNumberFormat="1" applyFont="1" applyFill="1" applyBorder="1" applyAlignment="1">
      <alignment horizontal="center" vertical="center"/>
    </xf>
    <xf numFmtId="196" fontId="295" fillId="41" borderId="31" xfId="44408" applyNumberFormat="1" applyFont="1" applyFill="1" applyBorder="1" applyAlignment="1">
      <alignment horizontal="center" vertical="center"/>
    </xf>
    <xf numFmtId="0" fontId="295" fillId="41" borderId="31" xfId="44408" applyFont="1" applyFill="1" applyBorder="1" applyAlignment="1">
      <alignment horizontal="center" vertical="center" wrapText="1"/>
    </xf>
    <xf numFmtId="0" fontId="296" fillId="0" borderId="171" xfId="44408" applyFont="1" applyBorder="1" applyAlignment="1">
      <alignment horizontal="center" vertical="center"/>
    </xf>
    <xf numFmtId="0" fontId="296" fillId="0" borderId="31" xfId="44408" applyFont="1" applyBorder="1" applyAlignment="1">
      <alignment horizontal="center" vertical="center"/>
    </xf>
    <xf numFmtId="0" fontId="296" fillId="0" borderId="18" xfId="44408" applyFont="1" applyBorder="1" applyAlignment="1">
      <alignment horizontal="center" vertical="center"/>
    </xf>
    <xf numFmtId="0" fontId="295" fillId="0" borderId="171" xfId="44408" applyFont="1" applyBorder="1" applyAlignment="1">
      <alignment horizontal="center" vertical="center"/>
    </xf>
    <xf numFmtId="0" fontId="295" fillId="0" borderId="31" xfId="44408" applyFont="1" applyBorder="1" applyAlignment="1">
      <alignment horizontal="center" vertical="center"/>
    </xf>
    <xf numFmtId="0" fontId="295" fillId="0" borderId="18" xfId="44408" applyFont="1" applyBorder="1" applyAlignment="1">
      <alignment horizontal="center" vertical="center"/>
    </xf>
    <xf numFmtId="0" fontId="295" fillId="0" borderId="171" xfId="44408" applyFont="1" applyBorder="1" applyAlignment="1">
      <alignment horizontal="center" vertical="center" wrapText="1"/>
    </xf>
    <xf numFmtId="196" fontId="295" fillId="0" borderId="171" xfId="44408" applyNumberFormat="1" applyFont="1" applyBorder="1" applyAlignment="1">
      <alignment horizontal="center" vertical="center"/>
    </xf>
    <xf numFmtId="196" fontId="295" fillId="0" borderId="31" xfId="44408" applyNumberFormat="1" applyFont="1" applyBorder="1" applyAlignment="1">
      <alignment horizontal="center" vertical="center"/>
    </xf>
    <xf numFmtId="196" fontId="295" fillId="0" borderId="18" xfId="44408" applyNumberFormat="1" applyFont="1" applyBorder="1" applyAlignment="1">
      <alignment horizontal="center" vertical="center"/>
    </xf>
    <xf numFmtId="0" fontId="295" fillId="0" borderId="31" xfId="44408" applyFont="1" applyBorder="1" applyAlignment="1">
      <alignment horizontal="center" vertical="center" wrapText="1"/>
    </xf>
    <xf numFmtId="0" fontId="295" fillId="0" borderId="18" xfId="44408" applyFont="1" applyBorder="1" applyAlignment="1">
      <alignment horizontal="center" vertical="center" wrapText="1"/>
    </xf>
    <xf numFmtId="198" fontId="295" fillId="0" borderId="171" xfId="44408" applyNumberFormat="1" applyFont="1" applyBorder="1" applyAlignment="1">
      <alignment horizontal="center" vertical="center"/>
    </xf>
    <xf numFmtId="198" fontId="295" fillId="0" borderId="31" xfId="44408" applyNumberFormat="1" applyFont="1" applyBorder="1" applyAlignment="1">
      <alignment horizontal="center" vertical="center"/>
    </xf>
    <xf numFmtId="198" fontId="295" fillId="0" borderId="18" xfId="44408" applyNumberFormat="1" applyFont="1" applyBorder="1" applyAlignment="1">
      <alignment horizontal="center" vertical="center"/>
    </xf>
    <xf numFmtId="0" fontId="296" fillId="41" borderId="18" xfId="44408" applyFont="1" applyFill="1" applyBorder="1" applyAlignment="1">
      <alignment horizontal="center" vertical="center"/>
    </xf>
    <xf numFmtId="196" fontId="295" fillId="41" borderId="18" xfId="44408" applyNumberFormat="1" applyFont="1" applyFill="1" applyBorder="1" applyAlignment="1">
      <alignment horizontal="center" vertical="center"/>
    </xf>
    <xf numFmtId="0" fontId="295" fillId="41" borderId="18" xfId="44408" applyFont="1" applyFill="1" applyBorder="1" applyAlignment="1">
      <alignment horizontal="center" vertical="center" wrapText="1"/>
    </xf>
    <xf numFmtId="198" fontId="295" fillId="41" borderId="171" xfId="0" applyNumberFormat="1" applyFont="1" applyFill="1" applyBorder="1" applyAlignment="1">
      <alignment horizontal="center" vertical="center" wrapText="1"/>
    </xf>
    <xf numFmtId="198" fontId="295" fillId="41" borderId="31" xfId="0" applyNumberFormat="1" applyFont="1" applyFill="1" applyBorder="1" applyAlignment="1">
      <alignment horizontal="center" vertical="center" wrapText="1"/>
    </xf>
    <xf numFmtId="198" fontId="295" fillId="41" borderId="18" xfId="0" applyNumberFormat="1" applyFont="1" applyFill="1" applyBorder="1" applyAlignment="1">
      <alignment horizontal="center" vertical="center" wrapText="1"/>
    </xf>
    <xf numFmtId="0" fontId="296" fillId="0" borderId="162" xfId="44408" applyFont="1" applyBorder="1" applyAlignment="1">
      <alignment horizontal="center" vertical="center"/>
    </xf>
    <xf numFmtId="0" fontId="295" fillId="0" borderId="162" xfId="44408" applyFont="1" applyBorder="1" applyAlignment="1">
      <alignment horizontal="center" vertical="center"/>
    </xf>
    <xf numFmtId="44" fontId="295" fillId="0" borderId="162" xfId="44414" applyFont="1" applyFill="1" applyBorder="1" applyAlignment="1">
      <alignment horizontal="center" vertical="center"/>
    </xf>
    <xf numFmtId="0" fontId="295" fillId="0" borderId="162" xfId="44408" applyFont="1" applyBorder="1" applyAlignment="1">
      <alignment horizontal="center" vertical="center" wrapText="1"/>
    </xf>
    <xf numFmtId="198" fontId="295" fillId="0" borderId="162" xfId="44408" applyNumberFormat="1" applyFont="1" applyBorder="1" applyAlignment="1">
      <alignment horizontal="center" vertical="center"/>
    </xf>
    <xf numFmtId="198" fontId="295" fillId="0" borderId="162" xfId="0" applyNumberFormat="1" applyFont="1" applyBorder="1" applyAlignment="1">
      <alignment horizontal="center" vertical="center" wrapText="1"/>
    </xf>
    <xf numFmtId="0" fontId="296" fillId="0" borderId="162" xfId="44408" applyFont="1" applyBorder="1" applyAlignment="1">
      <alignment horizontal="center" vertical="center" wrapText="1"/>
    </xf>
    <xf numFmtId="196" fontId="295" fillId="0" borderId="162" xfId="44408" applyNumberFormat="1" applyFont="1" applyBorder="1" applyAlignment="1">
      <alignment horizontal="center" vertical="center" wrapText="1"/>
    </xf>
    <xf numFmtId="0" fontId="296" fillId="41" borderId="162" xfId="44408" applyFont="1" applyFill="1" applyBorder="1" applyAlignment="1">
      <alignment horizontal="center" vertical="center"/>
    </xf>
    <xf numFmtId="0" fontId="295" fillId="41" borderId="162" xfId="44408" applyFont="1" applyFill="1" applyBorder="1" applyAlignment="1">
      <alignment horizontal="center" vertical="center"/>
    </xf>
    <xf numFmtId="196" fontId="295" fillId="41" borderId="162" xfId="44408" applyNumberFormat="1" applyFont="1" applyFill="1" applyBorder="1" applyAlignment="1">
      <alignment horizontal="center" vertical="center"/>
    </xf>
    <xf numFmtId="0" fontId="295" fillId="41" borderId="171" xfId="0" applyFont="1" applyFill="1" applyBorder="1" applyAlignment="1">
      <alignment horizontal="center" vertical="center" wrapText="1"/>
    </xf>
    <xf numFmtId="0" fontId="295" fillId="41" borderId="31" xfId="0" applyFont="1" applyFill="1" applyBorder="1" applyAlignment="1">
      <alignment horizontal="center" vertical="center" wrapText="1"/>
    </xf>
    <xf numFmtId="0" fontId="295" fillId="41" borderId="18" xfId="0" applyFont="1" applyFill="1" applyBorder="1" applyAlignment="1">
      <alignment horizontal="center" vertical="center" wrapText="1"/>
    </xf>
    <xf numFmtId="198" fontId="295" fillId="41" borderId="171" xfId="44414" applyNumberFormat="1" applyFont="1" applyFill="1" applyBorder="1" applyAlignment="1">
      <alignment horizontal="center" vertical="center" wrapText="1"/>
    </xf>
    <xf numFmtId="198" fontId="295" fillId="41" borderId="31" xfId="44414" applyNumberFormat="1" applyFont="1" applyFill="1" applyBorder="1" applyAlignment="1">
      <alignment horizontal="center" vertical="center" wrapText="1"/>
    </xf>
    <xf numFmtId="198" fontId="295" fillId="41" borderId="18" xfId="44414" applyNumberFormat="1" applyFont="1" applyFill="1" applyBorder="1" applyAlignment="1">
      <alignment horizontal="center" vertical="center" wrapText="1"/>
    </xf>
    <xf numFmtId="0" fontId="296" fillId="2" borderId="162" xfId="44408" applyFont="1" applyFill="1" applyBorder="1" applyAlignment="1">
      <alignment horizontal="center" vertical="center" wrapText="1"/>
    </xf>
    <xf numFmtId="0" fontId="295" fillId="2" borderId="162" xfId="44408" applyFont="1" applyFill="1" applyBorder="1" applyAlignment="1">
      <alignment horizontal="center" vertical="center"/>
    </xf>
    <xf numFmtId="196" fontId="295" fillId="2" borderId="162" xfId="44408" applyNumberFormat="1" applyFont="1" applyFill="1" applyBorder="1" applyAlignment="1">
      <alignment horizontal="center" vertical="center" wrapText="1"/>
    </xf>
    <xf numFmtId="198" fontId="295" fillId="2" borderId="162" xfId="44408" applyNumberFormat="1" applyFont="1" applyFill="1" applyBorder="1" applyAlignment="1">
      <alignment horizontal="center" vertical="center"/>
    </xf>
    <xf numFmtId="0" fontId="296" fillId="41" borderId="171" xfId="0" applyFont="1" applyFill="1" applyBorder="1" applyAlignment="1">
      <alignment horizontal="center" vertical="center" wrapText="1"/>
    </xf>
    <xf numFmtId="0" fontId="296" fillId="41" borderId="31" xfId="0" applyFont="1" applyFill="1" applyBorder="1" applyAlignment="1">
      <alignment horizontal="center" vertical="center" wrapText="1"/>
    </xf>
    <xf numFmtId="0" fontId="296" fillId="41" borderId="18" xfId="0" applyFont="1" applyFill="1" applyBorder="1" applyAlignment="1">
      <alignment horizontal="center" vertical="center" wrapText="1"/>
    </xf>
    <xf numFmtId="0" fontId="358" fillId="30" borderId="9" xfId="35116" applyFont="1" applyFill="1" applyBorder="1" applyAlignment="1">
      <alignment horizontal="center" vertical="center" wrapText="1"/>
    </xf>
    <xf numFmtId="0" fontId="358" fillId="30" borderId="0" xfId="35116" applyFont="1" applyFill="1" applyAlignment="1">
      <alignment horizontal="center" vertical="center" wrapText="1"/>
    </xf>
    <xf numFmtId="0" fontId="295" fillId="0" borderId="162" xfId="0" applyFont="1" applyBorder="1" applyAlignment="1">
      <alignment horizontal="center" vertical="center" wrapText="1"/>
    </xf>
    <xf numFmtId="198" fontId="296" fillId="0" borderId="162" xfId="0" applyNumberFormat="1" applyFont="1" applyBorder="1" applyAlignment="1">
      <alignment horizontal="center" vertical="center" wrapText="1"/>
    </xf>
    <xf numFmtId="0" fontId="296" fillId="0" borderId="162" xfId="0" applyFont="1" applyBorder="1" applyAlignment="1">
      <alignment horizontal="center" vertical="center" wrapText="1"/>
    </xf>
    <xf numFmtId="196" fontId="295" fillId="0" borderId="162" xfId="0" applyNumberFormat="1" applyFont="1" applyBorder="1" applyAlignment="1">
      <alignment horizontal="center" vertical="center" wrapText="1"/>
    </xf>
    <xf numFmtId="0" fontId="295" fillId="41" borderId="162" xfId="0" applyFont="1" applyFill="1" applyBorder="1" applyAlignment="1">
      <alignment horizontal="center" vertical="center" wrapText="1"/>
    </xf>
    <xf numFmtId="196" fontId="295" fillId="41" borderId="162" xfId="0" applyNumberFormat="1" applyFont="1" applyFill="1" applyBorder="1" applyAlignment="1">
      <alignment horizontal="center" vertical="center" wrapText="1"/>
    </xf>
    <xf numFmtId="198" fontId="295" fillId="41" borderId="162" xfId="0" applyNumberFormat="1" applyFont="1" applyFill="1" applyBorder="1" applyAlignment="1">
      <alignment horizontal="center" vertical="center" wrapText="1"/>
    </xf>
    <xf numFmtId="0" fontId="296" fillId="41" borderId="162" xfId="0" applyFont="1" applyFill="1" applyBorder="1" applyAlignment="1">
      <alignment horizontal="center" vertical="center"/>
    </xf>
    <xf numFmtId="0" fontId="296" fillId="41" borderId="162" xfId="0" applyFont="1" applyFill="1" applyBorder="1" applyAlignment="1">
      <alignment horizontal="center" vertical="center" wrapText="1"/>
    </xf>
    <xf numFmtId="0" fontId="358" fillId="30" borderId="9" xfId="44171" applyFont="1" applyFill="1" applyBorder="1" applyAlignment="1">
      <alignment horizontal="center" vertical="center" wrapText="1"/>
    </xf>
    <xf numFmtId="0" fontId="358" fillId="30" borderId="0" xfId="44171" applyFont="1" applyFill="1" applyAlignment="1">
      <alignment horizontal="center" vertical="center" wrapText="1"/>
    </xf>
    <xf numFmtId="0" fontId="296" fillId="2" borderId="162" xfId="44408" applyFont="1" applyFill="1" applyBorder="1" applyAlignment="1">
      <alignment horizontal="center" vertical="center"/>
    </xf>
    <xf numFmtId="44" fontId="295" fillId="2" borderId="162" xfId="44414" applyFont="1" applyFill="1" applyBorder="1" applyAlignment="1">
      <alignment horizontal="center" vertical="center"/>
    </xf>
    <xf numFmtId="198" fontId="295" fillId="2" borderId="162" xfId="0" applyNumberFormat="1" applyFont="1" applyFill="1" applyBorder="1" applyAlignment="1">
      <alignment horizontal="center" vertical="center" wrapText="1"/>
    </xf>
    <xf numFmtId="0" fontId="296" fillId="41" borderId="162" xfId="44408" applyFont="1" applyFill="1" applyBorder="1" applyAlignment="1">
      <alignment horizontal="center" vertical="center" wrapText="1"/>
    </xf>
    <xf numFmtId="0" fontId="295" fillId="41" borderId="176" xfId="44408" applyFont="1" applyFill="1" applyBorder="1" applyAlignment="1">
      <alignment horizontal="center" vertical="center" wrapText="1"/>
    </xf>
    <xf numFmtId="196" fontId="295" fillId="41" borderId="162" xfId="44408" applyNumberFormat="1" applyFont="1" applyFill="1" applyBorder="1" applyAlignment="1">
      <alignment horizontal="center" vertical="center" wrapText="1"/>
    </xf>
    <xf numFmtId="198" fontId="295" fillId="0" borderId="171" xfId="0" applyNumberFormat="1" applyFont="1" applyBorder="1" applyAlignment="1">
      <alignment horizontal="center" vertical="center" wrapText="1"/>
    </xf>
    <xf numFmtId="198" fontId="295" fillId="0" borderId="31" xfId="0" applyNumberFormat="1" applyFont="1" applyBorder="1" applyAlignment="1">
      <alignment horizontal="center" vertical="center" wrapText="1"/>
    </xf>
    <xf numFmtId="198" fontId="295" fillId="0" borderId="18" xfId="0" applyNumberFormat="1" applyFont="1" applyBorder="1" applyAlignment="1">
      <alignment horizontal="center" vertical="center" wrapText="1"/>
    </xf>
    <xf numFmtId="198" fontId="295" fillId="41" borderId="162" xfId="44408" applyNumberFormat="1" applyFont="1" applyFill="1" applyBorder="1" applyAlignment="1">
      <alignment horizontal="center" vertical="center" wrapText="1"/>
    </xf>
    <xf numFmtId="196" fontId="295" fillId="2" borderId="162" xfId="0" applyNumberFormat="1" applyFont="1" applyFill="1" applyBorder="1" applyAlignment="1">
      <alignment horizontal="center" vertical="center" wrapText="1"/>
    </xf>
    <xf numFmtId="0" fontId="296" fillId="2" borderId="171" xfId="44408" applyFont="1" applyFill="1" applyBorder="1" applyAlignment="1">
      <alignment horizontal="center" vertical="center"/>
    </xf>
    <xf numFmtId="0" fontId="296" fillId="2" borderId="31" xfId="44408" applyFont="1" applyFill="1" applyBorder="1" applyAlignment="1">
      <alignment horizontal="center" vertical="center"/>
    </xf>
    <xf numFmtId="0" fontId="296" fillId="2" borderId="18" xfId="44408" applyFont="1" applyFill="1" applyBorder="1" applyAlignment="1">
      <alignment horizontal="center" vertical="center"/>
    </xf>
    <xf numFmtId="0" fontId="295" fillId="2" borderId="171" xfId="44408" applyFont="1" applyFill="1" applyBorder="1" applyAlignment="1">
      <alignment horizontal="center" vertical="center" wrapText="1"/>
    </xf>
    <xf numFmtId="0" fontId="295" fillId="2" borderId="31" xfId="44408" applyFont="1" applyFill="1" applyBorder="1" applyAlignment="1">
      <alignment horizontal="center" vertical="center" wrapText="1"/>
    </xf>
    <xf numFmtId="0" fontId="295" fillId="2" borderId="18" xfId="44408" applyFont="1" applyFill="1" applyBorder="1" applyAlignment="1">
      <alignment horizontal="center" vertical="center" wrapText="1"/>
    </xf>
    <xf numFmtId="196" fontId="295" fillId="2" borderId="171" xfId="44408" applyNumberFormat="1" applyFont="1" applyFill="1" applyBorder="1" applyAlignment="1">
      <alignment horizontal="center" vertical="center"/>
    </xf>
    <xf numFmtId="196" fontId="295" fillId="2" borderId="31" xfId="44408" applyNumberFormat="1" applyFont="1" applyFill="1" applyBorder="1" applyAlignment="1">
      <alignment horizontal="center" vertical="center"/>
    </xf>
    <xf numFmtId="196" fontId="295" fillId="2" borderId="18" xfId="44408" applyNumberFormat="1" applyFont="1" applyFill="1" applyBorder="1" applyAlignment="1">
      <alignment horizontal="center" vertical="center"/>
    </xf>
    <xf numFmtId="0" fontId="295" fillId="2" borderId="171" xfId="44408" applyFont="1" applyFill="1" applyBorder="1" applyAlignment="1">
      <alignment horizontal="center" vertical="center"/>
    </xf>
    <xf numFmtId="0" fontId="295" fillId="2" borderId="31" xfId="44408" applyFont="1" applyFill="1" applyBorder="1" applyAlignment="1">
      <alignment horizontal="center" vertical="center"/>
    </xf>
    <xf numFmtId="0" fontId="295" fillId="2" borderId="18" xfId="44408" applyFont="1" applyFill="1" applyBorder="1" applyAlignment="1">
      <alignment horizontal="center" vertical="center"/>
    </xf>
    <xf numFmtId="198" fontId="295" fillId="2" borderId="171" xfId="44408" applyNumberFormat="1" applyFont="1" applyFill="1" applyBorder="1" applyAlignment="1">
      <alignment horizontal="center" vertical="center"/>
    </xf>
    <xf numFmtId="198" fontId="295" fillId="2" borderId="31" xfId="44408" applyNumberFormat="1" applyFont="1" applyFill="1" applyBorder="1" applyAlignment="1">
      <alignment horizontal="center" vertical="center"/>
    </xf>
    <xf numFmtId="198" fontId="295" fillId="2" borderId="18" xfId="44408" applyNumberFormat="1" applyFont="1" applyFill="1" applyBorder="1" applyAlignment="1">
      <alignment horizontal="center" vertical="center"/>
    </xf>
    <xf numFmtId="198" fontId="295" fillId="2" borderId="171" xfId="0" applyNumberFormat="1" applyFont="1" applyFill="1" applyBorder="1" applyAlignment="1">
      <alignment horizontal="center" vertical="center" wrapText="1"/>
    </xf>
    <xf numFmtId="198" fontId="295" fillId="2" borderId="31" xfId="0" applyNumberFormat="1" applyFont="1" applyFill="1" applyBorder="1" applyAlignment="1">
      <alignment horizontal="center" vertical="center" wrapText="1"/>
    </xf>
    <xf numFmtId="198" fontId="295" fillId="2" borderId="18" xfId="0" applyNumberFormat="1" applyFont="1" applyFill="1" applyBorder="1" applyAlignment="1">
      <alignment horizontal="center" vertical="center" wrapText="1"/>
    </xf>
    <xf numFmtId="196" fontId="295" fillId="0" borderId="162" xfId="44408" applyNumberFormat="1" applyFont="1" applyBorder="1" applyAlignment="1">
      <alignment horizontal="center" vertical="center"/>
    </xf>
    <xf numFmtId="196" fontId="296" fillId="41" borderId="162" xfId="44408" applyNumberFormat="1" applyFont="1" applyFill="1" applyBorder="1" applyAlignment="1">
      <alignment horizontal="center" vertical="center" wrapText="1"/>
    </xf>
    <xf numFmtId="1" fontId="295" fillId="41" borderId="162" xfId="44408" applyNumberFormat="1" applyFont="1" applyFill="1" applyBorder="1" applyAlignment="1">
      <alignment horizontal="center" vertical="center" wrapText="1"/>
    </xf>
    <xf numFmtId="0" fontId="296" fillId="0" borderId="171" xfId="44408" applyFont="1" applyBorder="1" applyAlignment="1">
      <alignment horizontal="center" vertical="center" wrapText="1"/>
    </xf>
    <xf numFmtId="0" fontId="296" fillId="0" borderId="31" xfId="44408" applyFont="1" applyBorder="1" applyAlignment="1">
      <alignment horizontal="center" vertical="center" wrapText="1"/>
    </xf>
    <xf numFmtId="0" fontId="296" fillId="0" borderId="18" xfId="44408" applyFont="1" applyBorder="1" applyAlignment="1">
      <alignment horizontal="center" vertical="center" wrapText="1"/>
    </xf>
    <xf numFmtId="0" fontId="296" fillId="41" borderId="171" xfId="44408" applyFont="1" applyFill="1" applyBorder="1" applyAlignment="1">
      <alignment horizontal="center" vertical="center" wrapText="1"/>
    </xf>
    <xf numFmtId="0" fontId="296" fillId="41" borderId="31" xfId="44408" applyFont="1" applyFill="1" applyBorder="1" applyAlignment="1">
      <alignment horizontal="center" vertical="center" wrapText="1"/>
    </xf>
    <xf numFmtId="0" fontId="296" fillId="41" borderId="18" xfId="44408" applyFont="1" applyFill="1" applyBorder="1" applyAlignment="1">
      <alignment horizontal="center" vertical="center" wrapText="1"/>
    </xf>
    <xf numFmtId="0" fontId="295" fillId="2" borderId="162" xfId="0" applyFont="1" applyFill="1" applyBorder="1" applyAlignment="1">
      <alignment horizontal="center" vertical="center" wrapText="1"/>
    </xf>
    <xf numFmtId="0" fontId="296" fillId="2" borderId="171" xfId="0" applyFont="1" applyFill="1" applyBorder="1" applyAlignment="1">
      <alignment horizontal="center" vertical="center" wrapText="1"/>
    </xf>
    <xf numFmtId="0" fontId="296" fillId="2" borderId="31" xfId="0" applyFont="1" applyFill="1" applyBorder="1" applyAlignment="1">
      <alignment horizontal="center" vertical="center" wrapText="1"/>
    </xf>
    <xf numFmtId="0" fontId="296" fillId="2" borderId="18" xfId="0" applyFont="1" applyFill="1" applyBorder="1" applyAlignment="1">
      <alignment horizontal="center" vertical="center" wrapText="1"/>
    </xf>
    <xf numFmtId="0" fontId="295" fillId="2" borderId="162" xfId="44408" applyFont="1" applyFill="1" applyBorder="1" applyAlignment="1">
      <alignment horizontal="center" vertical="center" wrapText="1"/>
    </xf>
    <xf numFmtId="0" fontId="296" fillId="34" borderId="13" xfId="0" applyFont="1" applyFill="1" applyBorder="1" applyAlignment="1">
      <alignment horizontal="center" wrapText="1"/>
    </xf>
    <xf numFmtId="0" fontId="296" fillId="34" borderId="14" xfId="0" applyFont="1" applyFill="1" applyBorder="1" applyAlignment="1">
      <alignment horizontal="center" wrapText="1"/>
    </xf>
    <xf numFmtId="0" fontId="296" fillId="34" borderId="15" xfId="0" applyFont="1" applyFill="1" applyBorder="1" applyAlignment="1">
      <alignment horizontal="center" wrapText="1"/>
    </xf>
    <xf numFmtId="49" fontId="296" fillId="2" borderId="0" xfId="4" applyNumberFormat="1" applyFont="1" applyFill="1" applyAlignment="1">
      <alignment horizontal="center" vertical="center" wrapText="1"/>
    </xf>
    <xf numFmtId="49" fontId="333" fillId="2" borderId="0" xfId="4" applyNumberFormat="1" applyFont="1" applyFill="1" applyAlignment="1">
      <alignment horizontal="center" vertical="center" wrapText="1"/>
    </xf>
    <xf numFmtId="49" fontId="333" fillId="30" borderId="6" xfId="4" applyNumberFormat="1" applyFont="1" applyFill="1" applyBorder="1" applyAlignment="1">
      <alignment horizontal="center" vertical="center" wrapText="1"/>
    </xf>
    <xf numFmtId="49" fontId="333" fillId="30" borderId="7" xfId="4" applyNumberFormat="1" applyFont="1" applyFill="1" applyBorder="1" applyAlignment="1">
      <alignment horizontal="center" vertical="center" wrapText="1"/>
    </xf>
    <xf numFmtId="49" fontId="333" fillId="30" borderId="8" xfId="4" applyNumberFormat="1" applyFont="1" applyFill="1" applyBorder="1" applyAlignment="1">
      <alignment horizontal="center" vertical="center" wrapText="1"/>
    </xf>
    <xf numFmtId="49" fontId="333" fillId="30" borderId="10" xfId="44010" applyNumberFormat="1" applyFont="1" applyFill="1" applyBorder="1" applyAlignment="1">
      <alignment horizontal="center" vertical="center" wrapText="1"/>
    </xf>
    <xf numFmtId="49" fontId="333" fillId="30" borderId="11" xfId="44010" applyNumberFormat="1" applyFont="1" applyFill="1" applyBorder="1" applyAlignment="1">
      <alignment horizontal="center" vertical="center" wrapText="1"/>
    </xf>
    <xf numFmtId="49" fontId="333" fillId="30" borderId="12" xfId="44010" applyNumberFormat="1" applyFont="1" applyFill="1" applyBorder="1" applyAlignment="1">
      <alignment horizontal="center" vertical="center" wrapText="1"/>
    </xf>
    <xf numFmtId="49" fontId="333" fillId="30" borderId="139" xfId="4" applyNumberFormat="1" applyFont="1" applyFill="1" applyBorder="1" applyAlignment="1">
      <alignment horizontal="center" vertical="center" wrapText="1"/>
    </xf>
    <xf numFmtId="49" fontId="333" fillId="30" borderId="138" xfId="4" applyNumberFormat="1" applyFont="1" applyFill="1" applyBorder="1" applyAlignment="1">
      <alignment horizontal="center" vertical="center" wrapText="1"/>
    </xf>
    <xf numFmtId="49" fontId="333" fillId="30" borderId="9" xfId="44010" applyNumberFormat="1" applyFont="1" applyFill="1" applyBorder="1" applyAlignment="1">
      <alignment horizontal="center" vertical="center" wrapText="1"/>
    </xf>
    <xf numFmtId="49" fontId="333" fillId="30" borderId="0" xfId="44010" applyNumberFormat="1" applyFont="1" applyFill="1" applyAlignment="1">
      <alignment horizontal="center" vertical="center" wrapText="1"/>
    </xf>
    <xf numFmtId="0" fontId="290" fillId="2" borderId="143" xfId="44152" applyFont="1" applyFill="1" applyBorder="1" applyAlignment="1">
      <alignment horizontal="center" vertical="center" wrapText="1"/>
    </xf>
    <xf numFmtId="0" fontId="290" fillId="2" borderId="69" xfId="44152" applyFont="1" applyFill="1" applyBorder="1" applyAlignment="1">
      <alignment horizontal="center" vertical="center" wrapText="1"/>
    </xf>
    <xf numFmtId="0" fontId="290" fillId="2" borderId="35" xfId="44152" applyFont="1" applyFill="1" applyBorder="1" applyAlignment="1">
      <alignment horizontal="center" vertical="center" wrapText="1"/>
    </xf>
    <xf numFmtId="0" fontId="290" fillId="2" borderId="36" xfId="44152" applyFont="1" applyFill="1" applyBorder="1" applyAlignment="1">
      <alignment horizontal="center" vertical="center" wrapText="1"/>
    </xf>
    <xf numFmtId="0" fontId="290" fillId="2" borderId="153" xfId="44152" applyFont="1" applyFill="1" applyBorder="1" applyAlignment="1">
      <alignment horizontal="center" vertical="center"/>
    </xf>
    <xf numFmtId="0" fontId="391" fillId="0" borderId="163" xfId="44152" applyFont="1" applyBorder="1" applyAlignment="1">
      <alignment horizontal="left" vertical="center" wrapText="1"/>
    </xf>
    <xf numFmtId="0" fontId="290" fillId="0" borderId="143" xfId="44152" applyFont="1" applyBorder="1" applyAlignment="1">
      <alignment horizontal="center" vertical="center"/>
    </xf>
    <xf numFmtId="0" fontId="290" fillId="0" borderId="163" xfId="44152" applyFont="1" applyBorder="1" applyAlignment="1">
      <alignment horizontal="center" vertical="center"/>
    </xf>
    <xf numFmtId="0" fontId="290" fillId="0" borderId="69" xfId="44152" applyFont="1" applyBorder="1" applyAlignment="1">
      <alignment horizontal="center" vertical="center"/>
    </xf>
    <xf numFmtId="0" fontId="290" fillId="0" borderId="35" xfId="44152" applyFont="1" applyBorder="1" applyAlignment="1">
      <alignment horizontal="center" vertical="center"/>
    </xf>
    <xf numFmtId="0" fontId="290" fillId="0" borderId="2" xfId="44152" applyFont="1" applyBorder="1" applyAlignment="1">
      <alignment horizontal="center" vertical="center"/>
    </xf>
    <xf numFmtId="0" fontId="290" fillId="0" borderId="36" xfId="44152" applyFont="1" applyBorder="1" applyAlignment="1">
      <alignment horizontal="center" vertical="center"/>
    </xf>
    <xf numFmtId="0" fontId="391" fillId="0" borderId="154" xfId="44152" applyFont="1" applyBorder="1" applyAlignment="1">
      <alignment horizontal="left" vertical="center" wrapText="1"/>
    </xf>
    <xf numFmtId="0" fontId="296" fillId="2" borderId="153" xfId="44152" applyFont="1" applyFill="1" applyBorder="1" applyAlignment="1">
      <alignment horizontal="center" vertical="center" wrapText="1"/>
    </xf>
    <xf numFmtId="0" fontId="296" fillId="2" borderId="0" xfId="0" applyFont="1" applyFill="1" applyAlignment="1">
      <alignment horizontal="center" vertical="center" wrapText="1"/>
    </xf>
    <xf numFmtId="1" fontId="296" fillId="0" borderId="162" xfId="4" applyNumberFormat="1" applyFont="1" applyBorder="1" applyAlignment="1">
      <alignment horizontal="left" vertical="center" wrapText="1"/>
    </xf>
    <xf numFmtId="1" fontId="295" fillId="0" borderId="162" xfId="4" applyNumberFormat="1" applyFont="1" applyBorder="1" applyAlignment="1">
      <alignment horizontal="left" vertical="center" wrapText="1"/>
    </xf>
    <xf numFmtId="1" fontId="295" fillId="0" borderId="162" xfId="4" applyNumberFormat="1" applyFont="1" applyBorder="1" applyAlignment="1">
      <alignment horizontal="justify" vertical="center" wrapText="1"/>
    </xf>
    <xf numFmtId="1" fontId="296" fillId="0" borderId="3" xfId="4" applyNumberFormat="1" applyFont="1" applyBorder="1" applyAlignment="1">
      <alignment horizontal="left" vertical="center" wrapText="1"/>
    </xf>
    <xf numFmtId="0" fontId="295" fillId="0" borderId="0" xfId="0" applyFont="1" applyBorder="1" applyAlignment="1">
      <alignment vertical="center"/>
    </xf>
    <xf numFmtId="1" fontId="296" fillId="0" borderId="3" xfId="4" applyNumberFormat="1" applyFont="1" applyBorder="1" applyAlignment="1">
      <alignment vertical="center" wrapText="1"/>
    </xf>
    <xf numFmtId="1" fontId="295" fillId="0" borderId="3" xfId="4" applyNumberFormat="1" applyFont="1" applyBorder="1" applyAlignment="1">
      <alignment vertical="center" wrapText="1"/>
    </xf>
    <xf numFmtId="0" fontId="292" fillId="0" borderId="0" xfId="4" applyFont="1" applyBorder="1" applyAlignment="1">
      <alignment vertical="center"/>
    </xf>
    <xf numFmtId="0" fontId="292" fillId="0" borderId="0" xfId="0" applyFont="1" applyBorder="1" applyAlignment="1">
      <alignment vertical="center"/>
    </xf>
  </cellXfs>
  <cellStyles count="44447">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3 5" xfId="44432" xr:uid="{55DA877E-3E3E-44B9-BAD8-0BD680FFE343}"/>
    <cellStyle name="20% - Énfasis3 6" xfId="44434" xr:uid="{D7D7092E-9CBA-4819-8975-87268EDB327C}"/>
    <cellStyle name="20% - Énfasis3 7" xfId="44439" xr:uid="{BBAEC37E-D562-48CD-8E4F-A12F5A14AEAF}"/>
    <cellStyle name="20% - Énfasis3 8" xfId="44442" xr:uid="{27CE61B9-D80E-46D1-973A-1E9673CB36F9}"/>
    <cellStyle name="20% - Énfasis3 9" xfId="44446" xr:uid="{A41BD50B-B98E-4E29-A503-8C0CFDF105E7}"/>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4" xr:uid="{00000000-0005-0000-0000-00004D000000}"/>
    <cellStyle name="Euro 4" xfId="43975"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6"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6" xr:uid="{1FB2FA07-5677-432E-BCC4-0A524CA81AEB}"/>
    <cellStyle name="Millares 10 3 11" xfId="44362"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0" xr:uid="{4357CC07-9A9D-4A40-A8B4-5099DD70D809}"/>
    <cellStyle name="Millares 101" xfId="44063" xr:uid="{F73725D2-99EC-42C4-AA3D-D4C46463B909}"/>
    <cellStyle name="Millares 102" xfId="44073" xr:uid="{93B69E9D-6069-4093-BAD6-5720722B7B10}"/>
    <cellStyle name="Millares 103" xfId="44075" xr:uid="{6002A147-325C-4E26-AE29-C0347773AD05}"/>
    <cellStyle name="Millares 104" xfId="44084" xr:uid="{B848453F-EF39-4FCF-86EA-7CEA0DE401D1}"/>
    <cellStyle name="Millares 105" xfId="44087" xr:uid="{A844E5B2-E2CB-4213-8E10-8180A586249C}"/>
    <cellStyle name="Millares 106" xfId="44094" xr:uid="{B1DB98DF-8257-4B46-A3B8-77CE5D51C5E0}"/>
    <cellStyle name="Millares 107" xfId="44095" xr:uid="{6A8DC0A8-36AB-4256-BA6D-E1AB6E969A85}"/>
    <cellStyle name="Millares 108" xfId="44097" xr:uid="{15D0EF52-B624-424F-A09D-5C8057363040}"/>
    <cellStyle name="Millares 109" xfId="44101"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4" xr:uid="{5CEFF769-1D5D-40DA-9FA8-EEEB91B21E60}"/>
    <cellStyle name="Millares 111" xfId="44111" xr:uid="{64C4A08F-E640-4C7A-9976-FF95ACA6CD41}"/>
    <cellStyle name="Millares 112" xfId="44118" xr:uid="{CEE363BE-65C6-4603-8A70-60CA074E61F1}"/>
    <cellStyle name="Millares 113" xfId="44126" xr:uid="{48DDBCC6-795B-4EC0-BFAE-D81150CCB9B6}"/>
    <cellStyle name="Millares 114" xfId="44131" xr:uid="{39D532B9-ECAE-4046-824D-2B18468BE570}"/>
    <cellStyle name="Millares 115" xfId="44139" xr:uid="{179AFC67-38E0-425F-AAB4-032398ABE64A}"/>
    <cellStyle name="Millares 116" xfId="44147" xr:uid="{5FCD829F-237D-4E23-96CC-216C1C5283FF}"/>
    <cellStyle name="Millares 117" xfId="44162" xr:uid="{0D0030A9-62C2-44A7-A917-E4ADD1CACB52}"/>
    <cellStyle name="Millares 118" xfId="44178" xr:uid="{93AA5BEC-5E8A-4AD7-AAE7-BA7C476720AA}"/>
    <cellStyle name="Millares 119" xfId="44179"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6" xr:uid="{6F9068FC-204B-4F55-BC0B-618E53574C87}"/>
    <cellStyle name="Millares 121" xfId="44187" xr:uid="{39920041-FDFD-4363-A7EC-0A96C74A3265}"/>
    <cellStyle name="Millares 122" xfId="44199" xr:uid="{D70BEDE2-E877-4155-B266-D8D331B9379C}"/>
    <cellStyle name="Millares 123" xfId="44204" xr:uid="{F9F762D5-1AA7-4333-9EE0-C1280823B73B}"/>
    <cellStyle name="Millares 124" xfId="44206" xr:uid="{71B330E6-CF79-4454-9D58-A06F3106F4F3}"/>
    <cellStyle name="Millares 125" xfId="44209" xr:uid="{1147A807-049E-412D-A1C0-71E37F0A020D}"/>
    <cellStyle name="Millares 126" xfId="44215" xr:uid="{A17212F6-B651-4654-A36C-3A8B4BD62F7A}"/>
    <cellStyle name="Millares 127" xfId="44225" xr:uid="{3CD17AA9-521E-4455-94FB-9075498A61A8}"/>
    <cellStyle name="Millares 128" xfId="44232" xr:uid="{1A6FC2FD-F73C-4BCE-83CD-A4D78102650F}"/>
    <cellStyle name="Millares 129" xfId="44241" xr:uid="{171F470E-BF5C-4CA0-92A6-6D82C15C2DC0}"/>
    <cellStyle name="Millares 13" xfId="89" xr:uid="{00000000-0005-0000-0000-0000DD070000}"/>
    <cellStyle name="Millares 13 2" xfId="43977" xr:uid="{00000000-0005-0000-0000-0000DE070000}"/>
    <cellStyle name="Millares 13 3" xfId="43978" xr:uid="{00000000-0005-0000-0000-0000DF070000}"/>
    <cellStyle name="Millares 130" xfId="44250" xr:uid="{392FF89C-F0E0-4B86-9AE1-3AE04613174F}"/>
    <cellStyle name="Millares 131" xfId="44257" xr:uid="{B76B996B-BF9B-4637-8041-08E9C6339FF0}"/>
    <cellStyle name="Millares 132" xfId="44265" xr:uid="{B3FCA980-3630-4D8B-A524-C0F119587E22}"/>
    <cellStyle name="Millares 133" xfId="44269" xr:uid="{F114ED34-FAC8-4802-8B31-4F682CA6D46F}"/>
    <cellStyle name="Millares 134" xfId="44271" xr:uid="{CEC43C35-196A-4F54-8A20-44A4EA67356D}"/>
    <cellStyle name="Millares 135" xfId="44279" xr:uid="{CE61D3A8-A530-4F59-B981-BC986012560B}"/>
    <cellStyle name="Millares 136" xfId="44286" xr:uid="{FD5752D9-B629-4C67-B0ED-20B8F134DDF0}"/>
    <cellStyle name="Millares 137" xfId="44293" xr:uid="{0DD6AB75-A025-4525-88BD-A8275593E121}"/>
    <cellStyle name="Millares 138" xfId="44301" xr:uid="{C26CE569-1824-4BFB-A0F9-5268C469EF5E}"/>
    <cellStyle name="Millares 139" xfId="44315"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0" xr:uid="{C9B6329E-0213-42BC-B298-B1C13E625D2F}"/>
    <cellStyle name="Millares 141" xfId="44327" xr:uid="{C223B61A-657E-4FB2-BBBA-7AB2D4BE2312}"/>
    <cellStyle name="Millares 142" xfId="44339" xr:uid="{FC7A78EA-73D2-44AA-8FBD-91AE6BFA78FF}"/>
    <cellStyle name="Millares 143" xfId="44344" xr:uid="{34AB5501-CA5D-4E88-B111-0C59A28D96A4}"/>
    <cellStyle name="Millares 144" xfId="44346" xr:uid="{D9302EB0-7CA4-4A5A-80A8-6524D500F8FE}"/>
    <cellStyle name="Millares 145" xfId="44357" xr:uid="{F433A340-7E3B-49B1-9E08-4AF3D57E9B3F}"/>
    <cellStyle name="Millares 146" xfId="44359" xr:uid="{14484B7E-3EF4-402E-B9F5-B0E8C5D2610F}"/>
    <cellStyle name="Millares 147" xfId="44361" xr:uid="{E61553E5-1D4E-40E3-8A7C-645599823589}"/>
    <cellStyle name="Millares 148" xfId="44386" xr:uid="{569B222A-4B94-452A-879D-3CF27398745D}"/>
    <cellStyle name="Millares 149" xfId="44400"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5" xr:uid="{41EAC41E-BC89-40D0-8802-B7985058E305}"/>
    <cellStyle name="Millares 151" xfId="44407" xr:uid="{FEC3837D-768C-4B95-883E-B051A535C13B}"/>
    <cellStyle name="Millares 152" xfId="44411" xr:uid="{DE2B697C-2358-48E5-BDCD-0C4C44B0950B}"/>
    <cellStyle name="Millares 153" xfId="44413" xr:uid="{7678A6A3-1A49-49CC-87DF-D7B9A88284DA}"/>
    <cellStyle name="Millares 154" xfId="44417" xr:uid="{FEAE3397-E270-4971-8834-406FB94C21BD}"/>
    <cellStyle name="Millares 155" xfId="44419" xr:uid="{C516DB05-A6FE-4AA4-9770-8AEE3751D20E}"/>
    <cellStyle name="Millares 156" xfId="44422" xr:uid="{4CFABC99-F41C-4104-A864-EBEBA71A4AF1}"/>
    <cellStyle name="Millares 157" xfId="44424" xr:uid="{FABF9A78-FF3A-43CF-9ADA-9F2056183079}"/>
    <cellStyle name="Millares 158" xfId="44427" xr:uid="{A4C6ACE1-7BCC-4C2B-A12A-0F429BD3B585}"/>
    <cellStyle name="Millares 159" xfId="44429" xr:uid="{2C8722CD-3FCA-4FB6-AF5C-37DCA0CB14BD}"/>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60" xfId="44431" xr:uid="{7B4F63E0-1952-47D4-A487-5F6D7C82DABB}"/>
    <cellStyle name="Millares 161" xfId="44436" xr:uid="{BC045658-FCD0-4B5A-9DD4-9560A6595ACE}"/>
    <cellStyle name="Millares 162" xfId="44438" xr:uid="{4F4D9FA3-7569-4F0F-B33B-7796ADFD04F6}"/>
    <cellStyle name="Millares 163" xfId="44441" xr:uid="{1DBE6B83-0DBE-4965-B8D7-9ED830DABD53}"/>
    <cellStyle name="Millares 164" xfId="44444" xr:uid="{57DE09C4-8467-4B03-B63C-CD0B29D814AD}"/>
    <cellStyle name="Millares 165" xfId="44445" xr:uid="{6BF6035F-3CA9-4D75-B9E3-FAEDD0C99B8D}"/>
    <cellStyle name="Millares 17" xfId="165" xr:uid="{00000000-0005-0000-0000-0000A00B0000}"/>
    <cellStyle name="Millares 17 2" xfId="43979"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0"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1" xr:uid="{2A76C99D-077C-4018-980F-895C0E7F5269}"/>
    <cellStyle name="Millares 2 6" xfId="44401"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1"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2"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3"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2"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2"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3" xr:uid="{00000000-0005-0000-0000-0000C02D0000}"/>
    <cellStyle name="Millares 82" xfId="43937" xr:uid="{00000000-0005-0000-0000-0000C12D0000}"/>
    <cellStyle name="Millares 83" xfId="43939" xr:uid="{00000000-0005-0000-0000-0000C22D0000}"/>
    <cellStyle name="Millares 84" xfId="43945" xr:uid="{00000000-0005-0000-0000-0000C32D0000}"/>
    <cellStyle name="Millares 85" xfId="43954" xr:uid="{00000000-0005-0000-0000-0000C42D0000}"/>
    <cellStyle name="Millares 86" xfId="43956" xr:uid="{00000000-0005-0000-0000-0000C52D0000}"/>
    <cellStyle name="Millares 87" xfId="43962" xr:uid="{00000000-0005-0000-0000-0000C62D0000}"/>
    <cellStyle name="Millares 88" xfId="43965" xr:uid="{00000000-0005-0000-0000-0000C72D0000}"/>
    <cellStyle name="Millares 89" xfId="43967"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0" xr:uid="{7214FD22-0708-4E1C-8260-1E20ED60BE7B}"/>
    <cellStyle name="Millares 91" xfId="44009" xr:uid="{FB9593D4-B4F5-434D-A184-0411352264D2}"/>
    <cellStyle name="Millares 92" xfId="44011" xr:uid="{D82694AA-1873-42AF-BED2-6143CAEB3E46}"/>
    <cellStyle name="Millares 93" xfId="44013" xr:uid="{8768CEA1-56FE-4629-AEB9-342FC8434BF6}"/>
    <cellStyle name="Millares 94" xfId="44014" xr:uid="{7C159F47-FA64-498A-A842-3E6510CE8F99}"/>
    <cellStyle name="Millares 95" xfId="44020" xr:uid="{A499D72C-6363-40C5-B107-5A33379CEC03}"/>
    <cellStyle name="Millares 95 2" xfId="44159" xr:uid="{54C39383-57CD-47B1-8F4C-ABC1FC0289D6}"/>
    <cellStyle name="Millares 95 3" xfId="44175" xr:uid="{43D231AE-28DD-4418-83C4-590F8E267262}"/>
    <cellStyle name="Millares 96" xfId="44039" xr:uid="{EC78B327-5EDC-4C62-9DD2-ACB5D0CAF8C8}"/>
    <cellStyle name="Millares 97" xfId="44046" xr:uid="{5065FC57-47F2-4B44-87DB-F25DC2CC215B}"/>
    <cellStyle name="Millares 98" xfId="44054" xr:uid="{7F6943DA-9F12-476C-80ED-393828068019}"/>
    <cellStyle name="Millares 99" xfId="44057" xr:uid="{D4EA149E-B100-4B09-B623-6EB63773BE97}"/>
    <cellStyle name="Moneda" xfId="44414"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7" xr:uid="{5321ADC0-79C8-4BA8-B97D-F0FA16DCE564}"/>
    <cellStyle name="Moneda 101" xfId="44291" xr:uid="{B396C2F7-D8BA-4E12-B2DD-94C766B71C94}"/>
    <cellStyle name="Moneda 102" xfId="44295" xr:uid="{A21E4D9B-A2A7-473C-8D37-29211ED4D4B7}"/>
    <cellStyle name="Moneda 103" xfId="44299" xr:uid="{DFDD57F5-7BF5-4217-8791-5F234CD47A37}"/>
    <cellStyle name="Moneda 104" xfId="44302" xr:uid="{89E3D71F-7585-4F8F-BA15-547FC5FFE5EA}"/>
    <cellStyle name="Moneda 105" xfId="44306" xr:uid="{C77AE56A-0E35-4AFB-B985-387FAD68E38B}"/>
    <cellStyle name="Moneda 106" xfId="44309" xr:uid="{CBCA369C-4933-43AD-A9C2-D4FD0F8A6A70}"/>
    <cellStyle name="Moneda 107" xfId="44313" xr:uid="{1F05D809-4981-4AC8-A094-A31B6ECECBCC}"/>
    <cellStyle name="Moneda 108" xfId="44318" xr:uid="{FEE29BDA-8795-440C-B163-8270E469A5B7}"/>
    <cellStyle name="Moneda 109" xfId="44321"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5" xr:uid="{18A0B16D-28BE-4053-915D-7CA399D171EB}"/>
    <cellStyle name="Moneda 111" xfId="44329" xr:uid="{5B8C1B43-50D8-4B39-A968-F8241B7BFCBC}"/>
    <cellStyle name="Moneda 112" xfId="44333" xr:uid="{5137EB05-8409-4550-A29C-888C2BA1DD13}"/>
    <cellStyle name="Moneda 113" xfId="44335" xr:uid="{F7619508-D567-4FC3-8127-70B8E9BE430B}"/>
    <cellStyle name="Moneda 114" xfId="44338" xr:uid="{6C7BC907-B601-471E-911E-0887774DE367}"/>
    <cellStyle name="Moneda 115" xfId="44342" xr:uid="{E3F7B480-5F27-4E05-97AA-F4465434E65B}"/>
    <cellStyle name="Moneda 116" xfId="44348" xr:uid="{82AD81F4-389B-4D4D-82FB-B0C6F03458D2}"/>
    <cellStyle name="Moneda 117" xfId="44351" xr:uid="{99406045-7D8F-4BA3-B587-EA375E1E3876}"/>
    <cellStyle name="Moneda 118" xfId="44353" xr:uid="{C82FB0CC-2DCB-49C7-BBF1-25219E3B10BA}"/>
    <cellStyle name="Moneda 119" xfId="44356"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4" xr:uid="{881DFA88-0F3A-4B02-9AD5-C429A086F741}"/>
    <cellStyle name="Moneda 121" xfId="44367" xr:uid="{B83B8951-D7CF-4876-8BF6-964C16FE8294}"/>
    <cellStyle name="Moneda 122" xfId="44370" xr:uid="{30DBD0EF-6679-4A8E-9482-83C70DE1747C}"/>
    <cellStyle name="Moneda 123" xfId="44373" xr:uid="{17CBAFE7-6D51-4588-9D29-A60853668EFB}"/>
    <cellStyle name="Moneda 124" xfId="44376" xr:uid="{18FEF441-AC7F-4648-B3F8-983EF62C52A1}"/>
    <cellStyle name="Moneda 125" xfId="44379" xr:uid="{265874A5-A28F-4919-A7D2-47EF4E0A2DEB}"/>
    <cellStyle name="Moneda 126" xfId="44381" xr:uid="{1AD01DC8-F212-409F-BE40-96CB9CE08673}"/>
    <cellStyle name="Moneda 127" xfId="44384" xr:uid="{6573B07F-7BEF-4BDE-A68E-D89AECBE6DEB}"/>
    <cellStyle name="Moneda 128" xfId="44387" xr:uid="{C3D74BFF-F6AC-4142-B96E-038C0C2D84D1}"/>
    <cellStyle name="Moneda 129" xfId="44390"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3" xr:uid="{0FF206D5-B8DB-4340-8738-47BBB6784E9C}"/>
    <cellStyle name="Moneda 131" xfId="44398"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7" xr:uid="{00000000-0005-0000-0000-00008F310000}"/>
    <cellStyle name="Moneda 41" xfId="43942" xr:uid="{00000000-0005-0000-0000-000090310000}"/>
    <cellStyle name="Moneda 42" xfId="43951" xr:uid="{00000000-0005-0000-0000-000091310000}"/>
    <cellStyle name="Moneda 43" xfId="43959" xr:uid="{00000000-0005-0000-0000-000092310000}"/>
    <cellStyle name="Moneda 44" xfId="43969" xr:uid="{00000000-0005-0000-0000-000093310000}"/>
    <cellStyle name="Moneda 45" xfId="43994" xr:uid="{00000000-0005-0000-0000-000094310000}"/>
    <cellStyle name="Moneda 46" xfId="43996" xr:uid="{00000000-0005-0000-0000-000095310000}"/>
    <cellStyle name="Moneda 47" xfId="43998" xr:uid="{A6E655DF-1CF4-467F-9560-53217220EF51}"/>
    <cellStyle name="Moneda 48" xfId="44003" xr:uid="{8D1F57D6-04AF-42FA-BC13-392E733D9ACA}"/>
    <cellStyle name="Moneda 49" xfId="44017"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3" xr:uid="{46C5B6B4-B1FC-44A6-8E5E-7C3572F80893}"/>
    <cellStyle name="Moneda 51" xfId="44028" xr:uid="{C6BA386D-AE7A-48BD-A649-93CDEC5E229E}"/>
    <cellStyle name="Moneda 52" xfId="44031" xr:uid="{C32F09D3-3E97-41E7-932B-95C0CB15F428}"/>
    <cellStyle name="Moneda 53" xfId="44034" xr:uid="{80C8FFE0-6CA8-467E-B12D-A9185A5712F7}"/>
    <cellStyle name="Moneda 54" xfId="44037" xr:uid="{BCC4F30C-AF14-488C-A123-CC11638467BD}"/>
    <cellStyle name="Moneda 55" xfId="44044" xr:uid="{5F5363FB-C9CE-4EC9-B2D8-7EA8F6A4B9C3}"/>
    <cellStyle name="Moneda 56" xfId="44048" xr:uid="{9D7DBA6A-BF91-45B9-BFAE-2FA8A0AF3D41}"/>
    <cellStyle name="Moneda 57" xfId="44051" xr:uid="{6823A5C1-48F9-499C-9856-28F9FB1510C1}"/>
    <cellStyle name="Moneda 58" xfId="44064" xr:uid="{A85BA041-4B13-4F82-A51D-1F67D44F95A4}"/>
    <cellStyle name="Moneda 59" xfId="44069"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6" xr:uid="{9A39558B-6D02-45D1-B2ED-73AE0EF376E6}"/>
    <cellStyle name="Moneda 61" xfId="44080" xr:uid="{BF7EFA31-4203-4FD5-9576-F2F3867947C4}"/>
    <cellStyle name="Moneda 62" xfId="44089" xr:uid="{7A02F3DD-00CB-44E8-A68F-F17B9CF01B93}"/>
    <cellStyle name="Moneda 63" xfId="44098" xr:uid="{643E4338-B24C-4D10-AAB0-5FA8B206B337}"/>
    <cellStyle name="Moneda 64" xfId="44107" xr:uid="{DA567617-F04E-46BB-A278-8ADB85CE20CF}"/>
    <cellStyle name="Moneda 65" xfId="44112" xr:uid="{46F0A87F-6947-4C00-B7BA-1FFE85E815AB}"/>
    <cellStyle name="Moneda 66" xfId="44119" xr:uid="{34C79E4E-2356-4CA1-9CE0-F4E371626BAB}"/>
    <cellStyle name="Moneda 67" xfId="44127" xr:uid="{E731EB1B-8E33-438B-8028-95DB84EE4D1B}"/>
    <cellStyle name="Moneda 68" xfId="44135" xr:uid="{3C378925-394B-467A-BBB0-0255FF71BBA7}"/>
    <cellStyle name="Moneda 69" xfId="44140"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5" xr:uid="{2101B94E-04B4-48AD-896F-943F3387BCDA}"/>
    <cellStyle name="Moneda 71" xfId="44149" xr:uid="{7BC7DFD7-6E97-467D-AA4B-2428DC5E5255}"/>
    <cellStyle name="Moneda 72" xfId="44155" xr:uid="{76518FFF-DB1B-455B-A3C4-571E67AE143D}"/>
    <cellStyle name="Moneda 73" xfId="44164" xr:uid="{403D3244-F882-4326-B709-8125CB9338D8}"/>
    <cellStyle name="Moneda 73 2" xfId="44173" xr:uid="{AAFD3724-A440-4830-8E4A-674063ECD26A}"/>
    <cellStyle name="Moneda 74" xfId="44169" xr:uid="{C9FC77CC-1CF3-401E-B0EB-E32CA3346B8A}"/>
    <cellStyle name="Moneda 75" xfId="44180" xr:uid="{AFAE3723-6052-4974-BB78-DC9803EE8459}"/>
    <cellStyle name="Moneda 76" xfId="44184" xr:uid="{33956D07-AF39-4AD7-A64D-651778971965}"/>
    <cellStyle name="Moneda 77" xfId="44188" xr:uid="{71A53CA2-DC58-4DAB-9140-E9E04E27426D}"/>
    <cellStyle name="Moneda 78" xfId="44193" xr:uid="{670A6FA0-3D1B-40CC-82E5-B272E775A61B}"/>
    <cellStyle name="Moneda 79" xfId="44195"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2" xr:uid="{55CF4038-6CAA-437E-ADC1-E192E6E9C752}"/>
    <cellStyle name="Moneda 81" xfId="44211" xr:uid="{F3980EF2-5229-4BE2-92C4-982C033D7FDF}"/>
    <cellStyle name="Moneda 82" xfId="44214" xr:uid="{0E85A4D5-04F8-4797-8827-5FEFF323E0A9}"/>
    <cellStyle name="Moneda 83" xfId="44217" xr:uid="{881AD0F6-FBBE-45D5-89EE-0860D785DB3A}"/>
    <cellStyle name="Moneda 84" xfId="44221" xr:uid="{1522CC43-1270-4ADA-AFDA-11EFDA991003}"/>
    <cellStyle name="Moneda 85" xfId="44226" xr:uid="{4542585B-CDC9-4A0F-9073-BE2747F69127}"/>
    <cellStyle name="Moneda 86" xfId="44230" xr:uid="{CB4F9AE5-734C-4AA1-AA5B-14E3D43CDE24}"/>
    <cellStyle name="Moneda 87" xfId="44234" xr:uid="{B29D0977-E9DB-4AB9-AFCB-112AB80B646E}"/>
    <cellStyle name="Moneda 88" xfId="44239" xr:uid="{A400A0ED-E684-4C9A-BF2B-CA1703E7820A}"/>
    <cellStyle name="Moneda 89" xfId="44244"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8" xr:uid="{0DA21A07-6736-411D-9FFA-350A382BB81F}"/>
    <cellStyle name="Moneda 91" xfId="44251" xr:uid="{48D8D9FF-45DD-41BB-AB9E-A5E2E7617CE9}"/>
    <cellStyle name="Moneda 92" xfId="44255" xr:uid="{1B712E6F-769E-40B3-AA93-AE1C02B90D60}"/>
    <cellStyle name="Moneda 93" xfId="44259" xr:uid="{890DB37F-9E63-44F9-999D-60AB7DCE843F}"/>
    <cellStyle name="Moneda 94" xfId="44263" xr:uid="{B2620914-C212-4660-A027-5C087ECA9650}"/>
    <cellStyle name="Moneda 95" xfId="44267" xr:uid="{8D30FB91-A5CB-465C-AF4D-056412EEB760}"/>
    <cellStyle name="Moneda 96" xfId="44273" xr:uid="{2EA008D0-A206-49E9-8F05-CC1F9CCEF083}"/>
    <cellStyle name="Moneda 97" xfId="44277" xr:uid="{B1797D36-D1AD-4721-A836-CE07C22854EA}"/>
    <cellStyle name="Moneda 98" xfId="44280" xr:uid="{64E32E55-9068-4875-9A96-398343EF9CA8}"/>
    <cellStyle name="Moneda 99" xfId="44284"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8"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6" xr:uid="{00000000-0005-0000-0000-00000D3E0000}"/>
    <cellStyle name="Normal 108 2" xfId="44170" xr:uid="{367B2BC1-BB75-46D6-9F35-600948A1CA8E}"/>
    <cellStyle name="Normal 109" xfId="43932"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8" xr:uid="{00000000-0005-0000-0000-00000F480000}"/>
    <cellStyle name="Normal 111" xfId="43940" xr:uid="{00000000-0005-0000-0000-000010480000}"/>
    <cellStyle name="Normal 112" xfId="43941" xr:uid="{00000000-0005-0000-0000-000011480000}"/>
    <cellStyle name="Normal 113" xfId="43944" xr:uid="{00000000-0005-0000-0000-000012480000}"/>
    <cellStyle name="Normal 114" xfId="43947" xr:uid="{00000000-0005-0000-0000-000013480000}"/>
    <cellStyle name="Normal 115" xfId="43948" xr:uid="{00000000-0005-0000-0000-000014480000}"/>
    <cellStyle name="Normal 116" xfId="43950" xr:uid="{00000000-0005-0000-0000-000015480000}"/>
    <cellStyle name="Normal 117" xfId="43953" xr:uid="{00000000-0005-0000-0000-000016480000}"/>
    <cellStyle name="Normal 118" xfId="43957" xr:uid="{00000000-0005-0000-0000-000017480000}"/>
    <cellStyle name="Normal 119" xfId="43958" xr:uid="{00000000-0005-0000-0000-000018480000}"/>
    <cellStyle name="Normal 12" xfId="27" xr:uid="{00000000-0005-0000-0000-000019480000}"/>
    <cellStyle name="Normal 120" xfId="43961" xr:uid="{00000000-0005-0000-0000-00001A480000}"/>
    <cellStyle name="Normal 120 2" xfId="44007" xr:uid="{80B85FC2-610D-4083-9A51-EF875968EA86}"/>
    <cellStyle name="Normal 121" xfId="43964" xr:uid="{00000000-0005-0000-0000-00001B480000}"/>
    <cellStyle name="Normal 122" xfId="43968" xr:uid="{00000000-0005-0000-0000-00001C480000}"/>
    <cellStyle name="Normal 123" xfId="43971" xr:uid="{00000000-0005-0000-0000-00001D480000}"/>
    <cellStyle name="Normal 124" xfId="43992" xr:uid="{00000000-0005-0000-0000-00001E480000}"/>
    <cellStyle name="Normal 124 2" xfId="44005" xr:uid="{603D1A66-289C-41E2-B64A-83DFDD6D043B}"/>
    <cellStyle name="Normal 125" xfId="43993" xr:uid="{00000000-0005-0000-0000-00001F480000}"/>
    <cellStyle name="Normal 126" xfId="43997" xr:uid="{76DD7141-2112-4837-8FF6-DFB3682E2643}"/>
    <cellStyle name="Normal 127" xfId="44002" xr:uid="{BB17578D-8F4A-485E-B00D-5FDB4AC448B0}"/>
    <cellStyle name="Normal 128" xfId="44006" xr:uid="{35AA9408-F880-4369-AED1-E6FA2E43D9D5}"/>
    <cellStyle name="Normal 128 2" xfId="44160" xr:uid="{CE780733-F494-4966-B00D-CB61258FBD51}"/>
    <cellStyle name="Normal 128 3" xfId="44176" xr:uid="{D71FCE97-E251-46C2-9C9C-073DFFF1300F}"/>
    <cellStyle name="Normal 128 4" xfId="44185" xr:uid="{60C63E71-C12D-48A2-84A3-CEFAA747CE4B}"/>
    <cellStyle name="Normal 128 5" xfId="44203" xr:uid="{A51A53E5-005A-4E31-9BFF-DEDA113B7E13}"/>
    <cellStyle name="Normal 128 6" xfId="44242" xr:uid="{68B44232-5689-4730-85E7-9CBF93A65EC7}"/>
    <cellStyle name="Normal 129" xfId="44010"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5" xr:uid="{93665A41-9047-45B1-8D0A-347E4C35502B}"/>
    <cellStyle name="Normal 131" xfId="44016" xr:uid="{B10A5448-8B9C-4230-8709-9CB0A48D33B6}"/>
    <cellStyle name="Normal 132" xfId="44019" xr:uid="{8C478E15-E6B7-4A98-89AD-BF65F517E29E}"/>
    <cellStyle name="Normal 132 2" xfId="44158" xr:uid="{0E14079F-1BEF-45E3-B778-8406187FB137}"/>
    <cellStyle name="Normal 132 3" xfId="44174" xr:uid="{EADB811D-E17F-49CA-898A-16B8976187F7}"/>
    <cellStyle name="Normal 133" xfId="44022" xr:uid="{24F4E444-0DC2-4BA9-B839-D8D9FB4B3A02}"/>
    <cellStyle name="Normal 134" xfId="44027" xr:uid="{06AE4128-FC39-41A0-8791-698569E7C0BD}"/>
    <cellStyle name="Normal 135" xfId="44030" xr:uid="{8BE0820A-7B61-44DB-9F16-CFD19BD7CE37}"/>
    <cellStyle name="Normal 136" xfId="44033" xr:uid="{B2908B98-FBA9-4286-9A75-DE7D98E08851}"/>
    <cellStyle name="Normal 137" xfId="44036" xr:uid="{F4BDB42B-3E15-491C-8E11-E555887B86FF}"/>
    <cellStyle name="Normal 138" xfId="44043" xr:uid="{05103B51-1B0F-4DB4-9951-C85854D51BA8}"/>
    <cellStyle name="Normal 139" xfId="44047" xr:uid="{0B2B551F-B038-49DB-886A-540F52ED2DE4}"/>
    <cellStyle name="Normal 14" xfId="46" xr:uid="{00000000-0005-0000-0000-0000204D0000}"/>
    <cellStyle name="Normal 140" xfId="44050" xr:uid="{2A54099D-8FFE-4E0C-91BD-52924E64ACBD}"/>
    <cellStyle name="Normal 140 10" xfId="44121" xr:uid="{072E2725-CF24-4AD9-B022-4EBC130068A4}"/>
    <cellStyle name="Normal 140 11" xfId="44129" xr:uid="{720DE38F-7C8F-4D63-B63C-8263B95EEE32}"/>
    <cellStyle name="Normal 140 12" xfId="44137" xr:uid="{CA923FB3-00D1-4E25-9BA7-DF0F09762532}"/>
    <cellStyle name="Normal 140 13" xfId="44142" xr:uid="{177F3C2B-E6DE-4A67-82CB-8ABEEB980CBE}"/>
    <cellStyle name="Normal 140 14" xfId="44151" xr:uid="{C80124C8-8366-47FF-B4FA-18C0FBBF7AC5}"/>
    <cellStyle name="Normal 140 15" xfId="44157" xr:uid="{18E48549-C010-4F13-A3CD-0853E56CEA9F}"/>
    <cellStyle name="Normal 140 16" xfId="44166" xr:uid="{6152A880-5232-4DBE-90B7-29C6292A7B69}"/>
    <cellStyle name="Normal 140 16 2" xfId="44172" xr:uid="{F5E62F39-E597-4632-B039-D82EFE5C3939}"/>
    <cellStyle name="Normal 140 17" xfId="44182" xr:uid="{F6F14E4C-8D77-44CD-8CD5-656F79BC5141}"/>
    <cellStyle name="Normal 140 18" xfId="44190" xr:uid="{EDE9D314-9BB6-4D8D-A2B9-5B30A4182E86}"/>
    <cellStyle name="Normal 140 19" xfId="44197" xr:uid="{6AA2F2EF-1FBE-47C8-8707-72FBF71E86D6}"/>
    <cellStyle name="Normal 140 2" xfId="44066" xr:uid="{87492154-98BE-4A05-912A-8F3E8450F5B4}"/>
    <cellStyle name="Normal 140 20" xfId="44213" xr:uid="{4631F78D-CED9-4009-A22A-937E4D74FEAD}"/>
    <cellStyle name="Normal 140 21" xfId="44219" xr:uid="{87F1F798-C83F-4242-A7B4-52E1FA487DC3}"/>
    <cellStyle name="Normal 140 22" xfId="44223" xr:uid="{6F3C14DE-ED34-4000-BB49-576F1633B5D5}"/>
    <cellStyle name="Normal 140 23" xfId="44228" xr:uid="{1874EB2C-642A-4D1B-9D9C-EACE80ABC7A8}"/>
    <cellStyle name="Normal 140 24" xfId="44236" xr:uid="{8BBD19E4-59DC-4424-83A1-07997B457BEC}"/>
    <cellStyle name="Normal 140 25" xfId="44246" xr:uid="{76234813-87B2-46D2-A97C-6BC81D615B18}"/>
    <cellStyle name="Normal 140 26" xfId="44253" xr:uid="{19AF6FBD-9A6F-44DF-AE20-4760DDB6FF2E}"/>
    <cellStyle name="Normal 140 27" xfId="44261" xr:uid="{BC79184C-4C11-43F6-A035-2A651298B3FC}"/>
    <cellStyle name="Normal 140 28" xfId="44275" xr:uid="{4B693D18-8550-46C9-A456-03316338856A}"/>
    <cellStyle name="Normal 140 29" xfId="44282" xr:uid="{04C868A0-52F8-4A3D-8E6B-BBDACDC0ED01}"/>
    <cellStyle name="Normal 140 3" xfId="44071" xr:uid="{2B6DE311-0213-4247-82EF-87864568864F}"/>
    <cellStyle name="Normal 140 30" xfId="44289" xr:uid="{517145CA-8B32-49DE-B494-85512E4BE9BE}"/>
    <cellStyle name="Normal 140 31" xfId="44297" xr:uid="{12B5AEBC-4E1E-4D42-98FD-6E3D9BFB54C0}"/>
    <cellStyle name="Normal 140 32" xfId="44304" xr:uid="{307A5FE7-7F4C-4C19-BF5B-084CE979E35F}"/>
    <cellStyle name="Normal 140 33" xfId="44311" xr:uid="{DF9179A0-9EBD-4C1D-B4A4-F8A2E412C97F}"/>
    <cellStyle name="Normal 140 4" xfId="44078" xr:uid="{3D671AB6-032A-4953-9911-AB33C8A49CDB}"/>
    <cellStyle name="Normal 140 5" xfId="44082" xr:uid="{DDCA0FDB-49C5-4D3E-8D91-15D51D7D64F1}"/>
    <cellStyle name="Normal 140 6" xfId="44091" xr:uid="{64947995-F1DD-491D-9665-E1204BCB452D}"/>
    <cellStyle name="Normal 140 7" xfId="44100" xr:uid="{FCFBEA63-4FA6-4F44-9941-CB2B5184B8CA}"/>
    <cellStyle name="Normal 140 8" xfId="44109" xr:uid="{AAC7201A-0F8A-4DB5-8B72-3374B465E90A}"/>
    <cellStyle name="Normal 140 9" xfId="44114" xr:uid="{769B9986-E718-4166-9581-C0EB7E291398}"/>
    <cellStyle name="Normal 141" xfId="44053" xr:uid="{F28785BC-DB76-44B2-A13D-B2246455F2A8}"/>
    <cellStyle name="Normal 142" xfId="44056" xr:uid="{87C4373F-E2CB-49D4-9B46-2BB7F4B0347E}"/>
    <cellStyle name="Normal 143" xfId="44059" xr:uid="{0E9DBBAE-08C4-4CB2-A3E2-47B559436B88}"/>
    <cellStyle name="Normal 144" xfId="44062" xr:uid="{2428B7C1-26CA-48ED-BD46-717843228C54}"/>
    <cellStyle name="Normal 145" xfId="44068" xr:uid="{6427E0F8-E535-40D1-87C5-8239ED0B262F}"/>
    <cellStyle name="Normal 146" xfId="44072" xr:uid="{2DA82A6B-F8F4-4DDA-A43F-F832CEF75851}"/>
    <cellStyle name="Normal 147" xfId="44074" xr:uid="{68709D0D-0288-43FF-8E4A-5B4E963000CE}"/>
    <cellStyle name="Normal 148" xfId="44079" xr:uid="{CAFD8202-2610-48B8-A517-A3B492E08CD4}"/>
    <cellStyle name="Normal 149" xfId="44083"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6" xr:uid="{746C4DCE-25DC-4470-95E8-5B9393C3166E}"/>
    <cellStyle name="Normal 151" xfId="44088" xr:uid="{423602FF-1AAE-4B7B-963E-F19472B6575A}"/>
    <cellStyle name="Normal 152" xfId="44093" xr:uid="{12EECA04-F404-48AA-B8D3-CB490FA7061D}"/>
    <cellStyle name="Normal 153" xfId="44096" xr:uid="{CA2E6DED-DBD3-4AF7-9552-9D713C1152A8}"/>
    <cellStyle name="Normal 154" xfId="44103" xr:uid="{EF1CEC00-B16F-4B60-8A1E-C03A0E18A0F9}"/>
    <cellStyle name="Normal 155" xfId="44106" xr:uid="{006C50FE-3704-42F8-988E-9D148C8718DF}"/>
    <cellStyle name="Normal 156" xfId="44110" xr:uid="{AFFC09BA-9355-4514-8A64-B571CA195BD2}"/>
    <cellStyle name="Normal 157" xfId="44117" xr:uid="{AC360B5C-A8E1-46FE-9C62-A450EEB87695}"/>
    <cellStyle name="Normal 158" xfId="44123" xr:uid="{93BE7D61-9405-4C6E-B7E4-BA8398EC28F6}"/>
    <cellStyle name="Normal 159" xfId="44125"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0" xr:uid="{FB7AB4A3-DCA0-4284-935E-A252AD589E3C}"/>
    <cellStyle name="Normal 161" xfId="44132" xr:uid="{058E41EC-47FA-4B3B-B771-F8910030C331}"/>
    <cellStyle name="Normal 162" xfId="44134" xr:uid="{8213E00E-024D-4EB6-82CB-6E180D4A51FD}"/>
    <cellStyle name="Normal 163" xfId="44138" xr:uid="{A7E2C80F-B9F3-4C2F-B3C5-3BB9B7FA97B9}"/>
    <cellStyle name="Normal 164" xfId="44144" xr:uid="{901028E3-4953-4878-8A62-C2016AEB3362}"/>
    <cellStyle name="Normal 165" xfId="44146" xr:uid="{C4D5BFBF-EC40-4B54-AC94-CAA200061E44}"/>
    <cellStyle name="Normal 166" xfId="44152" xr:uid="{A417B886-DF1F-4FE4-8393-3E342B4BD1F7}"/>
    <cellStyle name="Normal 167" xfId="44154" xr:uid="{4FD13B29-6826-4785-A8ED-453843864335}"/>
    <cellStyle name="Normal 168" xfId="44163" xr:uid="{BD59F194-DFD0-4BC0-B9AF-B8AE2B3C734E}"/>
    <cellStyle name="Normal 169" xfId="44167"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1" xr:uid="{603EA91E-6EC7-432A-9817-76A3DD33F36B}"/>
    <cellStyle name="Normal 171" xfId="44194" xr:uid="{9E7CAC12-A7C4-4C3E-9D48-B0568661522F}"/>
    <cellStyle name="Normal 172" xfId="44198" xr:uid="{9052CD80-206E-4A4B-9F06-FE6F6AF9CC1A}"/>
    <cellStyle name="Normal 173" xfId="44200" xr:uid="{D808353B-54C7-48F7-BBEB-A72C527EFC9A}"/>
    <cellStyle name="Normal 174" xfId="44205" xr:uid="{60BE079F-7210-4925-8BFF-388E72EAECC1}"/>
    <cellStyle name="Normal 175" xfId="44208" xr:uid="{2D7C4967-F3B5-4F4E-B56D-9BACD93A5980}"/>
    <cellStyle name="Normal 176" xfId="44216" xr:uid="{297414C3-C336-4795-9259-32212ABC901B}"/>
    <cellStyle name="Normal 177" xfId="44220" xr:uid="{E4216BFE-3543-4E8F-A9DA-28F63370B240}"/>
    <cellStyle name="Normal 178" xfId="44224" xr:uid="{C79828B4-2A3B-42A5-AF9C-6D2B2085CF53}"/>
    <cellStyle name="Normal 179" xfId="44231"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3" xr:uid="{4904EB40-057B-4421-B64E-AAD06AF0CFC9}"/>
    <cellStyle name="Normal 181" xfId="44237" xr:uid="{5F65C23B-645B-462F-9B83-50BF5CA95808}"/>
    <cellStyle name="Normal 182" xfId="44240" xr:uid="{A4CF3740-3365-4C0A-81C8-4A49F5178E3C}"/>
    <cellStyle name="Normal 183" xfId="44249" xr:uid="{BE8CA24E-EE4E-49E1-94AA-EB4833F096C0}"/>
    <cellStyle name="Normal 184" xfId="44256" xr:uid="{6D3136AD-B4B5-480F-95E2-02FA5F0FCAB0}"/>
    <cellStyle name="Normal 185" xfId="44258" xr:uid="{F2D63786-201E-4B16-A962-5AAF2DD25E4F}"/>
    <cellStyle name="Normal 186" xfId="44264" xr:uid="{70E73B39-2D62-43C3-98C6-102049C3DFD9}"/>
    <cellStyle name="Normal 187" xfId="44268" xr:uid="{FCD37B27-F21D-4431-901F-789C88E524DC}"/>
    <cellStyle name="Normal 188" xfId="44270" xr:uid="{ADFD1FBD-13B9-40FE-8E09-C61E5C6F2CAD}"/>
    <cellStyle name="Normal 189" xfId="44272"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8" xr:uid="{AD235653-14F2-49E2-875B-7DDDC29FBEBD}"/>
    <cellStyle name="Normal 191" xfId="44285" xr:uid="{DDDCBF94-8DAD-41A6-BAB1-0F8CC5D0F5D6}"/>
    <cellStyle name="Normal 192" xfId="44292" xr:uid="{C001FCFF-3963-470E-9065-5A4D3440E9E8}"/>
    <cellStyle name="Normal 193" xfId="44294" xr:uid="{6550B2CF-7CC5-4881-9BCF-F71ED2A1E3B6}"/>
    <cellStyle name="Normal 194" xfId="44300" xr:uid="{C927FB91-D3D2-42B4-ABBF-B5BFEDFFDEF2}"/>
    <cellStyle name="Normal 195" xfId="44307" xr:uid="{CEE234D0-D8E6-4B6E-BF81-063148512645}"/>
    <cellStyle name="Normal 196" xfId="44308" xr:uid="{65F72E2F-B57F-48E8-944B-04EF423EB043}"/>
    <cellStyle name="Normal 197" xfId="44314" xr:uid="{61278F29-ECD6-4D4C-A36E-116B8451D5B3}"/>
    <cellStyle name="Normal 198" xfId="44316" xr:uid="{70BFA7B2-BDB5-4CAF-BABC-7E1E8F402DEE}"/>
    <cellStyle name="Normal 199" xfId="44319"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5" xr:uid="{D2BF1E21-8DA4-48B1-9572-F075D7750A4D}"/>
    <cellStyle name="Normal 2 2" xfId="24" xr:uid="{00000000-0005-0000-0000-0000B3590000}"/>
    <cellStyle name="Normal 2 2 2" xfId="43929" xr:uid="{00000000-0005-0000-0000-0000B4590000}"/>
    <cellStyle name="Normal 2 2 3" xfId="43983" xr:uid="{00000000-0005-0000-0000-0000B5590000}"/>
    <cellStyle name="Normal 2 2 4" xfId="43984"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3" xr:uid="{A502FDBD-7EF7-4FE3-A4A5-9087A38103BA}"/>
    <cellStyle name="Normal 201" xfId="44326" xr:uid="{09ACF2CA-992A-4CE5-9134-E4AB5CA2EBAD}"/>
    <cellStyle name="Normal 202" xfId="44328" xr:uid="{58661A7A-7DD9-48F4-B0EB-B31AD33BA502}"/>
    <cellStyle name="Normal 203" xfId="44331" xr:uid="{819A14DC-56CF-4F5C-92C9-1095740990F3}"/>
    <cellStyle name="Normal 204" xfId="44334" xr:uid="{46BFC23F-2199-437C-8BE9-C6714F473D16}"/>
    <cellStyle name="Normal 205" xfId="44340" xr:uid="{D0682782-2B67-4386-8EAB-5085AD38313E}"/>
    <cellStyle name="Normal 206" xfId="44343" xr:uid="{24F08E5B-A9CE-4A5D-8642-F5C11F0A1A45}"/>
    <cellStyle name="Normal 207" xfId="44345" xr:uid="{D1B110A7-F322-490C-93AE-2ACA4F940A53}"/>
    <cellStyle name="Normal 208" xfId="44347" xr:uid="{75CF0ADB-6EB9-4AFC-B8F0-09320999B099}"/>
    <cellStyle name="Normal 209" xfId="44352"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8" xr:uid="{96536DD1-ECAD-4804-9DCC-A379A913B95B}"/>
    <cellStyle name="Normal 211" xfId="44363" xr:uid="{90321652-A4ED-44FF-A41B-2A69B52E5F88}"/>
    <cellStyle name="Normal 212" xfId="44368" xr:uid="{2BEA140A-9F13-46C4-90BD-9AF224CDE053}"/>
    <cellStyle name="Normal 213" xfId="44369" xr:uid="{4035E74F-ECC6-48EB-B7AE-12374E3A88E9}"/>
    <cellStyle name="Normal 214" xfId="44374" xr:uid="{826CC59B-881D-4F12-B2EC-C727AB30752A}"/>
    <cellStyle name="Normal 215" xfId="44375" xr:uid="{6ACDA859-6491-42A3-B06D-89B2A4A3DA66}"/>
    <cellStyle name="Normal 216" xfId="44380" xr:uid="{D45D485F-8517-4D9F-AE35-7C1D85838EBB}"/>
    <cellStyle name="Normal 217" xfId="44385" xr:uid="{8F7E07E5-2D56-4A5C-B066-B798B45F8B81}"/>
    <cellStyle name="Normal 218" xfId="44391" xr:uid="{C4B4A316-445A-49B9-8713-B896D4FA2B45}"/>
    <cellStyle name="Normal 219" xfId="44392"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6" xr:uid="{8ACE98E0-7E7A-45E0-8AB9-C5BBE9C81B0D}"/>
    <cellStyle name="Normal 221" xfId="44399" xr:uid="{30CEE769-11DF-49B5-B92F-B90D5B554B1F}"/>
    <cellStyle name="Normal 222" xfId="44406" xr:uid="{4B400434-AB5A-477C-936C-E63FCCD60D1A}"/>
    <cellStyle name="Normal 223" xfId="44408" xr:uid="{E32D30D9-DD14-4D65-847B-09E417617869}"/>
    <cellStyle name="Normal 224" xfId="44410" xr:uid="{23F59A82-D07A-435C-86E0-A2E3D82B1250}"/>
    <cellStyle name="Normal 225" xfId="44412" xr:uid="{9178A0FD-1C9E-4C7B-9314-C6A4B6B98FDC}"/>
    <cellStyle name="Normal 226" xfId="44415" xr:uid="{2280A4DE-493C-471F-82B2-B2D8AED6010B}"/>
    <cellStyle name="Normal 227" xfId="44416" xr:uid="{4D5735E3-CFCC-475A-A31E-390D4F2A8759}"/>
    <cellStyle name="Normal 228" xfId="44418" xr:uid="{0C48A990-2D4F-41EA-9821-F6D5EB8D44C6}"/>
    <cellStyle name="Normal 229" xfId="44421"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3" xr:uid="{20D00A3A-44DA-4293-8E81-D28C4AB986D2}"/>
    <cellStyle name="Normal 231" xfId="44425" xr:uid="{A6118E42-8287-4A0C-AF6D-EA96ED2C8A63}"/>
    <cellStyle name="Normal 232" xfId="44426" xr:uid="{BEE4A799-E960-4508-851B-199F3D28A04A}"/>
    <cellStyle name="Normal 233" xfId="44428" xr:uid="{7D4D422D-0BBC-4FA4-88C5-730727A784E6}"/>
    <cellStyle name="Normal 234" xfId="44430" xr:uid="{4EF4C3D1-8E51-4C37-932A-FFB5E424F587}"/>
    <cellStyle name="Normal 235" xfId="44433" xr:uid="{19A586C5-DB3D-4FBE-8F14-EACE911F5CFA}"/>
    <cellStyle name="Normal 236" xfId="44435" xr:uid="{4744C698-4457-45A9-B738-E779210241DB}"/>
    <cellStyle name="Normal 237" xfId="44437" xr:uid="{C8F45D09-5AAB-4D28-9578-11941EFA8B3C}"/>
    <cellStyle name="Normal 238" xfId="44440" xr:uid="{6D21AA77-2025-41B2-96B4-4CEFD2DCADFE}"/>
    <cellStyle name="Normal 239" xfId="44443" xr:uid="{B93DE7E7-7820-4051-8203-AEB13416A9C2}"/>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5" xr:uid="{00000000-0005-0000-0000-0000086A0000}"/>
    <cellStyle name="Normal 3 2" xfId="30" xr:uid="{00000000-0005-0000-0000-0000096A0000}"/>
    <cellStyle name="Normal 3 2 2" xfId="43930" xr:uid="{00000000-0005-0000-0000-00000A6A0000}"/>
    <cellStyle name="Normal 3 3" xfId="43931" xr:uid="{00000000-0005-0000-0000-00000B6A0000}"/>
    <cellStyle name="Normal 3 4" xfId="43986" xr:uid="{00000000-0005-0000-0000-00000C6A0000}"/>
    <cellStyle name="Normal 3 5" xfId="44040" xr:uid="{20DB0DCF-4A20-4692-8AA6-CDE623E55BF8}"/>
    <cellStyle name="Normal 3 8" xfId="43987"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1"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8" xr:uid="{00000000-0005-0000-0000-0000CD7F0000}"/>
    <cellStyle name="Normal 43 3 31 2 2 2 3 32" xfId="43943" xr:uid="{00000000-0005-0000-0000-0000CE7F0000}"/>
    <cellStyle name="Normal 43 3 31 2 2 2 3 33" xfId="43952" xr:uid="{00000000-0005-0000-0000-0000CF7F0000}"/>
    <cellStyle name="Normal 43 3 31 2 2 2 3 34" xfId="43960" xr:uid="{00000000-0005-0000-0000-0000D07F0000}"/>
    <cellStyle name="Normal 43 3 31 2 2 2 3 35" xfId="43970" xr:uid="{00000000-0005-0000-0000-0000D17F0000}"/>
    <cellStyle name="Normal 43 3 31 2 2 2 3 36" xfId="43995" xr:uid="{00000000-0005-0000-0000-0000D27F0000}"/>
    <cellStyle name="Normal 43 3 31 2 2 2 3 37" xfId="43999" xr:uid="{1088E3D5-5D1E-48FD-9DB5-B6DA8BC13A62}"/>
    <cellStyle name="Normal 43 3 31 2 2 2 3 38" xfId="44004" xr:uid="{35610EB2-1E52-44F9-85E0-89134299ABF9}"/>
    <cellStyle name="Normal 43 3 31 2 2 2 3 39" xfId="44018" xr:uid="{83AE4032-4834-4E84-8A47-AB672DA0645C}"/>
    <cellStyle name="Normal 43 3 31 2 2 2 3 4" xfId="21939" xr:uid="{00000000-0005-0000-0000-0000D37F0000}"/>
    <cellStyle name="Normal 43 3 31 2 2 2 3 40" xfId="44024" xr:uid="{455840A1-5BA5-4754-B85A-5670985E71D6}"/>
    <cellStyle name="Normal 43 3 31 2 2 2 3 41" xfId="44029" xr:uid="{866A0354-B44C-42D3-9B96-C5FDE8B22529}"/>
    <cellStyle name="Normal 43 3 31 2 2 2 3 42" xfId="44032" xr:uid="{14017933-BC17-48CA-8822-F6AAED8B314E}"/>
    <cellStyle name="Normal 43 3 31 2 2 2 3 43" xfId="44035" xr:uid="{060E943C-8971-44CC-9272-A5F1A3AAB128}"/>
    <cellStyle name="Normal 43 3 31 2 2 2 3 44" xfId="44038" xr:uid="{CA7339D3-0D70-471A-B259-A0A9233AA329}"/>
    <cellStyle name="Normal 43 3 31 2 2 2 3 45" xfId="44045" xr:uid="{C24FE9C4-452C-4F25-9199-F2D995CE13F7}"/>
    <cellStyle name="Normal 43 3 31 2 2 2 3 46" xfId="44049" xr:uid="{ED189D08-C012-4200-83BE-7E4F192B6274}"/>
    <cellStyle name="Normal 43 3 31 2 2 2 3 47" xfId="44052" xr:uid="{5C78A1DD-A5D1-4BA7-88A9-4AF8BD3170D5}"/>
    <cellStyle name="Normal 43 3 31 2 2 2 3 48" xfId="44065" xr:uid="{1A83243B-8DC5-4414-B470-7964F871E68C}"/>
    <cellStyle name="Normal 43 3 31 2 2 2 3 49" xfId="44070"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7" xr:uid="{9DC33905-3910-48EC-914C-5971096578E5}"/>
    <cellStyle name="Normal 43 3 31 2 2 2 3 51" xfId="44081" xr:uid="{586D2B27-F633-41EC-A929-878F40B4B501}"/>
    <cellStyle name="Normal 43 3 31 2 2 2 3 52" xfId="44090" xr:uid="{F014FB14-69F6-41EB-AEC9-A6ED6C2E12E1}"/>
    <cellStyle name="Normal 43 3 31 2 2 2 3 53" xfId="44099" xr:uid="{6597DFF4-B17E-47B3-8823-58EC4D7C3F46}"/>
    <cellStyle name="Normal 43 3 31 2 2 2 3 54" xfId="44108" xr:uid="{7A0C55C8-16CE-4CD0-8B40-7E5676ABAD10}"/>
    <cellStyle name="Normal 43 3 31 2 2 2 3 55" xfId="44113" xr:uid="{307BA3E8-A68E-41D9-975D-38DF6DE33EAF}"/>
    <cellStyle name="Normal 43 3 31 2 2 2 3 56" xfId="44120" xr:uid="{0B57F732-FFC4-48F7-891E-A5ABC24544FD}"/>
    <cellStyle name="Normal 43 3 31 2 2 2 3 57" xfId="44128" xr:uid="{61C8B17E-9520-4C0A-9056-F3F833C3AE42}"/>
    <cellStyle name="Normal 43 3 31 2 2 2 3 58" xfId="44136" xr:uid="{36456B20-A295-4590-8B09-6BDBE4DC6564}"/>
    <cellStyle name="Normal 43 3 31 2 2 2 3 59" xfId="44141" xr:uid="{523AF30A-C602-4FF8-AB27-16A2048207DC}"/>
    <cellStyle name="Normal 43 3 31 2 2 2 3 6" xfId="35053" xr:uid="{00000000-0005-0000-0000-0000E57F0000}"/>
    <cellStyle name="Normal 43 3 31 2 2 2 3 60" xfId="44150" xr:uid="{D3527CD3-846A-4538-B54C-2403D275B059}"/>
    <cellStyle name="Normal 43 3 31 2 2 2 3 61" xfId="44156" xr:uid="{8F1C30FF-E7E1-44E1-AA40-35A3EA4F297B}"/>
    <cellStyle name="Normal 43 3 31 2 2 2 3 62" xfId="44165" xr:uid="{9111C16D-F2B1-4659-B898-E0715D596F8B}"/>
    <cellStyle name="Normal 43 3 31 2 2 2 3 63" xfId="44181" xr:uid="{40FDB92D-52E6-4AB5-BEE5-ED71513600FF}"/>
    <cellStyle name="Normal 43 3 31 2 2 2 3 64" xfId="44189" xr:uid="{85569BFD-B88F-4E97-9787-DC805A126F8E}"/>
    <cellStyle name="Normal 43 3 31 2 2 2 3 65" xfId="44196" xr:uid="{901AD84A-2E96-472F-A50F-9815310EBE47}"/>
    <cellStyle name="Normal 43 3 31 2 2 2 3 66" xfId="44212" xr:uid="{F03CA695-D94D-425B-9453-FEA28D7E79B6}"/>
    <cellStyle name="Normal 43 3 31 2 2 2 3 67" xfId="44218" xr:uid="{6CE8E036-0E36-4A39-A85F-4A330DF7C759}"/>
    <cellStyle name="Normal 43 3 31 2 2 2 3 68" xfId="44222" xr:uid="{A409F647-5800-4E22-B5BA-6BA2045F76FA}"/>
    <cellStyle name="Normal 43 3 31 2 2 2 3 69" xfId="44227" xr:uid="{45BD7035-9EBD-4A5E-888D-4CDFCE755F8D}"/>
    <cellStyle name="Normal 43 3 31 2 2 2 3 7" xfId="35057" xr:uid="{00000000-0005-0000-0000-0000E67F0000}"/>
    <cellStyle name="Normal 43 3 31 2 2 2 3 70" xfId="44235" xr:uid="{47203B4F-CF18-43F0-B5FB-DC6FACDA907D}"/>
    <cellStyle name="Normal 43 3 31 2 2 2 3 71" xfId="44245" xr:uid="{F0964A6A-DD65-4B78-9B2B-5DED0563E190}"/>
    <cellStyle name="Normal 43 3 31 2 2 2 3 72" xfId="44252" xr:uid="{9960806F-3DAB-4715-A44A-D01146F65B27}"/>
    <cellStyle name="Normal 43 3 31 2 2 2 3 73" xfId="44260" xr:uid="{D4694812-8B7E-42EC-99A1-5C3D8960EDE7}"/>
    <cellStyle name="Normal 43 3 31 2 2 2 3 74" xfId="44274" xr:uid="{02521CA5-001D-48FD-9039-DA76BC0C6D5B}"/>
    <cellStyle name="Normal 43 3 31 2 2 2 3 75" xfId="44281" xr:uid="{704DD399-2B79-4E17-8A9A-5C0A01BBD572}"/>
    <cellStyle name="Normal 43 3 31 2 2 2 3 76" xfId="44288" xr:uid="{1797C75E-E81E-4BAC-9DBA-428B5D05C1EB}"/>
    <cellStyle name="Normal 43 3 31 2 2 2 3 77" xfId="44296" xr:uid="{9E826B78-7EEE-40FE-A1E8-B41D1F6B9E0F}"/>
    <cellStyle name="Normal 43 3 31 2 2 2 3 78" xfId="44303" xr:uid="{0E831564-D9A2-4295-A956-D5BEFF4AF183}"/>
    <cellStyle name="Normal 43 3 31 2 2 2 3 79" xfId="44310" xr:uid="{1056AA0E-1DB3-48FA-8136-6425DA82F93F}"/>
    <cellStyle name="Normal 43 3 31 2 2 2 3 8" xfId="35065" xr:uid="{00000000-0005-0000-0000-0000E77F0000}"/>
    <cellStyle name="Normal 43 3 31 2 2 2 3 80" xfId="44322" xr:uid="{4EA8AA33-E579-4FAB-8DD0-BBBE190A3D49}"/>
    <cellStyle name="Normal 43 3 31 2 2 2 3 81" xfId="44330" xr:uid="{F6D2097E-0319-4D55-85C2-0204185DACD2}"/>
    <cellStyle name="Normal 43 3 31 2 2 2 3 82" xfId="44336" xr:uid="{21727B06-27C3-4C5F-B9C2-90BB1EC03C99}"/>
    <cellStyle name="Normal 43 3 31 2 2 2 3 83" xfId="44349" xr:uid="{95ACA02E-F37F-4F98-A49B-99669B010558}"/>
    <cellStyle name="Normal 43 3 31 2 2 2 3 84" xfId="44354" xr:uid="{197B2C7C-5964-48BD-8696-B6A6EEDC34C3}"/>
    <cellStyle name="Normal 43 3 31 2 2 2 3 85" xfId="44365" xr:uid="{4C026B95-E62C-43E4-884F-3D97659AB63F}"/>
    <cellStyle name="Normal 43 3 31 2 2 2 3 86" xfId="44371" xr:uid="{A2582FCE-530E-4BD1-8C3A-FCDCA1A0CDA3}"/>
    <cellStyle name="Normal 43 3 31 2 2 2 3 87" xfId="44377" xr:uid="{0FA32255-B527-4038-B56A-83B36217C0BA}"/>
    <cellStyle name="Normal 43 3 31 2 2 2 3 88" xfId="44382" xr:uid="{CA7F317F-A14A-44B0-A681-09356B64EC3C}"/>
    <cellStyle name="Normal 43 3 31 2 2 2 3 89" xfId="44388" xr:uid="{1EB010B1-65C0-41B1-81DA-E643F15815F0}"/>
    <cellStyle name="Normal 43 3 31 2 2 2 3 9" xfId="35081" xr:uid="{00000000-0005-0000-0000-0000E87F0000}"/>
    <cellStyle name="Normal 43 3 31 2 2 2 3 90" xfId="44394"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2"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49" xr:uid="{00000000-0005-0000-0000-000063A10000}"/>
    <cellStyle name="Normal 73 2 2" xfId="44243"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8" xr:uid="{00000000-0005-0000-0000-00006BA10000}"/>
    <cellStyle name="Normal 8 3" xfId="43989"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7" xr:uid="{092D969F-6F6A-4EE5-856C-2E60889197C9}"/>
    <cellStyle name="Normal_AGOST 01 31" xfId="35100" xr:uid="{00000000-0005-0000-0000-000095AB0000}"/>
    <cellStyle name="Normal_Anexo G" xfId="44420" xr:uid="{FB885E47-80D6-4549-A774-3B8842A304F2}"/>
    <cellStyle name="Normal_Estadisticas 2018_1" xfId="43897" xr:uid="{00000000-0005-0000-0000-000097AB0000}"/>
    <cellStyle name="Normal_Estadisticas 2018_2" xfId="43919" xr:uid="{00000000-0005-0000-0000-000098AB0000}"/>
    <cellStyle name="Normal_Estadisticas 2019" xfId="44025" xr:uid="{1A4DAD5A-EBDA-4728-8FCD-423192CF94E0}"/>
    <cellStyle name="Normal_Estadisticas 2019_1" xfId="43935" xr:uid="{00000000-0005-0000-0000-000099AB0000}"/>
    <cellStyle name="Normal_Estadisticas 2019_3" xfId="44026" xr:uid="{7B1FE69F-CCFD-4739-AD29-9817BCAF9E83}"/>
    <cellStyle name="Normal_Febrero" xfId="4347" xr:uid="{00000000-0005-0000-0000-00009DAB0000}"/>
    <cellStyle name="Normal_Hoja1" xfId="35102" xr:uid="{00000000-0005-0000-0000-00009EAB0000}"/>
    <cellStyle name="Normal_Hoja1 3" xfId="43936"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1"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2" xr:uid="{A43A4A07-29FE-4390-AC34-E2C59CE099BF}"/>
    <cellStyle name="Porcentaje 20" xfId="43892" xr:uid="{00000000-0005-0000-0000-0000CFAB0000}"/>
    <cellStyle name="Porcentaje 21" xfId="43934" xr:uid="{00000000-0005-0000-0000-0000D0AB0000}"/>
    <cellStyle name="Porcentaje 22" xfId="43946" xr:uid="{00000000-0005-0000-0000-0000D1AB0000}"/>
    <cellStyle name="Porcentaje 23" xfId="43955" xr:uid="{00000000-0005-0000-0000-0000D2AB0000}"/>
    <cellStyle name="Porcentaje 24" xfId="43963" xr:uid="{00000000-0005-0000-0000-0000D3AB0000}"/>
    <cellStyle name="Porcentaje 25" xfId="43966" xr:uid="{00000000-0005-0000-0000-0000D4AB0000}"/>
    <cellStyle name="Porcentaje 26" xfId="44001" xr:uid="{FA4CF980-1F1B-4F47-BED3-6F5F7B25DDB7}"/>
    <cellStyle name="Porcentaje 27" xfId="44008" xr:uid="{A9F0964A-8C93-426D-8D5B-4A36E5BD2523}"/>
    <cellStyle name="Porcentaje 28" xfId="44012" xr:uid="{BAFB435A-26EE-4609-973C-A81BD0E558C7}"/>
    <cellStyle name="Porcentaje 29" xfId="44021" xr:uid="{8EFB37DA-9781-40FF-AB41-59709CA0B6A7}"/>
    <cellStyle name="Porcentaje 29 2" xfId="44161" xr:uid="{7907F10A-8E5C-47EE-BF25-3663C6D2F7EE}"/>
    <cellStyle name="Porcentaje 29 3" xfId="44177"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5" xr:uid="{05ACBE05-2787-41D4-8B30-49CBF11BB4DE}"/>
    <cellStyle name="Porcentaje 31" xfId="44061" xr:uid="{1BB609F6-C9DD-4B79-BFFF-72172CE582B2}"/>
    <cellStyle name="Porcentaje 32" xfId="44085" xr:uid="{3186F4A5-8F0F-4C88-A4E0-94059FCA4F99}"/>
    <cellStyle name="Porcentaje 33" xfId="44102" xr:uid="{C03B4997-3881-4E14-93EF-A578C7D8330C}"/>
    <cellStyle name="Porcentaje 34" xfId="44105" xr:uid="{61EE9BD2-317B-498A-A289-575A6997CA51}"/>
    <cellStyle name="Porcentaje 35" xfId="44115" xr:uid="{B10A5494-C28A-4F97-8A31-FBD99020BA75}"/>
    <cellStyle name="Porcentaje 36" xfId="44122" xr:uid="{09E1CB72-D610-4CF6-A581-2BE6A3344155}"/>
    <cellStyle name="Porcentaje 37" xfId="44124" xr:uid="{E5C94536-FA9D-4D80-A10B-44C2A36FE1BC}"/>
    <cellStyle name="Porcentaje 38" xfId="44133" xr:uid="{094C6E54-3117-49E0-B026-336ED4C0BD89}"/>
    <cellStyle name="Porcentaje 39" xfId="44143" xr:uid="{09855E88-C00D-412B-8476-76252C41B659}"/>
    <cellStyle name="Porcentaje 4" xfId="48" xr:uid="{00000000-0005-0000-0000-0000DAAB0000}"/>
    <cellStyle name="Porcentaje 40" xfId="44148" xr:uid="{14665B04-BA9A-49FF-8426-9DE1BF4662E4}"/>
    <cellStyle name="Porcentaje 41" xfId="44153" xr:uid="{68880E49-516E-42C3-B547-8D3AC08C7FEC}"/>
    <cellStyle name="Porcentaje 42" xfId="44168" xr:uid="{F7965A50-C76A-4E43-BA02-6153F0B90AB5}"/>
    <cellStyle name="Porcentaje 43" xfId="44183" xr:uid="{01C46D6D-A2A6-4969-A274-144D9D655B85}"/>
    <cellStyle name="Porcentaje 44" xfId="44192" xr:uid="{9284C30F-3B44-44D6-B4EA-A9077F727C34}"/>
    <cellStyle name="Porcentaje 45" xfId="44201" xr:uid="{B387CDF7-D604-4331-9BF4-70049B0ED816}"/>
    <cellStyle name="Porcentaje 46" xfId="44207" xr:uid="{DAB7FB19-6390-452A-B22F-496D2845451F}"/>
    <cellStyle name="Porcentaje 47" xfId="44210" xr:uid="{BF79DBD9-348C-4272-9870-54B83BF13005}"/>
    <cellStyle name="Porcentaje 48" xfId="44229" xr:uid="{E02EE8D0-D521-4214-9475-373FB1B1C021}"/>
    <cellStyle name="Porcentaje 49" xfId="44238" xr:uid="{3DE3DA03-55FA-40EE-9293-90DC7CB0197A}"/>
    <cellStyle name="Porcentaje 5" xfId="90" xr:uid="{00000000-0005-0000-0000-0000DBAB0000}"/>
    <cellStyle name="Porcentaje 50" xfId="44247" xr:uid="{5809F373-4E92-4C99-97F9-80F612639672}"/>
    <cellStyle name="Porcentaje 51" xfId="44254" xr:uid="{9D789FD2-22A2-4450-8EF9-A0571F6655FE}"/>
    <cellStyle name="Porcentaje 52" xfId="44262" xr:uid="{85DB62D7-1F45-41C6-AF64-AB0BF9384A30}"/>
    <cellStyle name="Porcentaje 53" xfId="44266" xr:uid="{953D0A42-FBAE-4725-AC4E-EFC54EE0C474}"/>
    <cellStyle name="Porcentaje 54" xfId="44276" xr:uid="{920266CC-0A0F-45B4-B0FF-66A6830D24FD}"/>
    <cellStyle name="Porcentaje 55" xfId="44283" xr:uid="{A9DAD442-4A5F-4EF5-9F77-A09C19DFDF32}"/>
    <cellStyle name="Porcentaje 56" xfId="44290" xr:uid="{86635075-AC25-40B8-A32C-148C4221EA0E}"/>
    <cellStyle name="Porcentaje 57" xfId="44298" xr:uid="{49B35DEF-CCF6-47DE-AC7F-D4CF34B79704}"/>
    <cellStyle name="Porcentaje 58" xfId="44305" xr:uid="{4172AB62-34F3-4E98-9E98-DFCB8FF8D7D7}"/>
    <cellStyle name="Porcentaje 59" xfId="44312" xr:uid="{2DACD9E8-BF45-4CAE-82D7-3FA1277633E1}"/>
    <cellStyle name="Porcentaje 6" xfId="166" xr:uid="{00000000-0005-0000-0000-0000DCAB0000}"/>
    <cellStyle name="Porcentaje 6 2" xfId="43973" xr:uid="{00000000-0005-0000-0000-0000DDAB0000}"/>
    <cellStyle name="Porcentaje 60" xfId="44317" xr:uid="{CBA2CD2D-42DE-4904-9A81-D58956DDA709}"/>
    <cellStyle name="Porcentaje 61" xfId="44324" xr:uid="{6FFE9E17-B4CE-4985-B524-17FAE61475BD}"/>
    <cellStyle name="Porcentaje 62" xfId="44332" xr:uid="{7B5F0FAA-A3A6-414E-B7D3-00525C1F95AF}"/>
    <cellStyle name="Porcentaje 63" xfId="44337" xr:uid="{16AA1828-66ED-470D-908E-256151693901}"/>
    <cellStyle name="Porcentaje 64" xfId="44341" xr:uid="{4DB022EA-6A30-427C-952A-0F8888FD0988}"/>
    <cellStyle name="Porcentaje 65" xfId="44350" xr:uid="{14F76C5E-E900-4BAC-B5E7-8BC1F679E30F}"/>
    <cellStyle name="Porcentaje 66" xfId="44355" xr:uid="{735A26C7-3333-47FA-93E8-A213177D3B6B}"/>
    <cellStyle name="Porcentaje 67" xfId="44360" xr:uid="{D42D953E-C30F-42CA-B6D6-64DB9969B5F6}"/>
    <cellStyle name="Porcentaje 68" xfId="44366" xr:uid="{D09879FB-8D21-461A-B287-8DE1494C9783}"/>
    <cellStyle name="Porcentaje 69" xfId="44372" xr:uid="{A691029B-5D73-4CCE-A64A-68C2479E1560}"/>
    <cellStyle name="Porcentaje 7" xfId="306" xr:uid="{00000000-0005-0000-0000-0000DEAB0000}"/>
    <cellStyle name="Porcentaje 70" xfId="44378" xr:uid="{7BE92A54-FCC9-4100-821A-06C75C5B494F}"/>
    <cellStyle name="Porcentaje 71" xfId="44383" xr:uid="{2F2C5310-BA4D-4669-BF82-055B0406618A}"/>
    <cellStyle name="Porcentaje 72" xfId="44389" xr:uid="{3A584846-076A-407D-9673-ACFC11A09A07}"/>
    <cellStyle name="Porcentaje 73" xfId="44397" xr:uid="{BCBD6825-6694-4A52-B2D6-7A151D9E3A80}"/>
    <cellStyle name="Porcentaje 74" xfId="44404" xr:uid="{A0D3757E-4B70-400B-867D-2013650973E9}"/>
    <cellStyle name="Porcentaje 75" xfId="44409" xr:uid="{ADD17BD3-4B25-4CFC-89AB-68DA22C1F46A}"/>
    <cellStyle name="Porcentaje 8" xfId="1127" xr:uid="{00000000-0005-0000-0000-0000DFAB0000}"/>
    <cellStyle name="Porcentaje 9" xfId="2201" xr:uid="{00000000-0005-0000-0000-0000E0AB0000}"/>
    <cellStyle name="Porcentual 2" xfId="43990"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microsoft.com/office/2017/10/relationships/person" Target="persons/person.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2026'!$C$100:$C$106</c:f>
              <c:numCache>
                <c:formatCode>General</c:formatCode>
                <c:ptCount val="7"/>
                <c:pt idx="0">
                  <c:v>6</c:v>
                </c:pt>
                <c:pt idx="1">
                  <c:v>31</c:v>
                </c:pt>
                <c:pt idx="2">
                  <c:v>116</c:v>
                </c:pt>
                <c:pt idx="3">
                  <c:v>7</c:v>
                </c:pt>
                <c:pt idx="4">
                  <c:v>58</c:v>
                </c:pt>
                <c:pt idx="5">
                  <c:v>208</c:v>
                </c:pt>
                <c:pt idx="6">
                  <c:v>70</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2026'!$C$114:$C$120</c:f>
              <c:numCache>
                <c:formatCode>General</c:formatCode>
                <c:ptCount val="7"/>
                <c:pt idx="0">
                  <c:v>139</c:v>
                </c:pt>
                <c:pt idx="1">
                  <c:v>170</c:v>
                </c:pt>
                <c:pt idx="2">
                  <c:v>263</c:v>
                </c:pt>
                <c:pt idx="3">
                  <c:v>89</c:v>
                </c:pt>
                <c:pt idx="4">
                  <c:v>316</c:v>
                </c:pt>
                <c:pt idx="5">
                  <c:v>479</c:v>
                </c:pt>
                <c:pt idx="6">
                  <c:v>435</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2026'!$B$125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2026'!$B$128:$B$134</c:f>
              <c:strCache>
                <c:ptCount val="7"/>
                <c:pt idx="0">
                  <c:v> Lote y Construcción </c:v>
                </c:pt>
                <c:pt idx="1">
                  <c:v> Construcción </c:v>
                </c:pt>
                <c:pt idx="2">
                  <c:v> Vivienda Existente </c:v>
                </c:pt>
                <c:pt idx="3">
                  <c:v> RAMT </c:v>
                </c:pt>
                <c:pt idx="4">
                  <c:v> Segunda Planta </c:v>
                </c:pt>
                <c:pt idx="5">
                  <c:v> GT </c:v>
                </c:pt>
                <c:pt idx="6">
                  <c:v> Muro de Retención </c:v>
                </c:pt>
              </c:strCache>
            </c:strRef>
          </c:cat>
          <c:val>
            <c:numRef>
              <c:f>'Estadisticas 2026'!$C$128:$C$134</c:f>
              <c:numCache>
                <c:formatCode>General</c:formatCode>
                <c:ptCount val="7"/>
                <c:pt idx="0">
                  <c:v>412</c:v>
                </c:pt>
                <c:pt idx="1">
                  <c:v>1187</c:v>
                </c:pt>
                <c:pt idx="2">
                  <c:v>121</c:v>
                </c:pt>
                <c:pt idx="3">
                  <c:v>115</c:v>
                </c:pt>
                <c:pt idx="4">
                  <c:v>56</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2026'!$B$156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2026'!$B$159:$B$162</c:f>
              <c:strCache>
                <c:ptCount val="4"/>
                <c:pt idx="0">
                  <c:v>De 18 a 35 (antes de cumplir 36)</c:v>
                </c:pt>
                <c:pt idx="1">
                  <c:v>De 36 a 65 (antes de cumplir 65)</c:v>
                </c:pt>
                <c:pt idx="2">
                  <c:v>Adulto mayor de 65 o más</c:v>
                </c:pt>
                <c:pt idx="3">
                  <c:v>Casa del Maestro</c:v>
                </c:pt>
              </c:strCache>
            </c:strRef>
          </c:cat>
          <c:val>
            <c:numRef>
              <c:f>'Estadisticas 2026'!$C$159:$C$162</c:f>
              <c:numCache>
                <c:formatCode>General</c:formatCode>
                <c:ptCount val="4"/>
                <c:pt idx="0">
                  <c:v>993</c:v>
                </c:pt>
                <c:pt idx="1">
                  <c:v>752</c:v>
                </c:pt>
                <c:pt idx="2">
                  <c:v>146</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Febrero 2026/2025</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2026'!$E$243</c:f>
              <c:strCache>
                <c:ptCount val="1"/>
                <c:pt idx="0">
                  <c:v>Formalizados Febrero 2025</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2026'!$E$245:$E$246</c:f>
              <c:numCache>
                <c:formatCode>#\ ##0\ \ \ ;[Red]\(#\ ##0\)</c:formatCode>
                <c:ptCount val="2"/>
                <c:pt idx="0">
                  <c:v>644</c:v>
                </c:pt>
                <c:pt idx="1">
                  <c:v>165</c:v>
                </c:pt>
              </c:numCache>
            </c:numRef>
          </c:val>
          <c:extLst>
            <c:ext xmlns:c16="http://schemas.microsoft.com/office/drawing/2014/chart" uri="{C3380CC4-5D6E-409C-BE32-E72D297353CC}">
              <c16:uniqueId val="{00000001-A5B4-49E1-B5B5-828F170BCC10}"/>
            </c:ext>
          </c:extLst>
        </c:ser>
        <c:ser>
          <c:idx val="0"/>
          <c:order val="1"/>
          <c:tx>
            <c:strRef>
              <c:f>'Estadisticas 2026'!$C$243:$D$243</c:f>
              <c:strCache>
                <c:ptCount val="1"/>
                <c:pt idx="0">
                  <c:v>Formalizados Febrero 2026</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2026'!$C$245:$C$246</c:f>
              <c:numCache>
                <c:formatCode>#\ ##0\ \ \ ;[Red]\(#\ ##0\)</c:formatCode>
                <c:ptCount val="2"/>
                <c:pt idx="0">
                  <c:v>688</c:v>
                </c:pt>
                <c:pt idx="1">
                  <c:v>299</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t>
            </a:r>
            <a:r>
              <a:rPr lang="es-CR" sz="1200" b="1" i="0" u="none" strike="noStrike" kern="1200" baseline="0">
                <a:solidFill>
                  <a:sysClr val="windowText" lastClr="000000"/>
                </a:solidFill>
              </a:rPr>
              <a:t>Febrero </a:t>
            </a:r>
            <a:r>
              <a:rPr lang="es-CR" sz="1200" b="1" i="0" baseline="0">
                <a:effectLst/>
              </a:rPr>
              <a:t>2026/2025</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2026'!$E$243:$G$243</c:f>
              <c:strCache>
                <c:ptCount val="1"/>
                <c:pt idx="0">
                  <c:v>Formalizados Febrero 2025</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2026'!$B$245:$B$246</c:f>
              <c:strCache>
                <c:ptCount val="2"/>
                <c:pt idx="0">
                  <c:v>Ordinario</c:v>
                </c:pt>
                <c:pt idx="1">
                  <c:v>Art. 59</c:v>
                </c:pt>
              </c:strCache>
            </c:strRef>
          </c:cat>
          <c:val>
            <c:numRef>
              <c:f>'Estadisticas 2026'!$F$245:$F$246</c:f>
              <c:numCache>
                <c:formatCode>"¢"#\ ##0.00\ \ ;[Red]\("¢"#\ ##0.00\)</c:formatCode>
                <c:ptCount val="2"/>
                <c:pt idx="0">
                  <c:v>9.2149270186335404</c:v>
                </c:pt>
                <c:pt idx="1">
                  <c:v>19.584150916484848</c:v>
                </c:pt>
              </c:numCache>
            </c:numRef>
          </c:val>
          <c:extLst>
            <c:ext xmlns:c16="http://schemas.microsoft.com/office/drawing/2014/chart" uri="{C3380CC4-5D6E-409C-BE32-E72D297353CC}">
              <c16:uniqueId val="{00000005-98D2-497A-A6B6-068871A04133}"/>
            </c:ext>
          </c:extLst>
        </c:ser>
        <c:ser>
          <c:idx val="1"/>
          <c:order val="1"/>
          <c:tx>
            <c:strRef>
              <c:f>'Estadisticas 2026'!$C$243:$D$243</c:f>
              <c:strCache>
                <c:ptCount val="1"/>
                <c:pt idx="0">
                  <c:v>Formalizados Febrero 2026</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2026'!$D$245:$D$246</c:f>
              <c:numCache>
                <c:formatCode>"¢"#\ ##0.00\ \ ;[Red]\("¢"#\ ##0.00\)</c:formatCode>
                <c:ptCount val="2"/>
                <c:pt idx="0">
                  <c:v>9.4514549418604652</c:v>
                </c:pt>
                <c:pt idx="1">
                  <c:v>19.809749513578598</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overlay val="0"/>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2026'!$B$312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2026'!$B$315:$B$326</c:f>
              <c:strCache>
                <c:ptCount val="2"/>
                <c:pt idx="0">
                  <c:v>Ene</c:v>
                </c:pt>
                <c:pt idx="1">
                  <c:v>Feb</c:v>
                </c:pt>
              </c:strCache>
            </c:strRef>
          </c:cat>
          <c:val>
            <c:numRef>
              <c:f>'Estadisticas 2026'!$C$315:$C$326</c:f>
              <c:numCache>
                <c:formatCode>General</c:formatCode>
                <c:ptCount val="2"/>
                <c:pt idx="0">
                  <c:v>10</c:v>
                </c:pt>
                <c:pt idx="1">
                  <c:v>37</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2026'!$C$340:$E$340</c:f>
              <c:strCache>
                <c:ptCount val="1"/>
                <c:pt idx="0">
                  <c:v>EMITIDOS DEL 01/01/2026 AL 28/02/2026</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2026'!$C$342:$C$365</c:f>
              <c:numCache>
                <c:formatCode>0</c:formatCode>
                <c:ptCount val="24"/>
                <c:pt idx="0">
                  <c:v>141</c:v>
                </c:pt>
                <c:pt idx="1">
                  <c:v>370</c:v>
                </c:pt>
                <c:pt idx="2">
                  <c:v>7</c:v>
                </c:pt>
                <c:pt idx="3">
                  <c:v>59</c:v>
                </c:pt>
                <c:pt idx="4">
                  <c:v>4</c:v>
                </c:pt>
                <c:pt idx="5">
                  <c:v>59</c:v>
                </c:pt>
                <c:pt idx="6">
                  <c:v>61</c:v>
                </c:pt>
                <c:pt idx="7">
                  <c:v>149</c:v>
                </c:pt>
                <c:pt idx="8">
                  <c:v>16</c:v>
                </c:pt>
                <c:pt idx="9">
                  <c:v>17</c:v>
                </c:pt>
                <c:pt idx="10">
                  <c:v>0</c:v>
                </c:pt>
                <c:pt idx="11">
                  <c:v>1</c:v>
                </c:pt>
                <c:pt idx="12">
                  <c:v>1</c:v>
                </c:pt>
                <c:pt idx="13">
                  <c:v>15</c:v>
                </c:pt>
                <c:pt idx="14">
                  <c:v>39</c:v>
                </c:pt>
                <c:pt idx="15">
                  <c:v>16</c:v>
                </c:pt>
                <c:pt idx="16">
                  <c:v>0</c:v>
                </c:pt>
                <c:pt idx="17">
                  <c:v>0</c:v>
                </c:pt>
                <c:pt idx="18">
                  <c:v>0</c:v>
                </c:pt>
                <c:pt idx="19">
                  <c:v>0</c:v>
                </c:pt>
                <c:pt idx="20">
                  <c:v>0</c:v>
                </c:pt>
                <c:pt idx="21">
                  <c:v>0</c:v>
                </c:pt>
                <c:pt idx="22">
                  <c:v>22</c:v>
                </c:pt>
                <c:pt idx="23">
                  <c:v>7</c:v>
                </c:pt>
              </c:numCache>
            </c:numRef>
          </c:val>
          <c:extLst>
            <c:ext xmlns:c16="http://schemas.microsoft.com/office/drawing/2014/chart" uri="{C3380CC4-5D6E-409C-BE32-E72D297353CC}">
              <c16:uniqueId val="{00000000-EBDB-4C2D-9AF1-A92F50B3C0AF}"/>
            </c:ext>
          </c:extLst>
        </c:ser>
        <c:ser>
          <c:idx val="1"/>
          <c:order val="1"/>
          <c:tx>
            <c:strRef>
              <c:f>'Estadisticas 2026'!$K$340:$L$340</c:f>
              <c:strCache>
                <c:ptCount val="1"/>
                <c:pt idx="0">
                  <c:v>EMITIDOS DEL 01/01/2025 AL 28/02/2025</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2026'!$K$342:$K$365</c:f>
              <c:numCache>
                <c:formatCode>0</c:formatCode>
                <c:ptCount val="24"/>
                <c:pt idx="0">
                  <c:v>110</c:v>
                </c:pt>
                <c:pt idx="1">
                  <c:v>215</c:v>
                </c:pt>
                <c:pt idx="2">
                  <c:v>4</c:v>
                </c:pt>
                <c:pt idx="3">
                  <c:v>14</c:v>
                </c:pt>
                <c:pt idx="4">
                  <c:v>9</c:v>
                </c:pt>
                <c:pt idx="5">
                  <c:v>26</c:v>
                </c:pt>
                <c:pt idx="6">
                  <c:v>75</c:v>
                </c:pt>
                <c:pt idx="7">
                  <c:v>21</c:v>
                </c:pt>
                <c:pt idx="8">
                  <c:v>3</c:v>
                </c:pt>
                <c:pt idx="9">
                  <c:v>33</c:v>
                </c:pt>
                <c:pt idx="10">
                  <c:v>0</c:v>
                </c:pt>
                <c:pt idx="11">
                  <c:v>0</c:v>
                </c:pt>
                <c:pt idx="12">
                  <c:v>2</c:v>
                </c:pt>
                <c:pt idx="13">
                  <c:v>3</c:v>
                </c:pt>
                <c:pt idx="14">
                  <c:v>9</c:v>
                </c:pt>
                <c:pt idx="15">
                  <c:v>6</c:v>
                </c:pt>
                <c:pt idx="16">
                  <c:v>0</c:v>
                </c:pt>
                <c:pt idx="17">
                  <c:v>0</c:v>
                </c:pt>
                <c:pt idx="18">
                  <c:v>0</c:v>
                </c:pt>
                <c:pt idx="19">
                  <c:v>0</c:v>
                </c:pt>
                <c:pt idx="20">
                  <c:v>0</c:v>
                </c:pt>
                <c:pt idx="21">
                  <c:v>0</c:v>
                </c:pt>
                <c:pt idx="22">
                  <c:v>32</c:v>
                </c:pt>
                <c:pt idx="23">
                  <c:v>11</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Febrero 2026</a:t>
            </a:r>
            <a:endParaRPr lang="es-CR" sz="1100">
              <a:solidFill>
                <a:schemeClr val="tx1"/>
              </a:solidFill>
            </a:endParaRP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2026'!$D$492</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2026'!$B$493:$B$499</c:f>
              <c:strCache>
                <c:ptCount val="7"/>
                <c:pt idx="0">
                  <c:v>Compra de Lote y Construcción</c:v>
                </c:pt>
                <c:pt idx="1">
                  <c:v>Contrucción en Lote Propio</c:v>
                </c:pt>
                <c:pt idx="2">
                  <c:v>Compra de Vivienda Existente</c:v>
                </c:pt>
                <c:pt idx="3">
                  <c:v>Segunda Planta</c:v>
                </c:pt>
                <c:pt idx="4">
                  <c:v>Reparación, Ampliación y Mejoras</c:v>
                </c:pt>
                <c:pt idx="5">
                  <c:v>Muro de retención</c:v>
                </c:pt>
                <c:pt idx="6">
                  <c:v>Total</c:v>
                </c:pt>
              </c:strCache>
            </c:strRef>
          </c:cat>
          <c:val>
            <c:numRef>
              <c:f>'Estadisticas 2026'!$D$493:$D$499</c:f>
              <c:numCache>
                <c:formatCode>"₡"#\ ##0.00</c:formatCode>
                <c:ptCount val="7"/>
                <c:pt idx="0">
                  <c:v>988.18899999999996</c:v>
                </c:pt>
                <c:pt idx="1">
                  <c:v>2373.3380000000002</c:v>
                </c:pt>
                <c:pt idx="2">
                  <c:v>558.06399999999996</c:v>
                </c:pt>
                <c:pt idx="3">
                  <c:v>115.408</c:v>
                </c:pt>
                <c:pt idx="4">
                  <c:v>264.49700000000001</c:v>
                </c:pt>
                <c:pt idx="5">
                  <c:v>0</c:v>
                </c:pt>
                <c:pt idx="6">
                  <c:v>4299.4960000000001</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Febrero 2026</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2026'!$J$492</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2026'!$H$493:$H$498</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2026'!$J$493:$J$498</c:f>
              <c:numCache>
                <c:formatCode>#,##0.00</c:formatCode>
                <c:ptCount val="6"/>
                <c:pt idx="0">
                  <c:v>2531.1627503699997</c:v>
                </c:pt>
                <c:pt idx="1">
                  <c:v>1518.8654467700001</c:v>
                </c:pt>
                <c:pt idx="2">
                  <c:v>0</c:v>
                </c:pt>
                <c:pt idx="3">
                  <c:v>0</c:v>
                </c:pt>
                <c:pt idx="4">
                  <c:v>391.82092849000003</c:v>
                </c:pt>
                <c:pt idx="5">
                  <c:v>19736.883774639995</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2026'!$B$287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2026'!$B$291:$B$302</c:f>
              <c:strCache>
                <c:ptCount val="2"/>
                <c:pt idx="0">
                  <c:v>Ene</c:v>
                </c:pt>
                <c:pt idx="1">
                  <c:v>Feb</c:v>
                </c:pt>
              </c:strCache>
            </c:strRef>
          </c:cat>
          <c:val>
            <c:numRef>
              <c:f>'Estadisticas 2026'!$G$291:$G$294</c:f>
              <c:numCache>
                <c:formatCode>#\ ##0\ \ \ ;[Red]\(#\ ##0\)</c:formatCode>
                <c:ptCount val="2"/>
                <c:pt idx="0">
                  <c:v>264</c:v>
                </c:pt>
                <c:pt idx="1">
                  <c:v>734</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2026'!$F$340:$H$340</c:f>
              <c:strCache>
                <c:ptCount val="1"/>
                <c:pt idx="0">
                  <c:v>FORMALIZADOS DEL 01/01/2026 AL 28/02/2026</c:v>
                </c:pt>
              </c:strCache>
            </c:strRef>
          </c:tx>
          <c:spPr>
            <a:solidFill>
              <a:srgbClr val="0070C0"/>
            </a:solidFill>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2026'!$F$342:$F$365</c:f>
              <c:numCache>
                <c:formatCode>0</c:formatCode>
                <c:ptCount val="24"/>
                <c:pt idx="0">
                  <c:v>426</c:v>
                </c:pt>
                <c:pt idx="1">
                  <c:v>521</c:v>
                </c:pt>
                <c:pt idx="2">
                  <c:v>4</c:v>
                </c:pt>
                <c:pt idx="3">
                  <c:v>48</c:v>
                </c:pt>
                <c:pt idx="4">
                  <c:v>8</c:v>
                </c:pt>
                <c:pt idx="5">
                  <c:v>64</c:v>
                </c:pt>
                <c:pt idx="6">
                  <c:v>89</c:v>
                </c:pt>
                <c:pt idx="7">
                  <c:v>219</c:v>
                </c:pt>
                <c:pt idx="8">
                  <c:v>119</c:v>
                </c:pt>
                <c:pt idx="9">
                  <c:v>90</c:v>
                </c:pt>
                <c:pt idx="10">
                  <c:v>0</c:v>
                </c:pt>
                <c:pt idx="11">
                  <c:v>6</c:v>
                </c:pt>
                <c:pt idx="12">
                  <c:v>5</c:v>
                </c:pt>
                <c:pt idx="13">
                  <c:v>77</c:v>
                </c:pt>
                <c:pt idx="14">
                  <c:v>24</c:v>
                </c:pt>
                <c:pt idx="15">
                  <c:v>49</c:v>
                </c:pt>
                <c:pt idx="16">
                  <c:v>15</c:v>
                </c:pt>
                <c:pt idx="17">
                  <c:v>4</c:v>
                </c:pt>
                <c:pt idx="18">
                  <c:v>0</c:v>
                </c:pt>
                <c:pt idx="19">
                  <c:v>0</c:v>
                </c:pt>
                <c:pt idx="20">
                  <c:v>0</c:v>
                </c:pt>
                <c:pt idx="21">
                  <c:v>0</c:v>
                </c:pt>
                <c:pt idx="22">
                  <c:v>40</c:v>
                </c:pt>
                <c:pt idx="23">
                  <c:v>43</c:v>
                </c:pt>
              </c:numCache>
            </c:numRef>
          </c:val>
          <c:extLst>
            <c:ext xmlns:c16="http://schemas.microsoft.com/office/drawing/2014/chart" uri="{C3380CC4-5D6E-409C-BE32-E72D297353CC}">
              <c16:uniqueId val="{00000000-6E73-4796-AF17-CDB65AE0EE48}"/>
            </c:ext>
          </c:extLst>
        </c:ser>
        <c:ser>
          <c:idx val="3"/>
          <c:order val="1"/>
          <c:tx>
            <c:strRef>
              <c:f>'Estadisticas 2026'!$M$340:$O$340</c:f>
              <c:strCache>
                <c:ptCount val="1"/>
                <c:pt idx="0">
                  <c:v>FORMALIZADOS DEL 01/01/2025 AL 28/02/2025</c:v>
                </c:pt>
              </c:strCache>
            </c:strRef>
          </c:tx>
          <c:spPr>
            <a:solidFill>
              <a:srgbClr val="9CBC5C"/>
            </a:solidFill>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2026'!$M$342:$M$365</c:f>
              <c:numCache>
                <c:formatCode>0</c:formatCode>
                <c:ptCount val="24"/>
                <c:pt idx="0">
                  <c:v>389</c:v>
                </c:pt>
                <c:pt idx="1">
                  <c:v>460</c:v>
                </c:pt>
                <c:pt idx="2">
                  <c:v>2</c:v>
                </c:pt>
                <c:pt idx="3">
                  <c:v>50</c:v>
                </c:pt>
                <c:pt idx="4">
                  <c:v>5</c:v>
                </c:pt>
                <c:pt idx="5">
                  <c:v>64</c:v>
                </c:pt>
                <c:pt idx="6">
                  <c:v>151</c:v>
                </c:pt>
                <c:pt idx="7">
                  <c:v>141</c:v>
                </c:pt>
                <c:pt idx="8">
                  <c:v>118</c:v>
                </c:pt>
                <c:pt idx="9">
                  <c:v>53</c:v>
                </c:pt>
                <c:pt idx="10">
                  <c:v>0</c:v>
                </c:pt>
                <c:pt idx="11">
                  <c:v>4</c:v>
                </c:pt>
                <c:pt idx="12">
                  <c:v>10</c:v>
                </c:pt>
                <c:pt idx="13">
                  <c:v>46</c:v>
                </c:pt>
                <c:pt idx="14">
                  <c:v>14</c:v>
                </c:pt>
                <c:pt idx="15">
                  <c:v>48</c:v>
                </c:pt>
                <c:pt idx="16">
                  <c:v>1</c:v>
                </c:pt>
                <c:pt idx="17">
                  <c:v>2</c:v>
                </c:pt>
                <c:pt idx="18">
                  <c:v>0</c:v>
                </c:pt>
                <c:pt idx="19">
                  <c:v>0</c:v>
                </c:pt>
                <c:pt idx="20">
                  <c:v>0</c:v>
                </c:pt>
                <c:pt idx="21">
                  <c:v>0</c:v>
                </c:pt>
                <c:pt idx="22">
                  <c:v>33</c:v>
                </c:pt>
                <c:pt idx="23">
                  <c:v>29</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2026'!$C$629</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AC2F7F88-9B85-43DD-A0EC-7890728776CF}"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7AC88FE8-CB33-425D-9ACE-33C69BB29BAE}"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4C6-4759-96B6-3B791101BF01}"/>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2026'!$B$630:$B$643</c:f>
              <c:strCache>
                <c:ptCount val="3"/>
                <c:pt idx="0">
                  <c:v>Ene</c:v>
                </c:pt>
                <c:pt idx="1">
                  <c:v>Feb</c:v>
                </c:pt>
                <c:pt idx="2">
                  <c:v>Total</c:v>
                </c:pt>
              </c:strCache>
            </c:strRef>
          </c:cat>
          <c:val>
            <c:numRef>
              <c:f>'Estadisticas 2026'!$C$630:$C$643</c:f>
              <c:numCache>
                <c:formatCode>General</c:formatCode>
                <c:ptCount val="3"/>
                <c:pt idx="0">
                  <c:v>830</c:v>
                </c:pt>
                <c:pt idx="1">
                  <c:v>903</c:v>
                </c:pt>
                <c:pt idx="2">
                  <c:v>1733</c:v>
                </c:pt>
              </c:numCache>
            </c:numRef>
          </c:val>
          <c:extLst>
            <c:ext xmlns:c15="http://schemas.microsoft.com/office/drawing/2012/chart" uri="{02D57815-91ED-43cb-92C2-25804820EDAC}">
              <c15:datalabelsRange>
                <c15:f>'Estadisticas 2026'!$X$633:$X$647</c15:f>
                <c15:dlblRangeCache>
                  <c:ptCount val="5"/>
                  <c:pt idx="4">
                    <c:v>91,6%</c:v>
                  </c:pt>
                </c15:dlblRangeCache>
              </c15:datalabelsRange>
            </c:ext>
            <c:ext xmlns:c16="http://schemas.microsoft.com/office/drawing/2014/chart" uri="{C3380CC4-5D6E-409C-BE32-E72D297353CC}">
              <c16:uniqueId val="{00000000-8780-4D22-88C5-CE5247CAF6CB}"/>
            </c:ext>
          </c:extLst>
        </c:ser>
        <c:ser>
          <c:idx val="1"/>
          <c:order val="1"/>
          <c:tx>
            <c:strRef>
              <c:f>'Estadisticas 2026'!$D$629</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C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2026'!$B$630:$B$643</c:f>
              <c:strCache>
                <c:ptCount val="3"/>
                <c:pt idx="0">
                  <c:v>Ene</c:v>
                </c:pt>
                <c:pt idx="1">
                  <c:v>Feb</c:v>
                </c:pt>
                <c:pt idx="2">
                  <c:v>Total</c:v>
                </c:pt>
              </c:strCache>
            </c:strRef>
          </c:cat>
          <c:val>
            <c:numRef>
              <c:f>'Estadisticas 2026'!$D$630:$D$643</c:f>
              <c:numCache>
                <c:formatCode>General</c:formatCode>
                <c:ptCount val="3"/>
                <c:pt idx="0">
                  <c:v>74</c:v>
                </c:pt>
                <c:pt idx="1">
                  <c:v>84</c:v>
                </c:pt>
                <c:pt idx="2">
                  <c:v>158</c:v>
                </c:pt>
              </c:numCache>
            </c:numRef>
          </c:val>
          <c:extLst>
            <c:ext xmlns:c15="http://schemas.microsoft.com/office/drawing/2012/chart" uri="{02D57815-91ED-43cb-92C2-25804820EDAC}">
              <c15:datalabelsRange>
                <c15:f>'Estadisticas 2026'!$Y$633:$Y$647</c15:f>
                <c15:dlblRangeCache>
                  <c:ptCount val="5"/>
                  <c:pt idx="4">
                    <c:v>8,4%</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2026'!$C$217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2026'!$B$218:$B$229</c:f>
              <c:strCache>
                <c:ptCount val="2"/>
                <c:pt idx="0">
                  <c:v>Ene</c:v>
                </c:pt>
                <c:pt idx="1">
                  <c:v>Feb</c:v>
                </c:pt>
              </c:strCache>
            </c:strRef>
          </c:cat>
          <c:val>
            <c:numRef>
              <c:f>'Estadisticas 2026'!$C$218:$C$229</c:f>
              <c:numCache>
                <c:formatCode>#\ ##0\ \ \ ;[Red]\(#\ ##0\)</c:formatCode>
                <c:ptCount val="2"/>
                <c:pt idx="0">
                  <c:v>904</c:v>
                </c:pt>
                <c:pt idx="1">
                  <c:v>987</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2026'!$C$629</c:f>
              <c:strCache>
                <c:ptCount val="1"/>
                <c:pt idx="0">
                  <c:v>Nacional</c:v>
                </c:pt>
              </c:strCache>
            </c:strRef>
          </c:tx>
          <c:spPr>
            <a:solidFill>
              <a:schemeClr val="accent1"/>
            </a:solidFill>
            <a:ln>
              <a:noFill/>
            </a:ln>
            <a:effectLst/>
          </c:spPr>
          <c:invertIfNegative val="0"/>
          <c:cat>
            <c:strRef>
              <c:f>'Estadisticas 2026'!$B$630:$B$643</c:f>
              <c:strCache>
                <c:ptCount val="3"/>
                <c:pt idx="0">
                  <c:v>Ene</c:v>
                </c:pt>
                <c:pt idx="1">
                  <c:v>Feb</c:v>
                </c:pt>
                <c:pt idx="2">
                  <c:v>Total</c:v>
                </c:pt>
              </c:strCache>
            </c:strRef>
          </c:cat>
          <c:val>
            <c:numRef>
              <c:f>'Estadisticas 2026'!$C$630:$C$643</c:f>
              <c:numCache>
                <c:formatCode>General</c:formatCode>
                <c:ptCount val="3"/>
                <c:pt idx="0">
                  <c:v>830</c:v>
                </c:pt>
                <c:pt idx="1">
                  <c:v>903</c:v>
                </c:pt>
                <c:pt idx="2">
                  <c:v>1733</c:v>
                </c:pt>
              </c:numCache>
            </c:numRef>
          </c:val>
          <c:extLst>
            <c:ext xmlns:c16="http://schemas.microsoft.com/office/drawing/2014/chart" uri="{C3380CC4-5D6E-409C-BE32-E72D297353CC}">
              <c16:uniqueId val="{00000000-085F-4AE7-964B-3E5774B6B2A5}"/>
            </c:ext>
          </c:extLst>
        </c:ser>
        <c:ser>
          <c:idx val="1"/>
          <c:order val="1"/>
          <c:tx>
            <c:strRef>
              <c:f>'Estadisticas 2026'!$D$629</c:f>
              <c:strCache>
                <c:ptCount val="1"/>
                <c:pt idx="0">
                  <c:v>Extranjero</c:v>
                </c:pt>
              </c:strCache>
            </c:strRef>
          </c:tx>
          <c:spPr>
            <a:solidFill>
              <a:srgbClr val="92D050"/>
            </a:solidFill>
            <a:ln>
              <a:noFill/>
            </a:ln>
            <a:effectLst/>
          </c:spPr>
          <c:invertIfNegative val="0"/>
          <c:cat>
            <c:strRef>
              <c:f>'Estadisticas 2026'!$B$630:$B$643</c:f>
              <c:strCache>
                <c:ptCount val="3"/>
                <c:pt idx="0">
                  <c:v>Ene</c:v>
                </c:pt>
                <c:pt idx="1">
                  <c:v>Feb</c:v>
                </c:pt>
                <c:pt idx="2">
                  <c:v>Total</c:v>
                </c:pt>
              </c:strCache>
            </c:strRef>
          </c:cat>
          <c:val>
            <c:numRef>
              <c:f>'Estadisticas 2026'!$D$630:$D$643</c:f>
              <c:numCache>
                <c:formatCode>General</c:formatCode>
                <c:ptCount val="3"/>
                <c:pt idx="0">
                  <c:v>74</c:v>
                </c:pt>
                <c:pt idx="1">
                  <c:v>84</c:v>
                </c:pt>
                <c:pt idx="2">
                  <c:v>158</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462</c:v>
                </c:pt>
                <c:pt idx="1">
                  <c:v>36</c:v>
                </c:pt>
                <c:pt idx="2">
                  <c:v>548</c:v>
                </c:pt>
                <c:pt idx="3">
                  <c:v>965</c:v>
                </c:pt>
                <c:pt idx="4">
                  <c:v>38</c:v>
                </c:pt>
                <c:pt idx="5">
                  <c:v>1381</c:v>
                </c:pt>
                <c:pt idx="6">
                  <c:v>0</c:v>
                </c:pt>
                <c:pt idx="7">
                  <c:v>2441</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28/02/2026</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68</c:v>
                </c:pt>
                <c:pt idx="1">
                  <c:v>29</c:v>
                </c:pt>
                <c:pt idx="2">
                  <c:v>36</c:v>
                </c:pt>
                <c:pt idx="3">
                  <c:v>182</c:v>
                </c:pt>
                <c:pt idx="4">
                  <c:v>0</c:v>
                </c:pt>
                <c:pt idx="5">
                  <c:v>182</c:v>
                </c:pt>
                <c:pt idx="6">
                  <c:v>0</c:v>
                </c:pt>
                <c:pt idx="7">
                  <c:v>315</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6080</c:v>
                </c:pt>
                <c:pt idx="1">
                  <c:v>2074</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28/02/2026</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791</c:v>
                </c:pt>
                <c:pt idx="1">
                  <c:v>288</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chemeClr val="accent4"/>
              </a:solidFill>
            </a:ln>
          </c:spPr>
          <c:marker>
            <c:spPr>
              <a:solidFill>
                <a:schemeClr val="accent4"/>
              </a:solidFill>
              <a:ln>
                <a:solidFill>
                  <a:schemeClr val="accent4"/>
                </a:solidFill>
              </a:ln>
            </c:spPr>
          </c:marker>
          <c:cat>
            <c:numRef>
              <c:f>'Ejecución bonos Emit y Pagados'!$AE$63:$AE$66</c:f>
              <c:numCache>
                <c:formatCode>General</c:formatCode>
                <c:ptCount val="4"/>
                <c:pt idx="0">
                  <c:v>2023</c:v>
                </c:pt>
                <c:pt idx="1">
                  <c:v>2024</c:v>
                </c:pt>
                <c:pt idx="2">
                  <c:v>2025</c:v>
                </c:pt>
                <c:pt idx="3">
                  <c:v>2026</c:v>
                </c:pt>
              </c:numCache>
            </c:numRef>
          </c:cat>
          <c:val>
            <c:numRef>
              <c:f>'Ejecución bonos Emit y Pagados'!$AF$63:$AF$66</c:f>
              <c:numCache>
                <c:formatCode>#,##0</c:formatCode>
                <c:ptCount val="4"/>
                <c:pt idx="0">
                  <c:v>1241</c:v>
                </c:pt>
                <c:pt idx="1">
                  <c:v>500</c:v>
                </c:pt>
                <c:pt idx="2">
                  <c:v>574</c:v>
                </c:pt>
                <c:pt idx="3">
                  <c:v>998</c:v>
                </c:pt>
              </c:numCache>
            </c:numRef>
          </c:val>
          <c:smooth val="0"/>
          <c:extLst>
            <c:ext xmlns:c16="http://schemas.microsoft.com/office/drawing/2014/chart" uri="{C3380CC4-5D6E-409C-BE32-E72D297353CC}">
              <c16:uniqueId val="{00000000-3040-4779-AB72-0AC43A4D7627}"/>
            </c:ext>
          </c:extLst>
        </c:ser>
        <c:ser>
          <c:idx val="1"/>
          <c:order val="1"/>
          <c:tx>
            <c:strRef>
              <c:f>'Ejecución bonos Emit y Pagados'!$AH$51</c:f>
              <c:strCache>
                <c:ptCount val="1"/>
                <c:pt idx="0">
                  <c:v> Pagados</c:v>
                </c:pt>
              </c:strCache>
            </c:strRef>
          </c:tx>
          <c:cat>
            <c:numRef>
              <c:f>'Ejecución bonos Emit y Pagados'!$AE$63:$AE$66</c:f>
              <c:numCache>
                <c:formatCode>General</c:formatCode>
                <c:ptCount val="4"/>
                <c:pt idx="0">
                  <c:v>2023</c:v>
                </c:pt>
                <c:pt idx="1">
                  <c:v>2024</c:v>
                </c:pt>
                <c:pt idx="2">
                  <c:v>2025</c:v>
                </c:pt>
                <c:pt idx="3">
                  <c:v>2026</c:v>
                </c:pt>
              </c:numCache>
            </c:numRef>
          </c:cat>
          <c:val>
            <c:numRef>
              <c:f>'Ejecución bonos Emit y Pagados'!$AH$63:$AH$66</c:f>
              <c:numCache>
                <c:formatCode>#,##0</c:formatCode>
                <c:ptCount val="4"/>
                <c:pt idx="0">
                  <c:v>1235</c:v>
                </c:pt>
                <c:pt idx="1">
                  <c:v>1639</c:v>
                </c:pt>
                <c:pt idx="2">
                  <c:v>1654</c:v>
                </c:pt>
                <c:pt idx="3">
                  <c:v>1891</c:v>
                </c:pt>
              </c:numCache>
            </c:numRef>
          </c:val>
          <c:smooth val="0"/>
          <c:extLst>
            <c:ext xmlns:c16="http://schemas.microsoft.com/office/drawing/2014/chart" uri="{C3380CC4-5D6E-409C-BE32-E72D297353CC}">
              <c16:uniqueId val="{00000001-3040-4779-AB72-0AC43A4D7627}"/>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2200"/>
          <c:min val="0"/>
        </c:scaling>
        <c:delete val="0"/>
        <c:axPos val="l"/>
        <c:majorGridlines/>
        <c:numFmt formatCode="#,##0" sourceLinked="1"/>
        <c:majorTickMark val="none"/>
        <c:minorTickMark val="none"/>
        <c:tickLblPos val="nextTo"/>
        <c:crossAx val="231812480"/>
        <c:crosses val="autoZero"/>
        <c:crossBetween val="between"/>
        <c:majorUnit val="200"/>
        <c:minorUnit val="10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2026'!$B$66:$E$66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8.608176114737795E-2"/>
                  <c:y val="-8.638432426591129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7.5462532995341391E-2"/>
                  <c:y val="-0.2577481393429242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5.7344968631057869E-3"/>
                  <c:y val="0.169337038169623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2026'!$B$69:$B$71</c:f>
              <c:strCache>
                <c:ptCount val="3"/>
                <c:pt idx="0">
                  <c:v>Pobreza Extrema</c:v>
                </c:pt>
                <c:pt idx="1">
                  <c:v>Pobreza</c:v>
                </c:pt>
                <c:pt idx="2">
                  <c:v>No Pobreza</c:v>
                </c:pt>
              </c:strCache>
            </c:strRef>
          </c:cat>
          <c:val>
            <c:numRef>
              <c:f>'Estadisticas 2026'!$C$69:$C$71</c:f>
              <c:numCache>
                <c:formatCode>#,##0</c:formatCode>
                <c:ptCount val="3"/>
                <c:pt idx="0">
                  <c:v>545</c:v>
                </c:pt>
                <c:pt idx="1">
                  <c:v>521</c:v>
                </c:pt>
                <c:pt idx="2">
                  <c:v>825</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2026'!$C$141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2026'!$B$142:$B$145</c:f>
              <c:strCache>
                <c:ptCount val="3"/>
                <c:pt idx="0">
                  <c:v>Femenino</c:v>
                </c:pt>
                <c:pt idx="1">
                  <c:v>No binario</c:v>
                </c:pt>
                <c:pt idx="2">
                  <c:v>Masculino</c:v>
                </c:pt>
              </c:strCache>
            </c:strRef>
          </c:cat>
          <c:val>
            <c:numRef>
              <c:f>'Estadisticas 2026'!$C$142:$C$145</c:f>
              <c:numCache>
                <c:formatCode>General</c:formatCode>
                <c:ptCount val="3"/>
                <c:pt idx="0">
                  <c:v>1237</c:v>
                </c:pt>
                <c:pt idx="1">
                  <c:v>13</c:v>
                </c:pt>
                <c:pt idx="2">
                  <c:v>641</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2026'!$B$11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2026'!$B$14:$B$20</c:f>
              <c:strCache>
                <c:ptCount val="7"/>
                <c:pt idx="0">
                  <c:v>Estrato 1</c:v>
                </c:pt>
                <c:pt idx="1">
                  <c:v>Estrato 1.5</c:v>
                </c:pt>
                <c:pt idx="2">
                  <c:v>Estrato 2</c:v>
                </c:pt>
                <c:pt idx="3">
                  <c:v>Estrato 3</c:v>
                </c:pt>
                <c:pt idx="4">
                  <c:v>Estrato 4</c:v>
                </c:pt>
                <c:pt idx="5">
                  <c:v>Estrato 5</c:v>
                </c:pt>
                <c:pt idx="6">
                  <c:v>Estrato 6</c:v>
                </c:pt>
              </c:strCache>
            </c:strRef>
          </c:cat>
          <c:val>
            <c:numRef>
              <c:f>'Estadisticas 2026'!$C$14:$C$20</c:f>
              <c:numCache>
                <c:formatCode>0</c:formatCode>
                <c:ptCount val="7"/>
                <c:pt idx="0">
                  <c:v>631</c:v>
                </c:pt>
                <c:pt idx="1">
                  <c:v>255</c:v>
                </c:pt>
                <c:pt idx="2">
                  <c:v>138</c:v>
                </c:pt>
                <c:pt idx="3">
                  <c:v>177</c:v>
                </c:pt>
                <c:pt idx="4">
                  <c:v>103</c:v>
                </c:pt>
                <c:pt idx="5">
                  <c:v>66</c:v>
                </c:pt>
                <c:pt idx="6">
                  <c:v>25</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2026'!$B$49:$E$49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2026'!$B$52:$B$58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2026'!$C$52:$C$58</c:f>
              <c:numCache>
                <c:formatCode>0</c:formatCode>
                <c:ptCount val="7"/>
                <c:pt idx="0">
                  <c:v>1025</c:v>
                </c:pt>
                <c:pt idx="1">
                  <c:v>354</c:v>
                </c:pt>
                <c:pt idx="2">
                  <c:v>140</c:v>
                </c:pt>
                <c:pt idx="3">
                  <c:v>178</c:v>
                </c:pt>
                <c:pt idx="4">
                  <c:v>103</c:v>
                </c:pt>
                <c:pt idx="5">
                  <c:v>66</c:v>
                </c:pt>
                <c:pt idx="6">
                  <c:v>25</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2026'!$B$29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2026'!$B$32:$B$35</c:f>
              <c:strCache>
                <c:ptCount val="4"/>
                <c:pt idx="0">
                  <c:v>Estrato 1</c:v>
                </c:pt>
                <c:pt idx="1">
                  <c:v>Estrato 1.5</c:v>
                </c:pt>
                <c:pt idx="2">
                  <c:v>Estrato 2</c:v>
                </c:pt>
                <c:pt idx="3">
                  <c:v>Estrato 3</c:v>
                </c:pt>
              </c:strCache>
            </c:strRef>
          </c:cat>
          <c:val>
            <c:numRef>
              <c:f>'Estadisticas 2026'!$C$32:$C$35</c:f>
              <c:numCache>
                <c:formatCode>General</c:formatCode>
                <c:ptCount val="4"/>
                <c:pt idx="0">
                  <c:v>394</c:v>
                </c:pt>
                <c:pt idx="1">
                  <c:v>99</c:v>
                </c:pt>
                <c:pt idx="2">
                  <c:v>2</c:v>
                </c:pt>
                <c:pt idx="3">
                  <c:v>1</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2026'!$B$271:$B$273</c:f>
              <c:strCache>
                <c:ptCount val="3"/>
                <c:pt idx="0">
                  <c:v>Casos Indigenas</c:v>
                </c:pt>
                <c:pt idx="1">
                  <c:v>Proyectos</c:v>
                </c:pt>
                <c:pt idx="2">
                  <c:v>Casos Individuales</c:v>
                </c:pt>
              </c:strCache>
            </c:strRef>
          </c:cat>
          <c:val>
            <c:numRef>
              <c:f>'Estadisticas 2026'!$D$271:$D$273</c:f>
              <c:numCache>
                <c:formatCode>"¢"#\ ##0.00\ \ ;[Red]\("¢"#\ ##0.00\)</c:formatCode>
                <c:ptCount val="3"/>
                <c:pt idx="0">
                  <c:v>18.963632770717965</c:v>
                </c:pt>
                <c:pt idx="1">
                  <c:v>26.550344937187496</c:v>
                </c:pt>
                <c:pt idx="2">
                  <c:v>19.105495504027772</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2026'!$C$86:$C$92</c:f>
              <c:numCache>
                <c:formatCode>General</c:formatCode>
                <c:ptCount val="7"/>
                <c:pt idx="0">
                  <c:v>133</c:v>
                </c:pt>
                <c:pt idx="1">
                  <c:v>139</c:v>
                </c:pt>
                <c:pt idx="2">
                  <c:v>147</c:v>
                </c:pt>
                <c:pt idx="3">
                  <c:v>82</c:v>
                </c:pt>
                <c:pt idx="4">
                  <c:v>258</c:v>
                </c:pt>
                <c:pt idx="5">
                  <c:v>271</c:v>
                </c:pt>
                <c:pt idx="6">
                  <c:v>365</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520</xdr:row>
      <xdr:rowOff>0</xdr:rowOff>
    </xdr:from>
    <xdr:to>
      <xdr:col>1</xdr:col>
      <xdr:colOff>19050</xdr:colOff>
      <xdr:row>520</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302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11</xdr:col>
      <xdr:colOff>561975</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520</xdr:row>
      <xdr:rowOff>0</xdr:rowOff>
    </xdr:from>
    <xdr:to>
      <xdr:col>1</xdr:col>
      <xdr:colOff>19050</xdr:colOff>
      <xdr:row>520</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520</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520</xdr:row>
      <xdr:rowOff>0</xdr:rowOff>
    </xdr:from>
    <xdr:to>
      <xdr:col>1</xdr:col>
      <xdr:colOff>19050</xdr:colOff>
      <xdr:row>520</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19050</xdr:colOff>
      <xdr:row>520</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504</xdr:row>
      <xdr:rowOff>0</xdr:rowOff>
    </xdr:from>
    <xdr:to>
      <xdr:col>14</xdr:col>
      <xdr:colOff>19050</xdr:colOff>
      <xdr:row>504</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504</xdr:row>
      <xdr:rowOff>0</xdr:rowOff>
    </xdr:from>
    <xdr:to>
      <xdr:col>14</xdr:col>
      <xdr:colOff>19050</xdr:colOff>
      <xdr:row>504</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19050</xdr:colOff>
      <xdr:row>520</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19050</xdr:colOff>
      <xdr:row>520</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19050</xdr:colOff>
      <xdr:row>520</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19050</xdr:colOff>
      <xdr:row>520</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505</xdr:row>
      <xdr:rowOff>0</xdr:rowOff>
    </xdr:from>
    <xdr:to>
      <xdr:col>15</xdr:col>
      <xdr:colOff>19050</xdr:colOff>
      <xdr:row>505</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523</xdr:row>
      <xdr:rowOff>0</xdr:rowOff>
    </xdr:from>
    <xdr:to>
      <xdr:col>22</xdr:col>
      <xdr:colOff>19050</xdr:colOff>
      <xdr:row>523</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523</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520</xdr:row>
      <xdr:rowOff>0</xdr:rowOff>
    </xdr:from>
    <xdr:to>
      <xdr:col>21</xdr:col>
      <xdr:colOff>19050</xdr:colOff>
      <xdr:row>520</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520</xdr:row>
      <xdr:rowOff>0</xdr:rowOff>
    </xdr:from>
    <xdr:to>
      <xdr:col>21</xdr:col>
      <xdr:colOff>19050</xdr:colOff>
      <xdr:row>520</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540304</xdr:colOff>
      <xdr:row>137</xdr:row>
      <xdr:rowOff>171449</xdr:rowOff>
    </xdr:from>
    <xdr:to>
      <xdr:col>11</xdr:col>
      <xdr:colOff>866775</xdr:colOff>
      <xdr:row>151</xdr:row>
      <xdr:rowOff>83343</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594066</xdr:colOff>
      <xdr:row>5</xdr:row>
      <xdr:rowOff>165326</xdr:rowOff>
    </xdr:from>
    <xdr:to>
      <xdr:col>11</xdr:col>
      <xdr:colOff>466725</xdr:colOff>
      <xdr:row>21</xdr:row>
      <xdr:rowOff>91008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294</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294</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11</xdr:col>
      <xdr:colOff>542925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523</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523</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523</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523</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11</xdr:col>
      <xdr:colOff>504825</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221</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221</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202</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202</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11</xdr:col>
      <xdr:colOff>857249</xdr:colOff>
      <xdr:row>135</xdr:row>
      <xdr:rowOff>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11</xdr:col>
      <xdr:colOff>895350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371</xdr:row>
      <xdr:rowOff>104775</xdr:rowOff>
    </xdr:from>
    <xdr:to>
      <xdr:col>11</xdr:col>
      <xdr:colOff>561974</xdr:colOff>
      <xdr:row>393</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501</xdr:row>
      <xdr:rowOff>142875</xdr:rowOff>
    </xdr:from>
    <xdr:to>
      <xdr:col>6</xdr:col>
      <xdr:colOff>38100</xdr:colOff>
      <xdr:row>517</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501</xdr:row>
      <xdr:rowOff>130176</xdr:rowOff>
    </xdr:from>
    <xdr:to>
      <xdr:col>11</xdr:col>
      <xdr:colOff>700881</xdr:colOff>
      <xdr:row>517</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394</xdr:row>
      <xdr:rowOff>104774</xdr:rowOff>
    </xdr:from>
    <xdr:to>
      <xdr:col>11</xdr:col>
      <xdr:colOff>561975</xdr:colOff>
      <xdr:row>419</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627</xdr:row>
      <xdr:rowOff>6239</xdr:rowOff>
    </xdr:from>
    <xdr:to>
      <xdr:col>4</xdr:col>
      <xdr:colOff>0</xdr:colOff>
      <xdr:row>655</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624</xdr:row>
      <xdr:rowOff>176781</xdr:rowOff>
    </xdr:from>
    <xdr:to>
      <xdr:col>7</xdr:col>
      <xdr:colOff>1200830</xdr:colOff>
      <xdr:row>645</xdr:row>
      <xdr:rowOff>38101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197303</xdr:colOff>
      <xdr:row>1</xdr:row>
      <xdr:rowOff>59531</xdr:rowOff>
    </xdr:from>
    <xdr:to>
      <xdr:col>29</xdr:col>
      <xdr:colOff>1357313</xdr:colOff>
      <xdr:row>3</xdr:row>
      <xdr:rowOff>142874</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4008553" y="202406"/>
          <a:ext cx="1160010" cy="53578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255587</xdr:colOff>
      <xdr:row>0</xdr:row>
      <xdr:rowOff>83342</xdr:rowOff>
    </xdr:from>
    <xdr:to>
      <xdr:col>14</xdr:col>
      <xdr:colOff>771525</xdr:colOff>
      <xdr:row>4</xdr:row>
      <xdr:rowOff>28574</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5571787" y="83342"/>
          <a:ext cx="1154113" cy="54530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239260</xdr:colOff>
      <xdr:row>2</xdr:row>
      <xdr:rowOff>121102</xdr:rowOff>
    </xdr:from>
    <xdr:to>
      <xdr:col>14</xdr:col>
      <xdr:colOff>581025</xdr:colOff>
      <xdr:row>6</xdr:row>
      <xdr:rowOff>57150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A3821DB7-8479-415B-9D4E-EE52D3170C8C}"/>
            </a:ext>
          </a:extLst>
        </xdr:cNvPr>
        <xdr:cNvSpPr/>
      </xdr:nvSpPr>
      <xdr:spPr>
        <a:xfrm>
          <a:off x="15768820" y="441142"/>
          <a:ext cx="1126625" cy="576128"/>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2664AFF-9EB5-4354-8427-7AB873D82752}"/>
            </a:ext>
          </a:extLst>
        </xdr:cNvPr>
        <xdr:cNvSpPr/>
      </xdr:nvSpPr>
      <xdr:spPr>
        <a:xfrm>
          <a:off x="53384317" y="291466"/>
          <a:ext cx="1033914" cy="61722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208966</xdr:colOff>
      <xdr:row>1</xdr:row>
      <xdr:rowOff>117042</xdr:rowOff>
    </xdr:from>
    <xdr:to>
      <xdr:col>15</xdr:col>
      <xdr:colOff>408214</xdr:colOff>
      <xdr:row>4</xdr:row>
      <xdr:rowOff>166687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FB864E7-C264-4D8B-B292-215E36FD2D61}"/>
            </a:ext>
          </a:extLst>
        </xdr:cNvPr>
        <xdr:cNvSpPr/>
      </xdr:nvSpPr>
      <xdr:spPr>
        <a:xfrm>
          <a:off x="12324766" y="284682"/>
          <a:ext cx="984108" cy="552565"/>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10795</xdr:colOff>
      <xdr:row>11</xdr:row>
      <xdr:rowOff>10795</xdr:rowOff>
    </xdr:to>
    <xdr:pic>
      <xdr:nvPicPr>
        <xdr:cNvPr id="2" name="Picture 12">
          <a:extLst>
            <a:ext uri="{FF2B5EF4-FFF2-40B4-BE49-F238E27FC236}">
              <a16:creationId xmlns:a16="http://schemas.microsoft.com/office/drawing/2014/main" id="{7704EB61-C4D1-40EB-B23C-B94BAC64EA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3" name="Picture 13">
          <a:extLst>
            <a:ext uri="{FF2B5EF4-FFF2-40B4-BE49-F238E27FC236}">
              <a16:creationId xmlns:a16="http://schemas.microsoft.com/office/drawing/2014/main" id="{EF58A4AF-DCB6-493B-A4BD-8DA7B88EE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4" name="Picture 12">
          <a:extLst>
            <a:ext uri="{FF2B5EF4-FFF2-40B4-BE49-F238E27FC236}">
              <a16:creationId xmlns:a16="http://schemas.microsoft.com/office/drawing/2014/main" id="{79999F3A-0A92-44D0-9412-21841AB969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 name="Picture 13">
          <a:extLst>
            <a:ext uri="{FF2B5EF4-FFF2-40B4-BE49-F238E27FC236}">
              <a16:creationId xmlns:a16="http://schemas.microsoft.com/office/drawing/2014/main" id="{228D9AC6-BBE9-4A5F-8B75-B46357FA0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 name="Picture 17">
          <a:extLst>
            <a:ext uri="{FF2B5EF4-FFF2-40B4-BE49-F238E27FC236}">
              <a16:creationId xmlns:a16="http://schemas.microsoft.com/office/drawing/2014/main" id="{1FCF77EA-F277-4618-9165-A3B8953FD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7" name="Picture 18">
          <a:extLst>
            <a:ext uri="{FF2B5EF4-FFF2-40B4-BE49-F238E27FC236}">
              <a16:creationId xmlns:a16="http://schemas.microsoft.com/office/drawing/2014/main" id="{4CFE4B30-FBC8-4ACA-91B4-19C443818D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8" name="Picture 12">
          <a:extLst>
            <a:ext uri="{FF2B5EF4-FFF2-40B4-BE49-F238E27FC236}">
              <a16:creationId xmlns:a16="http://schemas.microsoft.com/office/drawing/2014/main" id="{2DAC2150-E977-446A-964C-795378A899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9" name="Picture 13">
          <a:extLst>
            <a:ext uri="{FF2B5EF4-FFF2-40B4-BE49-F238E27FC236}">
              <a16:creationId xmlns:a16="http://schemas.microsoft.com/office/drawing/2014/main" id="{3A2A752C-3259-461D-B661-1C9480B1B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0" name="Picture 12">
          <a:extLst>
            <a:ext uri="{FF2B5EF4-FFF2-40B4-BE49-F238E27FC236}">
              <a16:creationId xmlns:a16="http://schemas.microsoft.com/office/drawing/2014/main" id="{41DBF19A-30EA-45EA-A45F-7DED4F6D58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1" name="Picture 13">
          <a:extLst>
            <a:ext uri="{FF2B5EF4-FFF2-40B4-BE49-F238E27FC236}">
              <a16:creationId xmlns:a16="http://schemas.microsoft.com/office/drawing/2014/main" id="{0FC369EB-8A44-4DB9-B6AF-C951BE50B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2" name="Picture 17">
          <a:extLst>
            <a:ext uri="{FF2B5EF4-FFF2-40B4-BE49-F238E27FC236}">
              <a16:creationId xmlns:a16="http://schemas.microsoft.com/office/drawing/2014/main" id="{83C21EE4-94BF-475A-9DE6-3C863D21F8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3" name="Picture 18">
          <a:extLst>
            <a:ext uri="{FF2B5EF4-FFF2-40B4-BE49-F238E27FC236}">
              <a16:creationId xmlns:a16="http://schemas.microsoft.com/office/drawing/2014/main" id="{65993A47-4039-4FE5-8EC9-EFB1FACF02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4" name="Picture 12">
          <a:extLst>
            <a:ext uri="{FF2B5EF4-FFF2-40B4-BE49-F238E27FC236}">
              <a16:creationId xmlns:a16="http://schemas.microsoft.com/office/drawing/2014/main" id="{A9D45021-33F1-412E-B6EC-2F2427909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5" name="Picture 13">
          <a:extLst>
            <a:ext uri="{FF2B5EF4-FFF2-40B4-BE49-F238E27FC236}">
              <a16:creationId xmlns:a16="http://schemas.microsoft.com/office/drawing/2014/main" id="{140FF7AD-8759-4B77-896D-9905A8A50E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6" name="Picture 12">
          <a:extLst>
            <a:ext uri="{FF2B5EF4-FFF2-40B4-BE49-F238E27FC236}">
              <a16:creationId xmlns:a16="http://schemas.microsoft.com/office/drawing/2014/main" id="{9059024D-2ECA-4A43-920C-3470AA6D18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7" name="Picture 13">
          <a:extLst>
            <a:ext uri="{FF2B5EF4-FFF2-40B4-BE49-F238E27FC236}">
              <a16:creationId xmlns:a16="http://schemas.microsoft.com/office/drawing/2014/main" id="{5D7C9FD1-3195-4BE4-A4CC-F717AEC58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2BDD2EB3-5A9C-461B-B95E-86D4D0B9D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B50103BA-2C27-481F-A099-0B145AD03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3644331F-CCDB-44E4-9873-9FFFCA580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E43B65AC-679E-41DA-B994-31D85D2AD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43</xdr:col>
      <xdr:colOff>259080</xdr:colOff>
      <xdr:row>47</xdr:row>
      <xdr:rowOff>19049</xdr:rowOff>
    </xdr:to>
    <xdr:graphicFrame macro="">
      <xdr:nvGraphicFramePr>
        <xdr:cNvPr id="22" name="21 Gráfico">
          <a:extLst>
            <a:ext uri="{FF2B5EF4-FFF2-40B4-BE49-F238E27FC236}">
              <a16:creationId xmlns:a16="http://schemas.microsoft.com/office/drawing/2014/main" id="{D8FE3110-7CDF-402E-9E63-E55FE5E7D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A5C5BECC-A2F5-4F1B-85D9-E71CADF0C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DF910A41-8316-491B-B392-8E2446921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B0988B3B-034F-436B-B18F-FA0593D58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A23244FF-C3FC-4F61-9287-05508083E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05745C1D-B2B9-4FEB-B883-05A40C33D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D0F479A6-7058-426E-A710-966711CDE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4C2DC9F0-670E-4946-BB03-06E10CFFC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829C9E1F-9ED6-43E0-8F63-514C31E8E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A9C245A2-6EF8-4F4C-AD2F-94F1B596A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E6C7B1D9-D3C8-456B-8847-C12189FA7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29570A7E-5BDF-4F5E-924B-2AB33F9A6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506837EB-3418-4D0C-8F3F-BBEAFC4772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636EA116-6BD2-40C0-879A-E2F775687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4FAEAD6F-5BF8-479D-AB1A-9E5EE07E8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95F5C1BF-C1D1-4254-9DCB-DB1BCDC36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49492EF0-5403-4FCC-8D49-A6F845FAF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AD420054-5079-4D3B-8C52-402DE23151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27081CBB-8C6F-4963-8013-319D1E680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AC4A719F-66F3-45B2-A949-E40D3DEB8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9839F0ED-5FCA-4C7E-8E3D-7C028A153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36C8179A-962A-4D79-8B6A-1E3C8723D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F97EC1A9-F150-456D-B4F6-C1DD00ADB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3F486BFA-67C4-433D-AB89-C30055434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8B659576-19A5-4B3D-BDFC-B5FD6D15E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BDC82F83-7E2D-4CB2-96E9-0A7E6AF51B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3ED86D2F-E179-451A-85CD-22BBAA6E9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9781DE10-42FB-44E5-97E7-08F5AFC9F1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6AA11489-4CF0-4E76-9BEB-798424693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10795</xdr:colOff>
      <xdr:row>11</xdr:row>
      <xdr:rowOff>10795</xdr:rowOff>
    </xdr:to>
    <xdr:pic>
      <xdr:nvPicPr>
        <xdr:cNvPr id="51" name="Picture 12">
          <a:extLst>
            <a:ext uri="{FF2B5EF4-FFF2-40B4-BE49-F238E27FC236}">
              <a16:creationId xmlns:a16="http://schemas.microsoft.com/office/drawing/2014/main" id="{9FEE2667-B42A-4191-BCEF-B033EF722F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2" name="Picture 13">
          <a:extLst>
            <a:ext uri="{FF2B5EF4-FFF2-40B4-BE49-F238E27FC236}">
              <a16:creationId xmlns:a16="http://schemas.microsoft.com/office/drawing/2014/main" id="{22AA74A1-D81C-4013-8595-C938B546E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3" name="Picture 12">
          <a:extLst>
            <a:ext uri="{FF2B5EF4-FFF2-40B4-BE49-F238E27FC236}">
              <a16:creationId xmlns:a16="http://schemas.microsoft.com/office/drawing/2014/main" id="{4474E4D3-7FE1-432F-9CA6-60A45A7E7C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4" name="Picture 13">
          <a:extLst>
            <a:ext uri="{FF2B5EF4-FFF2-40B4-BE49-F238E27FC236}">
              <a16:creationId xmlns:a16="http://schemas.microsoft.com/office/drawing/2014/main" id="{D9DEB6B8-71B9-4B31-8DCD-2C811B5523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5" name="Picture 17">
          <a:extLst>
            <a:ext uri="{FF2B5EF4-FFF2-40B4-BE49-F238E27FC236}">
              <a16:creationId xmlns:a16="http://schemas.microsoft.com/office/drawing/2014/main" id="{561489EA-E400-439F-A419-C9F41A8464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6" name="Picture 18">
          <a:extLst>
            <a:ext uri="{FF2B5EF4-FFF2-40B4-BE49-F238E27FC236}">
              <a16:creationId xmlns:a16="http://schemas.microsoft.com/office/drawing/2014/main" id="{736F125B-DCBA-4AD3-9837-A19778826D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7" name="Picture 12">
          <a:extLst>
            <a:ext uri="{FF2B5EF4-FFF2-40B4-BE49-F238E27FC236}">
              <a16:creationId xmlns:a16="http://schemas.microsoft.com/office/drawing/2014/main" id="{7FD3BFBD-D810-4103-A30D-5A4E137EB2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8" name="Picture 13">
          <a:extLst>
            <a:ext uri="{FF2B5EF4-FFF2-40B4-BE49-F238E27FC236}">
              <a16:creationId xmlns:a16="http://schemas.microsoft.com/office/drawing/2014/main" id="{D8D3F037-D5D3-4139-9237-3B647B9B18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9" name="Picture 12">
          <a:extLst>
            <a:ext uri="{FF2B5EF4-FFF2-40B4-BE49-F238E27FC236}">
              <a16:creationId xmlns:a16="http://schemas.microsoft.com/office/drawing/2014/main" id="{F8A646AC-24C7-4C84-BAE8-4D4B27C4F4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0" name="Picture 13">
          <a:extLst>
            <a:ext uri="{FF2B5EF4-FFF2-40B4-BE49-F238E27FC236}">
              <a16:creationId xmlns:a16="http://schemas.microsoft.com/office/drawing/2014/main" id="{6F03A917-9A39-4A2D-885F-508F4B09A0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1" name="Picture 17">
          <a:extLst>
            <a:ext uri="{FF2B5EF4-FFF2-40B4-BE49-F238E27FC236}">
              <a16:creationId xmlns:a16="http://schemas.microsoft.com/office/drawing/2014/main" id="{81F13F3E-53C9-4A93-AC85-98CEA96576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2" name="Picture 18">
          <a:extLst>
            <a:ext uri="{FF2B5EF4-FFF2-40B4-BE49-F238E27FC236}">
              <a16:creationId xmlns:a16="http://schemas.microsoft.com/office/drawing/2014/main" id="{80B0F6E0-1500-4AF8-AF06-9A25DB6805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3" name="Picture 12">
          <a:extLst>
            <a:ext uri="{FF2B5EF4-FFF2-40B4-BE49-F238E27FC236}">
              <a16:creationId xmlns:a16="http://schemas.microsoft.com/office/drawing/2014/main" id="{1F1A5738-AE95-4CAB-A6AC-41054436CA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4" name="Picture 13">
          <a:extLst>
            <a:ext uri="{FF2B5EF4-FFF2-40B4-BE49-F238E27FC236}">
              <a16:creationId xmlns:a16="http://schemas.microsoft.com/office/drawing/2014/main" id="{AA2392E1-6347-4981-8761-E5391F7F9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5" name="Picture 12">
          <a:extLst>
            <a:ext uri="{FF2B5EF4-FFF2-40B4-BE49-F238E27FC236}">
              <a16:creationId xmlns:a16="http://schemas.microsoft.com/office/drawing/2014/main" id="{ADBC129F-D050-48F5-823C-27CFDF0DF8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6" name="Picture 13">
          <a:extLst>
            <a:ext uri="{FF2B5EF4-FFF2-40B4-BE49-F238E27FC236}">
              <a16:creationId xmlns:a16="http://schemas.microsoft.com/office/drawing/2014/main" id="{AF62B0B6-1A77-4870-B11A-5B802A9E5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B78B2DB1-5FD3-4183-B6DD-676C9B5D5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ABE73F6F-F600-4DED-906B-ED010D4DB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D0DA11CB-7DF1-456E-8212-B15A4EB26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E7ED60F7-6CA5-48C4-8483-F032139DE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EE7743BE-1BDB-4A0A-95F7-CC2E16880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E9E2094D-0A6E-43AE-B67A-19298AC87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0D8EFE10-0EA9-402E-AF31-9C32E64101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8418F416-A594-434F-BF11-5CB3EA617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E31D8FA1-117D-484F-8768-5FC34DBDA5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82CEAE68-0372-40B2-8697-72E0DB9B69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77C3DD3D-B43D-469A-AFB1-29953280B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4D9E16AF-CF4B-4CF1-B9EA-971ED3CB5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69AAB9E5-D231-40A2-8CDC-CEBDDEBC06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7092286A-1B15-47BE-9331-391F7336F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FB14AFB6-155E-4E17-8BD1-5B9A2C44F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2658C05B-1256-48CD-BD02-709F2EC9D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7E99B5D0-4F93-415F-B319-375163D08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EB8DE940-44A7-4C55-82D8-706D39E6C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49EFB475-9B2B-4EFD-8FD1-EF1D8CE209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50BC1C00-CF72-404A-B5BB-392B501D0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766D2EFB-E1DE-41C7-BD41-ED73B8E20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FF1C7FF7-682C-4B7E-8E17-01DD4729D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E4D140ED-FD93-49E0-B80C-7C4126E35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10846820-1377-48FD-A50B-6A38666FE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45137DA5-D978-49B4-8D2C-BB921D75C6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40C18563-6C01-48B1-BEA1-A3C773D9F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5E413107-F76D-40C4-984D-074E031E0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41B68EF9-5400-442A-A5F8-B1CE0F109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5E6B509D-6952-4CC6-AAC3-89185DBB89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0BC077BE-7847-4619-BFE5-9F722D245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FDCB5E54-F0AD-4325-9676-56DA8B766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B66B125D-9347-43A7-BBBC-1073C6595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F3DC3A6F-1E0E-4983-96BA-4079D35DF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EAF6EC1D-D0AF-4024-9EBF-D883ECAA8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604A110B-A5BA-4B2A-AC48-3601FE465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44AF1A3D-A9DF-4E26-BA1D-81F98F70D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87F0EDD9-C88A-4329-B4F9-E25897EBA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9C51BAE4-D6B5-45F2-AFEB-BBAE04B2D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E31F161C-6F13-4841-87AE-5E05F85F4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3DFE398C-E5BC-448E-945D-42E8FEA99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B8A1BC79-09F8-4C10-BCB2-CAD5B8C1FF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74659CAD-32B8-4EED-8FD2-FEC2F8769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807C1C89-92DF-4DE7-B7FC-6C0B2ED69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97DADB89-43FD-4D58-AEC8-51394777E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3535A0A7-3AC1-4EC6-B41D-9D1C3CF28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778BD08A-ACA3-48E5-B61E-6307E4406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AB1A375A-9770-4A5F-934E-27527C8E6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AA48CA67-A1CC-4EB9-A836-BA273B2ED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5" name="Picture 12">
          <a:extLst>
            <a:ext uri="{FF2B5EF4-FFF2-40B4-BE49-F238E27FC236}">
              <a16:creationId xmlns:a16="http://schemas.microsoft.com/office/drawing/2014/main" id="{677FB5A9-5C27-4CF9-91D3-63C0111F3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6" name="Picture 13">
          <a:extLst>
            <a:ext uri="{FF2B5EF4-FFF2-40B4-BE49-F238E27FC236}">
              <a16:creationId xmlns:a16="http://schemas.microsoft.com/office/drawing/2014/main" id="{80E589FF-CD8F-4107-99D9-551F1B499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7" name="Picture 12">
          <a:extLst>
            <a:ext uri="{FF2B5EF4-FFF2-40B4-BE49-F238E27FC236}">
              <a16:creationId xmlns:a16="http://schemas.microsoft.com/office/drawing/2014/main" id="{E24B9959-ED35-45AC-A98B-82D299D71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8" name="Picture 13">
          <a:extLst>
            <a:ext uri="{FF2B5EF4-FFF2-40B4-BE49-F238E27FC236}">
              <a16:creationId xmlns:a16="http://schemas.microsoft.com/office/drawing/2014/main" id="{FE3F5898-1568-45AE-8531-608AA14CC0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9" name="1 Flecha izquierda">
          <a:hlinkClick xmlns:r="http://schemas.openxmlformats.org/officeDocument/2006/relationships" r:id="rId3"/>
          <a:extLst>
            <a:ext uri="{FF2B5EF4-FFF2-40B4-BE49-F238E27FC236}">
              <a16:creationId xmlns:a16="http://schemas.microsoft.com/office/drawing/2014/main" id="{EEDEEC75-1432-4870-B187-B91A66F75E76}"/>
            </a:ext>
          </a:extLst>
        </xdr:cNvPr>
        <xdr:cNvSpPr/>
      </xdr:nvSpPr>
      <xdr:spPr>
        <a:xfrm>
          <a:off x="1234440" y="279264"/>
          <a:ext cx="0" cy="54864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20" name="1 Flecha izquierda">
          <a:hlinkClick xmlns:r="http://schemas.openxmlformats.org/officeDocument/2006/relationships" r:id="rId3"/>
          <a:extLst>
            <a:ext uri="{FF2B5EF4-FFF2-40B4-BE49-F238E27FC236}">
              <a16:creationId xmlns:a16="http://schemas.microsoft.com/office/drawing/2014/main" id="{2612E2CD-10F1-4847-A8F6-E553826C6CE9}"/>
            </a:ext>
          </a:extLst>
        </xdr:cNvPr>
        <xdr:cNvSpPr/>
      </xdr:nvSpPr>
      <xdr:spPr>
        <a:xfrm>
          <a:off x="13452792" y="174626"/>
          <a:ext cx="1109980" cy="49307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Inf_inst_Unidad\Uni.%20Tesoreria\Mar_Badilla\Presupuesto\Informes%202026\Ejecuci&#243;n%20Base%20Efectivo%202026.xlsx" TargetMode="External"/><Relationship Id="rId1" Type="http://schemas.openxmlformats.org/officeDocument/2006/relationships/externalLinkPath" Target="https://banhvi-my.sharepoint.com/Inf_inst_Unidad/Uni.%20Tesoreria/Mar_Badilla/Presupuesto/Informes%202026/Ejecuci&#243;n%20Base%20Efectivo%20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 2024 Efectivo Dic-24"/>
      <sheetName val="Pres 2025 Efectivo Ene-25"/>
      <sheetName val="Pres 2025 Efectivo Feb-25"/>
      <sheetName val="Pres 2025 Efectivo Mar-25"/>
      <sheetName val="Pres 2025 Efectivo Abr-25"/>
      <sheetName val="Pres 2025 Efectivo May-25"/>
      <sheetName val="Pres 2025 Efectivo Jun-25"/>
      <sheetName val="Pres 2025 Efectivo Jul-25"/>
      <sheetName val="Pres 2025 Efectivo Ago-25"/>
      <sheetName val="Pres 2025 Efectivo Set-25"/>
      <sheetName val="Pres 2025 Efectivo Oct-25"/>
      <sheetName val="Pres 2025 Efectivo Nov-25"/>
      <sheetName val="Pres 2026 Efectivo Dic-25"/>
      <sheetName val="Pres 2026 Efectivo Ene-26"/>
      <sheetName val="Pres 2026 Efectivo Feb-26"/>
      <sheetName val="Disp"/>
      <sheetName val="Consultas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6090.635340393521" createdVersion="8" refreshedVersion="8" minRefreshableVersion="3" recordCount="448" xr:uid="{D3F5D9E7-241B-4919-947B-7FC657F0BB55}">
  <cacheSource type="worksheet">
    <worksheetSource ref="B1:I449" sheet="Resumen"/>
  </cacheSource>
  <cacheFields count="8">
    <cacheField name="ENTIDAD" numFmtId="0">
      <sharedItems containsSemiMixedTypes="0" containsString="0" containsNumber="1" containsInteger="1" minValue="4" maxValue="122" count="17">
        <n v="4"/>
        <n v="22"/>
        <n v="28"/>
        <n v="32"/>
        <n v="87"/>
        <n v="88"/>
        <n v="93"/>
        <n v="96"/>
        <n v="116"/>
        <n v="120"/>
        <n v="122"/>
        <n v="26"/>
        <n v="27"/>
        <n v="101"/>
        <n v="105"/>
        <n v="14"/>
        <n v="121"/>
      </sharedItems>
    </cacheField>
    <cacheField name="NOM_PROVINCIA" numFmtId="0">
      <sharedItems count="7">
        <s v="SAN JOSÉ"/>
        <s v="CARTAGO"/>
        <s v="PUNTARENAS"/>
        <s v="LIMÓN"/>
        <s v="ALAJUELA"/>
        <s v="GUANACASTE"/>
        <s v="HEREDIA"/>
      </sharedItems>
    </cacheField>
    <cacheField name="NOM_CANTON" numFmtId="0">
      <sharedItems count="66">
        <s v="DESAMPARADOS"/>
        <s v="PÉREZ ZELEDÓN"/>
        <s v="CARTAGO"/>
        <s v="PARAÍSO"/>
        <s v="JIMÉNEZ"/>
        <s v="BUENOS AIRES"/>
        <s v="POCOCÍ"/>
        <s v="GRECIA"/>
        <s v="SAN CARLOS"/>
        <s v="LIMÓN"/>
        <s v="NICOYA"/>
        <s v="TILARÁN"/>
        <s v="GOICOECHEA"/>
        <s v="SAN RAMÓN"/>
        <s v="NARANJO"/>
        <s v="POÁS"/>
        <s v="UPALA"/>
        <s v="OREAMUNO"/>
        <s v="PUNTARENAS"/>
        <s v="OSA"/>
        <s v="SIQUIRRES"/>
        <s v="TALAMANCA"/>
        <s v="GUÁCIMO"/>
        <s v="CURRIDABAT"/>
        <s v="CARRILLO"/>
        <s v="CORREDORES"/>
        <s v="SAN JOSÉ"/>
        <s v="ALAJUELITA"/>
        <s v="ACOSTA"/>
        <s v="ALAJUELA"/>
        <s v="SARCHÍ  (VALVERDE VEGA)"/>
        <s v="EL GUARCO"/>
        <s v="SARAPIQUÍ"/>
        <s v="LIBERIA"/>
        <s v="BAGACES"/>
        <s v="MATINA"/>
        <s v="PALMARES"/>
        <s v="TURRIALBA"/>
        <s v="HOJANCHA"/>
        <s v="QUEPOS"/>
        <s v="ATENAS"/>
        <s v="RÍO CUARTO"/>
        <s v="ALVARADO"/>
        <s v="BARVA"/>
        <s v="SANTA BÁRBARA"/>
        <s v="CAÑAS"/>
        <s v="ESPARZA"/>
        <s v="LEÓN CORTÉS CASTRO"/>
        <s v="SAN MATEO"/>
        <s v="LOS CHILES"/>
        <s v="GUATUSO"/>
        <s v="SANTA CRUZ"/>
        <s v="ABANGARES"/>
        <s v="LA CRUZ"/>
        <s v="COTO BRUS"/>
        <s v="PURISCAL"/>
        <s v="MORA"/>
        <s v="NANDAYURE"/>
        <s v="ZARCERO"/>
        <s v="PARRITA"/>
        <s v="TARRAZÚ"/>
        <s v="ASERRÍ"/>
        <s v="PUERTO JIMÉNEZ"/>
        <s v="MONTES DE ORO"/>
        <s v="GOLFITO"/>
        <s v="MONTE VERDE"/>
      </sharedItems>
    </cacheField>
    <cacheField name="NOM_DISTRITO" numFmtId="0">
      <sharedItems count="195">
        <s v="SAN MIGUEL"/>
        <s v="DANIEL FLORES"/>
        <s v="DULCE NOMBRE"/>
        <s v="QUEBRADILLA"/>
        <s v="BIRRISITO"/>
        <s v="TUCURRIQUE"/>
        <s v="BUENOS AIRES"/>
        <s v="BRUNKA"/>
        <s v="GUÁPILES"/>
        <s v="CARIARI"/>
        <s v="SAN JOSÉ"/>
        <s v="AGUAS ZARCAS"/>
        <s v="MATAMA"/>
        <s v="NICOYA"/>
        <s v="TILARÁN"/>
        <s v="CAJÓN"/>
        <s v="DESAMPARADOS"/>
        <s v="IPÍS"/>
        <s v="SAN ISIDRO DE EL GENERAL"/>
        <s v="SAN PEDRO"/>
        <s v="ALFARO"/>
        <s v="PUENTE DE PIEDRA"/>
        <s v="NARANJO"/>
        <s v="CIRRÍ SUR"/>
        <s v="SAN RAFAEL"/>
        <s v="SABANA REDONDA"/>
        <s v="FLORENCIA"/>
        <s v="PITAL"/>
        <s v="POCOSOL"/>
        <s v="SAN JOSÉ O PIZOTE"/>
        <s v="LEPANTO"/>
        <s v="PALMAR"/>
        <s v="JIMÉNEZ"/>
        <s v="REVENTAZÓN"/>
        <s v="TELIRE"/>
        <s v="GUÁCIMO"/>
        <s v="GRANADILLA"/>
        <s v="LA TIGRA"/>
        <s v="PALMIRA"/>
        <s v="PAQUERA"/>
        <s v="CÓBANO"/>
        <s v="LA CUESTA"/>
        <s v="CUTRIS"/>
        <s v="DELICIAS"/>
        <s v="HOSPITAL"/>
        <s v="FRAILES"/>
        <s v="SAN FELIPE"/>
        <s v="SAN IGNACIO"/>
        <s v="VENECIA"/>
        <s v="SARCHÍ SUR"/>
        <s v="UPALA"/>
        <s v="PARAÍSO"/>
        <s v="SAN ISIDRO"/>
        <s v="LA VIRGEN"/>
        <s v="CURUBANDÉ"/>
        <s v="MOGOTE"/>
        <s v="RITA"/>
        <s v="BATÁN"/>
        <s v="EL GENERAL"/>
        <s v="ESQUÍPULAS"/>
        <s v="QUESADA"/>
        <s v="OCCIDENTAL"/>
        <s v="AGUACALIENTE O SAN FRANCISCO"/>
        <s v="LLANOS DE SANTA LUCÍA"/>
        <s v="TURRIALBA"/>
        <s v="ALEGRÍA"/>
        <s v="HOJANCHA"/>
        <s v="QUEPOS"/>
        <s v="HATILLO"/>
        <s v="PATARRÁ"/>
        <s v="TURRÚCARES"/>
        <s v="GRECIA"/>
        <s v="TACARES"/>
        <s v="ATENAS"/>
        <s v="LA PALMERA"/>
        <s v="BIJAGUA"/>
        <s v="SANTA RITA"/>
        <s v="PACAYAS"/>
        <s v="SAN PABLO"/>
        <s v="SAN JUAN"/>
        <s v="MANSIÓN"/>
        <s v="BAGACES"/>
        <s v="CAÑAS"/>
        <s v="LÍBANO"/>
        <s v="ESPÍRITU SANTO"/>
        <s v="LA COLONIA"/>
        <s v="PEÑAS BLANCAS"/>
        <s v="SAN MATEO"/>
        <s v="AGUAS CLARAS"/>
        <s v="YOLILLAL"/>
        <s v="LOS CHILES"/>
        <s v="PUERTO VIEJO"/>
        <s v="SANTA CRUZ"/>
        <s v="DIRIÁ"/>
        <s v="BELÉN"/>
        <s v="COLORADO"/>
        <s v="LA CRUZ"/>
        <s v="MATAMBÚ"/>
        <s v="ARANCIBIA"/>
        <s v="POTRERO GRANDE"/>
        <s v="BORUCA"/>
        <s v="PILAS"/>
        <s v="SAVEGRE"/>
        <s v="SAN VITO"/>
        <s v="EL CAIRO"/>
        <s v="SIXAOLA"/>
        <s v="SAN RAFAEL ABAJO"/>
        <s v="SANTIAGO"/>
        <s v="MERCEDES SUR"/>
        <s v="SAN ANTONIO"/>
        <s v="JARIS"/>
        <s v="GUAITIL VILLA"/>
        <s v="CANGREJAL"/>
        <s v="PIEDADES NORTE"/>
        <s v="PIEDADES SUR"/>
        <s v="ÁNGELES"/>
        <s v="LAS HORQUETAS"/>
        <s v="NOSARA"/>
        <s v="CARMONA"/>
        <s v="MONTE ROMO"/>
        <s v="CHOMES"/>
        <s v="RIVAS"/>
        <s v="BOLÍVAR"/>
        <s v="LA FORTUNA"/>
        <s v="GUADALUPE"/>
        <s v="EL AMPARO"/>
        <s v="SANTA ISABEL"/>
        <s v="COT"/>
        <s v="LIBERIA"/>
        <s v="EL ROBLE"/>
        <s v="VOLCÁN"/>
        <s v="PARRITA"/>
        <s v="CANOAS"/>
        <s v="VALLE LA ESTRELLA"/>
        <s v="CARRANDI"/>
        <s v="RÍO JIMÉNEZ"/>
        <s v="TABARCIA"/>
        <s v="CURRIDABAT"/>
        <s v="TIERRA BLANCA"/>
        <s v="SANTA CECILIA"/>
        <s v="SARAPIQUÍ"/>
        <s v="CHIRRIPÓ"/>
        <s v="BIOLLEY"/>
        <s v="SIERPE"/>
        <s v="LIMÓN"/>
        <s v="CAHUITA"/>
        <s v="SAN JORGE"/>
        <s v="KATIRA"/>
        <s v="BARRANCA"/>
        <s v="SAN MARCOS"/>
        <s v="MATINA"/>
        <s v="CERVANTES"/>
        <s v="LOS GUIDO"/>
        <s v="LEGUA"/>
        <s v="ALAJUELITA"/>
        <s v="PAVONES"/>
        <s v="TUIS"/>
        <s v="CHACARITA"/>
        <s v="PIEDRAS BLANCAS"/>
        <s v="PUERTO JIMÉNEZ"/>
        <s v="PURRAL"/>
        <s v="PEJIBAYE"/>
        <s v="SAN LORENZO"/>
        <s v="CANALETE"/>
        <s v="LA SUIZA"/>
        <s v="TRES EQUIS"/>
        <s v="LA ISABEL"/>
        <s v="LLANURAS DEL GASPAR"/>
        <s v="POROZAL"/>
        <s v="LAS JUNTAS"/>
        <s v="BEJUCO"/>
        <s v="PITAHAYA"/>
        <s v="SAN JUAN GRANDE"/>
        <s v="MIRAMAR"/>
        <s v="PUERTO CORTÉS"/>
        <s v="GUAYCARÁ"/>
        <s v="PAVÓN"/>
        <s v="CORREDOR"/>
        <s v="LAUREL"/>
        <s v="MONTE VERDE"/>
        <s v="ROXANA"/>
        <s v="PACUARITO"/>
        <s v="FLORIDA"/>
        <s v="GERMANIA"/>
        <s v="POCORA"/>
        <s v="DUACARÍ"/>
        <s v="TOBOSI"/>
        <s v="ZAPOTAL"/>
        <s v="VUELTA DE JORCO"/>
        <s v="DOS RÍOS"/>
        <s v="OROSI"/>
        <s v="BRATSI"/>
        <s v="MERCEDES"/>
        <s v="VEINTISIETE DE ABRIL"/>
        <s v="SABALITO"/>
      </sharedItems>
    </cacheField>
    <cacheField name="MTO_BONO" numFmtId="0">
      <sharedItems containsSemiMixedTypes="0" containsString="0" containsNumber="1" minValue="5936000" maxValue="38635609.759999998"/>
    </cacheField>
    <cacheField name="SOLUCION" numFmtId="0">
      <sharedItems containsSemiMixedTypes="0" containsString="0" containsNumber="1" minValue="8167507.8200000003" maxValue="65207000"/>
    </cacheField>
    <cacheField name="ORD" numFmtId="0">
      <sharedItems containsString="0" containsBlank="1" containsNumber="1" containsInteger="1" minValue="1" maxValue="12"/>
    </cacheField>
    <cacheField name="ART59" numFmtId="0">
      <sharedItems containsString="0" containsBlank="1" containsNumber="1" containsInteger="1" minValue="1" maxValue="3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8">
  <r>
    <x v="0"/>
    <x v="0"/>
    <x v="0"/>
    <x v="0"/>
    <n v="8161000"/>
    <n v="57024000"/>
    <n v="1"/>
    <m/>
  </r>
  <r>
    <x v="0"/>
    <x v="0"/>
    <x v="1"/>
    <x v="1"/>
    <n v="9247000"/>
    <n v="19500000"/>
    <n v="1"/>
    <m/>
  </r>
  <r>
    <x v="0"/>
    <x v="1"/>
    <x v="2"/>
    <x v="2"/>
    <n v="8455000"/>
    <n v="48579080"/>
    <n v="1"/>
    <m/>
  </r>
  <r>
    <x v="0"/>
    <x v="1"/>
    <x v="2"/>
    <x v="3"/>
    <n v="7406000"/>
    <n v="61906000"/>
    <n v="1"/>
    <m/>
  </r>
  <r>
    <x v="0"/>
    <x v="1"/>
    <x v="3"/>
    <x v="4"/>
    <n v="9280000"/>
    <n v="24500000"/>
    <n v="1"/>
    <m/>
  </r>
  <r>
    <x v="0"/>
    <x v="1"/>
    <x v="4"/>
    <x v="5"/>
    <n v="8833000"/>
    <n v="22033000"/>
    <n v="1"/>
    <m/>
  </r>
  <r>
    <x v="0"/>
    <x v="2"/>
    <x v="5"/>
    <x v="6"/>
    <n v="8956000"/>
    <n v="22291275.375"/>
    <n v="2"/>
    <m/>
  </r>
  <r>
    <x v="0"/>
    <x v="2"/>
    <x v="5"/>
    <x v="7"/>
    <n v="8077000"/>
    <n v="29199389.5"/>
    <n v="1"/>
    <m/>
  </r>
  <r>
    <x v="0"/>
    <x v="3"/>
    <x v="6"/>
    <x v="8"/>
    <n v="7916500"/>
    <n v="23624500"/>
    <n v="2"/>
    <m/>
  </r>
  <r>
    <x v="0"/>
    <x v="3"/>
    <x v="6"/>
    <x v="9"/>
    <n v="13950000"/>
    <n v="14250000"/>
    <n v="1"/>
    <m/>
  </r>
  <r>
    <x v="1"/>
    <x v="0"/>
    <x v="1"/>
    <x v="1"/>
    <n v="9234000"/>
    <n v="25634000"/>
    <n v="1"/>
    <m/>
  </r>
  <r>
    <x v="1"/>
    <x v="4"/>
    <x v="7"/>
    <x v="10"/>
    <n v="6692000"/>
    <n v="54082000"/>
    <n v="1"/>
    <m/>
  </r>
  <r>
    <x v="1"/>
    <x v="4"/>
    <x v="8"/>
    <x v="11"/>
    <n v="8539000"/>
    <n v="25539000"/>
    <n v="1"/>
    <m/>
  </r>
  <r>
    <x v="2"/>
    <x v="3"/>
    <x v="9"/>
    <x v="12"/>
    <n v="9300000"/>
    <n v="9571842.5299999993"/>
    <n v="1"/>
    <m/>
  </r>
  <r>
    <x v="3"/>
    <x v="5"/>
    <x v="10"/>
    <x v="13"/>
    <n v="8539000"/>
    <n v="17313559.34"/>
    <n v="1"/>
    <m/>
  </r>
  <r>
    <x v="3"/>
    <x v="5"/>
    <x v="11"/>
    <x v="14"/>
    <n v="6230000"/>
    <n v="31476765"/>
    <n v="1"/>
    <m/>
  </r>
  <r>
    <x v="4"/>
    <x v="3"/>
    <x v="6"/>
    <x v="8"/>
    <n v="6734000"/>
    <n v="55187342.93"/>
    <n v="1"/>
    <m/>
  </r>
  <r>
    <x v="5"/>
    <x v="0"/>
    <x v="1"/>
    <x v="15"/>
    <n v="9300000"/>
    <n v="9655161.0999999996"/>
    <n v="1"/>
    <m/>
  </r>
  <r>
    <x v="6"/>
    <x v="0"/>
    <x v="0"/>
    <x v="16"/>
    <n v="6230000"/>
    <n v="41000000"/>
    <n v="1"/>
    <m/>
  </r>
  <r>
    <x v="6"/>
    <x v="0"/>
    <x v="12"/>
    <x v="17"/>
    <n v="7783000"/>
    <n v="36500000"/>
    <n v="1"/>
    <m/>
  </r>
  <r>
    <x v="6"/>
    <x v="0"/>
    <x v="1"/>
    <x v="18"/>
    <n v="11328500"/>
    <n v="27525000"/>
    <n v="2"/>
    <m/>
  </r>
  <r>
    <x v="6"/>
    <x v="0"/>
    <x v="1"/>
    <x v="1"/>
    <n v="9254000"/>
    <n v="24630000"/>
    <n v="1"/>
    <m/>
  </r>
  <r>
    <x v="6"/>
    <x v="0"/>
    <x v="1"/>
    <x v="19"/>
    <n v="9300000"/>
    <n v="9600000"/>
    <n v="1"/>
    <m/>
  </r>
  <r>
    <x v="6"/>
    <x v="0"/>
    <x v="1"/>
    <x v="15"/>
    <n v="8392000"/>
    <n v="30718617.5"/>
    <n v="2"/>
    <m/>
  </r>
  <r>
    <x v="6"/>
    <x v="4"/>
    <x v="13"/>
    <x v="20"/>
    <n v="8428000"/>
    <n v="19985016.855"/>
    <n v="2"/>
    <m/>
  </r>
  <r>
    <x v="6"/>
    <x v="4"/>
    <x v="7"/>
    <x v="21"/>
    <n v="7825000"/>
    <n v="61800000"/>
    <n v="1"/>
    <m/>
  </r>
  <r>
    <x v="6"/>
    <x v="4"/>
    <x v="14"/>
    <x v="22"/>
    <n v="7154000"/>
    <n v="37458595.18"/>
    <n v="1"/>
    <m/>
  </r>
  <r>
    <x v="6"/>
    <x v="4"/>
    <x v="14"/>
    <x v="23"/>
    <n v="7825000"/>
    <n v="33313092.18"/>
    <n v="1"/>
    <m/>
  </r>
  <r>
    <x v="6"/>
    <x v="4"/>
    <x v="15"/>
    <x v="24"/>
    <n v="9208000"/>
    <n v="25980000"/>
    <n v="1"/>
    <m/>
  </r>
  <r>
    <x v="6"/>
    <x v="4"/>
    <x v="15"/>
    <x v="25"/>
    <n v="7573000"/>
    <n v="45835000"/>
    <n v="1"/>
    <m/>
  </r>
  <r>
    <x v="6"/>
    <x v="4"/>
    <x v="8"/>
    <x v="26"/>
    <n v="8350666.6666666698"/>
    <n v="33770354.039999999"/>
    <n v="3"/>
    <m/>
  </r>
  <r>
    <x v="6"/>
    <x v="4"/>
    <x v="8"/>
    <x v="11"/>
    <n v="8772500"/>
    <n v="17355883.605"/>
    <n v="2"/>
    <m/>
  </r>
  <r>
    <x v="6"/>
    <x v="4"/>
    <x v="8"/>
    <x v="27"/>
    <n v="9247000"/>
    <n v="19698375.359999999"/>
    <n v="2"/>
    <m/>
  </r>
  <r>
    <x v="6"/>
    <x v="4"/>
    <x v="8"/>
    <x v="28"/>
    <n v="13950000"/>
    <n v="14375000"/>
    <n v="2"/>
    <m/>
  </r>
  <r>
    <x v="6"/>
    <x v="4"/>
    <x v="16"/>
    <x v="29"/>
    <n v="9085000"/>
    <n v="22000000"/>
    <n v="1"/>
    <m/>
  </r>
  <r>
    <x v="6"/>
    <x v="1"/>
    <x v="17"/>
    <x v="24"/>
    <n v="7238000"/>
    <n v="50850000"/>
    <n v="1"/>
    <m/>
  </r>
  <r>
    <x v="6"/>
    <x v="2"/>
    <x v="18"/>
    <x v="30"/>
    <n v="9300000"/>
    <n v="9650000.1500000004"/>
    <n v="1"/>
    <m/>
  </r>
  <r>
    <x v="6"/>
    <x v="2"/>
    <x v="5"/>
    <x v="6"/>
    <n v="8917000"/>
    <n v="23578159.539999999"/>
    <n v="1"/>
    <m/>
  </r>
  <r>
    <x v="6"/>
    <x v="2"/>
    <x v="5"/>
    <x v="7"/>
    <n v="9300000"/>
    <n v="9750000"/>
    <n v="1"/>
    <m/>
  </r>
  <r>
    <x v="6"/>
    <x v="2"/>
    <x v="19"/>
    <x v="31"/>
    <n v="13950000"/>
    <n v="14250000"/>
    <n v="1"/>
    <m/>
  </r>
  <r>
    <x v="6"/>
    <x v="3"/>
    <x v="6"/>
    <x v="32"/>
    <n v="7867000"/>
    <n v="20600000"/>
    <n v="1"/>
    <m/>
  </r>
  <r>
    <x v="6"/>
    <x v="3"/>
    <x v="20"/>
    <x v="33"/>
    <n v="13950000"/>
    <n v="14400000"/>
    <n v="1"/>
    <m/>
  </r>
  <r>
    <x v="6"/>
    <x v="3"/>
    <x v="21"/>
    <x v="34"/>
    <n v="13950000"/>
    <n v="14200000"/>
    <n v="1"/>
    <m/>
  </r>
  <r>
    <x v="6"/>
    <x v="3"/>
    <x v="22"/>
    <x v="35"/>
    <n v="11517500"/>
    <n v="19350000"/>
    <n v="2"/>
    <m/>
  </r>
  <r>
    <x v="7"/>
    <x v="0"/>
    <x v="23"/>
    <x v="36"/>
    <n v="7531000"/>
    <n v="51777422.75"/>
    <n v="1"/>
    <m/>
  </r>
  <r>
    <x v="8"/>
    <x v="4"/>
    <x v="8"/>
    <x v="37"/>
    <n v="13950000"/>
    <n v="14245262.119999999"/>
    <n v="2"/>
    <m/>
  </r>
  <r>
    <x v="8"/>
    <x v="5"/>
    <x v="24"/>
    <x v="38"/>
    <n v="9188000"/>
    <n v="9466708.0800000001"/>
    <n v="1"/>
    <m/>
  </r>
  <r>
    <x v="8"/>
    <x v="2"/>
    <x v="18"/>
    <x v="39"/>
    <n v="9300000"/>
    <n v="9466708.0800000001"/>
    <n v="1"/>
    <m/>
  </r>
  <r>
    <x v="8"/>
    <x v="2"/>
    <x v="18"/>
    <x v="40"/>
    <n v="9300000"/>
    <n v="9466708.0800000001"/>
    <n v="1"/>
    <m/>
  </r>
  <r>
    <x v="8"/>
    <x v="2"/>
    <x v="25"/>
    <x v="41"/>
    <n v="9300000"/>
    <n v="9466708.0800000001"/>
    <n v="1"/>
    <m/>
  </r>
  <r>
    <x v="9"/>
    <x v="4"/>
    <x v="8"/>
    <x v="42"/>
    <n v="13950000"/>
    <n v="14450516.25"/>
    <n v="1"/>
    <m/>
  </r>
  <r>
    <x v="10"/>
    <x v="4"/>
    <x v="16"/>
    <x v="43"/>
    <n v="6776000"/>
    <n v="26993670.190000001"/>
    <n v="1"/>
    <m/>
  </r>
  <r>
    <x v="0"/>
    <x v="0"/>
    <x v="26"/>
    <x v="44"/>
    <n v="9169000"/>
    <n v="34569000"/>
    <n v="1"/>
    <m/>
  </r>
  <r>
    <x v="0"/>
    <x v="0"/>
    <x v="0"/>
    <x v="45"/>
    <n v="8119000"/>
    <n v="20756000"/>
    <n v="1"/>
    <m/>
  </r>
  <r>
    <x v="0"/>
    <x v="0"/>
    <x v="27"/>
    <x v="46"/>
    <n v="7573000"/>
    <n v="41736500"/>
    <n v="1"/>
    <m/>
  </r>
  <r>
    <x v="0"/>
    <x v="0"/>
    <x v="28"/>
    <x v="47"/>
    <n v="9227000"/>
    <n v="9600000"/>
    <n v="1"/>
    <m/>
  </r>
  <r>
    <x v="0"/>
    <x v="4"/>
    <x v="29"/>
    <x v="24"/>
    <n v="7531000"/>
    <n v="63200000"/>
    <n v="1"/>
    <m/>
  </r>
  <r>
    <x v="0"/>
    <x v="4"/>
    <x v="29"/>
    <x v="16"/>
    <n v="7280000"/>
    <n v="42580000"/>
    <n v="1"/>
    <m/>
  </r>
  <r>
    <x v="0"/>
    <x v="4"/>
    <x v="8"/>
    <x v="48"/>
    <n v="9001000"/>
    <n v="20399000"/>
    <n v="1"/>
    <m/>
  </r>
  <r>
    <x v="0"/>
    <x v="4"/>
    <x v="30"/>
    <x v="49"/>
    <n v="7825000"/>
    <n v="28583000"/>
    <n v="1"/>
    <m/>
  </r>
  <r>
    <x v="0"/>
    <x v="4"/>
    <x v="16"/>
    <x v="50"/>
    <n v="9208000"/>
    <n v="19923000"/>
    <n v="1"/>
    <m/>
  </r>
  <r>
    <x v="0"/>
    <x v="1"/>
    <x v="2"/>
    <x v="2"/>
    <n v="8749000"/>
    <n v="52000000"/>
    <n v="1"/>
    <m/>
  </r>
  <r>
    <x v="0"/>
    <x v="1"/>
    <x v="3"/>
    <x v="51"/>
    <n v="8791000"/>
    <n v="40000000"/>
    <n v="1"/>
    <m/>
  </r>
  <r>
    <x v="0"/>
    <x v="1"/>
    <x v="31"/>
    <x v="52"/>
    <n v="8245000"/>
    <n v="55000000"/>
    <n v="1"/>
    <m/>
  </r>
  <r>
    <x v="0"/>
    <x v="6"/>
    <x v="32"/>
    <x v="53"/>
    <n v="9286000"/>
    <n v="19877843.719999999"/>
    <n v="1"/>
    <m/>
  </r>
  <r>
    <x v="0"/>
    <x v="5"/>
    <x v="33"/>
    <x v="54"/>
    <n v="7196000"/>
    <n v="39900000"/>
    <n v="1"/>
    <m/>
  </r>
  <r>
    <x v="0"/>
    <x v="5"/>
    <x v="34"/>
    <x v="55"/>
    <n v="9280000"/>
    <n v="19552000"/>
    <n v="1"/>
    <m/>
  </r>
  <r>
    <x v="0"/>
    <x v="2"/>
    <x v="5"/>
    <x v="6"/>
    <n v="8917000"/>
    <n v="33417000"/>
    <n v="1"/>
    <m/>
  </r>
  <r>
    <x v="0"/>
    <x v="3"/>
    <x v="6"/>
    <x v="56"/>
    <n v="9221000"/>
    <n v="26342000"/>
    <n v="1"/>
    <m/>
  </r>
  <r>
    <x v="0"/>
    <x v="3"/>
    <x v="35"/>
    <x v="57"/>
    <n v="5936000"/>
    <n v="37121597.469999999"/>
    <n v="1"/>
    <m/>
  </r>
  <r>
    <x v="1"/>
    <x v="0"/>
    <x v="27"/>
    <x v="46"/>
    <n v="6482000"/>
    <n v="40521000"/>
    <n v="1"/>
    <m/>
  </r>
  <r>
    <x v="1"/>
    <x v="0"/>
    <x v="1"/>
    <x v="58"/>
    <n v="9127000"/>
    <n v="29077000"/>
    <n v="1"/>
    <m/>
  </r>
  <r>
    <x v="1"/>
    <x v="0"/>
    <x v="1"/>
    <x v="1"/>
    <n v="9195000"/>
    <n v="33945000"/>
    <n v="1"/>
    <m/>
  </r>
  <r>
    <x v="1"/>
    <x v="0"/>
    <x v="1"/>
    <x v="15"/>
    <n v="8917000"/>
    <n v="25617000"/>
    <n v="1"/>
    <m/>
  </r>
  <r>
    <x v="1"/>
    <x v="4"/>
    <x v="13"/>
    <x v="24"/>
    <n v="9085000"/>
    <n v="43085000"/>
    <n v="1"/>
    <m/>
  </r>
  <r>
    <x v="1"/>
    <x v="4"/>
    <x v="7"/>
    <x v="21"/>
    <n v="7265333.3333333302"/>
    <n v="60669000"/>
    <n v="3"/>
    <m/>
  </r>
  <r>
    <x v="1"/>
    <x v="4"/>
    <x v="14"/>
    <x v="22"/>
    <n v="9201000"/>
    <n v="30901000"/>
    <n v="1"/>
    <m/>
  </r>
  <r>
    <x v="1"/>
    <x v="4"/>
    <x v="36"/>
    <x v="59"/>
    <n v="8035000"/>
    <n v="51935000"/>
    <n v="1"/>
    <m/>
  </r>
  <r>
    <x v="1"/>
    <x v="4"/>
    <x v="8"/>
    <x v="60"/>
    <n v="6356000"/>
    <n v="19356000"/>
    <n v="1"/>
    <m/>
  </r>
  <r>
    <x v="1"/>
    <x v="4"/>
    <x v="8"/>
    <x v="28"/>
    <n v="9227000"/>
    <n v="18227404.66"/>
    <n v="1"/>
    <m/>
  </r>
  <r>
    <x v="1"/>
    <x v="1"/>
    <x v="2"/>
    <x v="61"/>
    <n v="7280000"/>
    <n v="61780000"/>
    <n v="1"/>
    <m/>
  </r>
  <r>
    <x v="1"/>
    <x v="1"/>
    <x v="2"/>
    <x v="62"/>
    <n v="7069666.6666666698"/>
    <n v="61136333.333333299"/>
    <n v="3"/>
    <m/>
  </r>
  <r>
    <x v="1"/>
    <x v="1"/>
    <x v="3"/>
    <x v="63"/>
    <n v="7993000"/>
    <n v="47793000"/>
    <n v="1"/>
    <m/>
  </r>
  <r>
    <x v="1"/>
    <x v="1"/>
    <x v="37"/>
    <x v="64"/>
    <n v="9014000"/>
    <n v="29564485.300000001"/>
    <n v="2"/>
    <m/>
  </r>
  <r>
    <x v="1"/>
    <x v="1"/>
    <x v="17"/>
    <x v="24"/>
    <n v="6440000"/>
    <n v="60940000.299999997"/>
    <n v="1"/>
    <m/>
  </r>
  <r>
    <x v="1"/>
    <x v="2"/>
    <x v="18"/>
    <x v="30"/>
    <n v="9273000"/>
    <n v="19273000"/>
    <n v="1"/>
    <m/>
  </r>
  <r>
    <x v="1"/>
    <x v="3"/>
    <x v="20"/>
    <x v="65"/>
    <n v="6104000"/>
    <n v="32000000"/>
    <n v="1"/>
    <m/>
  </r>
  <r>
    <x v="11"/>
    <x v="5"/>
    <x v="38"/>
    <x v="66"/>
    <n v="7406000"/>
    <n v="39036657.770000003"/>
    <n v="1"/>
    <m/>
  </r>
  <r>
    <x v="11"/>
    <x v="2"/>
    <x v="39"/>
    <x v="67"/>
    <n v="8497000"/>
    <n v="29151859.559999999"/>
    <n v="1"/>
    <m/>
  </r>
  <r>
    <x v="12"/>
    <x v="0"/>
    <x v="26"/>
    <x v="68"/>
    <n v="7993000"/>
    <n v="39654000"/>
    <n v="1"/>
    <m/>
  </r>
  <r>
    <x v="12"/>
    <x v="0"/>
    <x v="0"/>
    <x v="69"/>
    <n v="8581000"/>
    <n v="32292000"/>
    <n v="1"/>
    <m/>
  </r>
  <r>
    <x v="12"/>
    <x v="0"/>
    <x v="12"/>
    <x v="17"/>
    <n v="7825000"/>
    <n v="46367000"/>
    <n v="1"/>
    <m/>
  </r>
  <r>
    <x v="12"/>
    <x v="0"/>
    <x v="27"/>
    <x v="46"/>
    <n v="8329000"/>
    <n v="28218000"/>
    <n v="1"/>
    <m/>
  </r>
  <r>
    <x v="12"/>
    <x v="0"/>
    <x v="23"/>
    <x v="36"/>
    <n v="6734000"/>
    <n v="65207000"/>
    <n v="1"/>
    <m/>
  </r>
  <r>
    <x v="12"/>
    <x v="4"/>
    <x v="29"/>
    <x v="10"/>
    <n v="9182000"/>
    <n v="48250000"/>
    <n v="1"/>
    <m/>
  </r>
  <r>
    <x v="12"/>
    <x v="4"/>
    <x v="29"/>
    <x v="52"/>
    <n v="7993000"/>
    <n v="46475000"/>
    <n v="1"/>
    <m/>
  </r>
  <r>
    <x v="12"/>
    <x v="4"/>
    <x v="29"/>
    <x v="16"/>
    <n v="7363500"/>
    <n v="47971000"/>
    <n v="2"/>
    <m/>
  </r>
  <r>
    <x v="12"/>
    <x v="4"/>
    <x v="29"/>
    <x v="70"/>
    <n v="8329000"/>
    <n v="50005000"/>
    <n v="1"/>
    <m/>
  </r>
  <r>
    <x v="12"/>
    <x v="4"/>
    <x v="13"/>
    <x v="52"/>
    <n v="8749000"/>
    <n v="32687000"/>
    <n v="1"/>
    <m/>
  </r>
  <r>
    <x v="12"/>
    <x v="4"/>
    <x v="7"/>
    <x v="71"/>
    <n v="8917000"/>
    <n v="34122500"/>
    <n v="2"/>
    <m/>
  </r>
  <r>
    <x v="12"/>
    <x v="4"/>
    <x v="7"/>
    <x v="10"/>
    <n v="8581000"/>
    <n v="36758000"/>
    <n v="1"/>
    <m/>
  </r>
  <r>
    <x v="12"/>
    <x v="4"/>
    <x v="7"/>
    <x v="72"/>
    <n v="9175000"/>
    <n v="32785000"/>
    <n v="1"/>
    <m/>
  </r>
  <r>
    <x v="12"/>
    <x v="4"/>
    <x v="7"/>
    <x v="21"/>
    <n v="6020000"/>
    <n v="45996000"/>
    <n v="1"/>
    <m/>
  </r>
  <r>
    <x v="12"/>
    <x v="4"/>
    <x v="40"/>
    <x v="73"/>
    <n v="9234000"/>
    <n v="40351000"/>
    <n v="1"/>
    <m/>
  </r>
  <r>
    <x v="12"/>
    <x v="4"/>
    <x v="36"/>
    <x v="6"/>
    <n v="9043000"/>
    <n v="31008000"/>
    <n v="1"/>
    <m/>
  </r>
  <r>
    <x v="12"/>
    <x v="4"/>
    <x v="8"/>
    <x v="60"/>
    <n v="8133333.3333333302"/>
    <n v="33760666.666666701"/>
    <n v="3"/>
    <m/>
  </r>
  <r>
    <x v="12"/>
    <x v="4"/>
    <x v="8"/>
    <x v="48"/>
    <n v="8287000"/>
    <n v="30024000"/>
    <n v="1"/>
    <m/>
  </r>
  <r>
    <x v="12"/>
    <x v="4"/>
    <x v="8"/>
    <x v="74"/>
    <n v="9001000"/>
    <n v="45461000"/>
    <n v="1"/>
    <m/>
  </r>
  <r>
    <x v="12"/>
    <x v="4"/>
    <x v="16"/>
    <x v="75"/>
    <n v="7825000"/>
    <n v="19154000"/>
    <n v="1"/>
    <m/>
  </r>
  <r>
    <x v="12"/>
    <x v="4"/>
    <x v="41"/>
    <x v="76"/>
    <n v="9267000"/>
    <n v="14485000"/>
    <n v="1"/>
    <m/>
  </r>
  <r>
    <x v="12"/>
    <x v="1"/>
    <x v="2"/>
    <x v="62"/>
    <n v="7685333.3333333302"/>
    <n v="56229500"/>
    <n v="6"/>
    <m/>
  </r>
  <r>
    <x v="12"/>
    <x v="1"/>
    <x v="3"/>
    <x v="51"/>
    <n v="9043000"/>
    <n v="49794500"/>
    <n v="2"/>
    <m/>
  </r>
  <r>
    <x v="12"/>
    <x v="1"/>
    <x v="3"/>
    <x v="63"/>
    <n v="6986000"/>
    <n v="18827000"/>
    <n v="1"/>
    <m/>
  </r>
  <r>
    <x v="12"/>
    <x v="1"/>
    <x v="37"/>
    <x v="64"/>
    <n v="8707000"/>
    <n v="41370000"/>
    <n v="1"/>
    <m/>
  </r>
  <r>
    <x v="12"/>
    <x v="1"/>
    <x v="42"/>
    <x v="77"/>
    <n v="9127000"/>
    <n v="30725000"/>
    <n v="1"/>
    <m/>
  </r>
  <r>
    <x v="12"/>
    <x v="6"/>
    <x v="43"/>
    <x v="19"/>
    <n v="6818000"/>
    <n v="32177000"/>
    <n v="1"/>
    <m/>
  </r>
  <r>
    <x v="12"/>
    <x v="6"/>
    <x v="43"/>
    <x v="78"/>
    <n v="8329000"/>
    <n v="63593000"/>
    <n v="1"/>
    <m/>
  </r>
  <r>
    <x v="12"/>
    <x v="6"/>
    <x v="44"/>
    <x v="79"/>
    <n v="8413000"/>
    <n v="47691000"/>
    <n v="1"/>
    <m/>
  </r>
  <r>
    <x v="12"/>
    <x v="5"/>
    <x v="10"/>
    <x v="80"/>
    <n v="9175000"/>
    <n v="27578000"/>
    <n v="1"/>
    <m/>
  </r>
  <r>
    <x v="12"/>
    <x v="5"/>
    <x v="34"/>
    <x v="81"/>
    <n v="7615000"/>
    <n v="23588000"/>
    <n v="1"/>
    <m/>
  </r>
  <r>
    <x v="12"/>
    <x v="5"/>
    <x v="45"/>
    <x v="82"/>
    <n v="9250000"/>
    <n v="33723500"/>
    <n v="2"/>
    <m/>
  </r>
  <r>
    <x v="12"/>
    <x v="5"/>
    <x v="11"/>
    <x v="14"/>
    <n v="7588500"/>
    <n v="37187500"/>
    <n v="2"/>
    <m/>
  </r>
  <r>
    <x v="12"/>
    <x v="5"/>
    <x v="11"/>
    <x v="83"/>
    <n v="9260000"/>
    <n v="22824000"/>
    <n v="1"/>
    <m/>
  </r>
  <r>
    <x v="12"/>
    <x v="2"/>
    <x v="18"/>
    <x v="30"/>
    <n v="9092000"/>
    <n v="23324500"/>
    <n v="2"/>
    <m/>
  </r>
  <r>
    <x v="12"/>
    <x v="2"/>
    <x v="46"/>
    <x v="84"/>
    <n v="7406000"/>
    <n v="45003000"/>
    <n v="1"/>
    <m/>
  </r>
  <r>
    <x v="12"/>
    <x v="3"/>
    <x v="6"/>
    <x v="8"/>
    <n v="9254000"/>
    <n v="22165000"/>
    <n v="1"/>
    <m/>
  </r>
  <r>
    <x v="12"/>
    <x v="3"/>
    <x v="6"/>
    <x v="85"/>
    <n v="7028000"/>
    <n v="40327000"/>
    <n v="1"/>
    <m/>
  </r>
  <r>
    <x v="2"/>
    <x v="0"/>
    <x v="1"/>
    <x v="18"/>
    <n v="9300000"/>
    <n v="9606025.0299999993"/>
    <n v="1"/>
    <m/>
  </r>
  <r>
    <x v="2"/>
    <x v="0"/>
    <x v="47"/>
    <x v="52"/>
    <n v="9214000"/>
    <n v="9570870.7300000004"/>
    <n v="1"/>
    <m/>
  </r>
  <r>
    <x v="2"/>
    <x v="4"/>
    <x v="13"/>
    <x v="86"/>
    <n v="9293000"/>
    <n v="9605945.9299999997"/>
    <n v="1"/>
    <m/>
  </r>
  <r>
    <x v="2"/>
    <x v="4"/>
    <x v="48"/>
    <x v="87"/>
    <n v="9300000"/>
    <n v="9571842.5299999993"/>
    <n v="1"/>
    <m/>
  </r>
  <r>
    <x v="2"/>
    <x v="4"/>
    <x v="16"/>
    <x v="50"/>
    <n v="8772500"/>
    <n v="9600064.2799999993"/>
    <n v="2"/>
    <m/>
  </r>
  <r>
    <x v="2"/>
    <x v="4"/>
    <x v="16"/>
    <x v="88"/>
    <n v="11625000"/>
    <n v="11977727.539999999"/>
    <n v="2"/>
    <m/>
  </r>
  <r>
    <x v="2"/>
    <x v="4"/>
    <x v="16"/>
    <x v="89"/>
    <n v="13950000"/>
    <n v="14322152.5"/>
    <n v="1"/>
    <m/>
  </r>
  <r>
    <x v="2"/>
    <x v="4"/>
    <x v="49"/>
    <x v="90"/>
    <n v="9300000"/>
    <n v="9588933.7799999993"/>
    <n v="2"/>
    <m/>
  </r>
  <r>
    <x v="2"/>
    <x v="4"/>
    <x v="50"/>
    <x v="24"/>
    <n v="9852125"/>
    <n v="10187257.52125"/>
    <n v="8"/>
    <m/>
  </r>
  <r>
    <x v="2"/>
    <x v="6"/>
    <x v="32"/>
    <x v="91"/>
    <n v="9289000"/>
    <n v="9605900.7300000004"/>
    <n v="3"/>
    <m/>
  </r>
  <r>
    <x v="2"/>
    <x v="5"/>
    <x v="10"/>
    <x v="13"/>
    <n v="9267000"/>
    <n v="9579655.8350000009"/>
    <n v="2"/>
    <m/>
  </r>
  <r>
    <x v="2"/>
    <x v="5"/>
    <x v="10"/>
    <x v="80"/>
    <n v="8956000"/>
    <n v="9583918.9000000004"/>
    <n v="2"/>
    <m/>
  </r>
  <r>
    <x v="2"/>
    <x v="5"/>
    <x v="51"/>
    <x v="92"/>
    <n v="8450500"/>
    <n v="9596425.6799999997"/>
    <n v="2"/>
    <m/>
  </r>
  <r>
    <x v="2"/>
    <x v="5"/>
    <x v="51"/>
    <x v="93"/>
    <n v="9293000"/>
    <n v="9587760.9000000004"/>
    <n v="1"/>
    <m/>
  </r>
  <r>
    <x v="2"/>
    <x v="5"/>
    <x v="34"/>
    <x v="81"/>
    <n v="13950000"/>
    <n v="14383612.550000001"/>
    <n v="1"/>
    <m/>
  </r>
  <r>
    <x v="2"/>
    <x v="5"/>
    <x v="24"/>
    <x v="38"/>
    <n v="9286000"/>
    <n v="9605799.0299999993"/>
    <n v="1"/>
    <m/>
  </r>
  <r>
    <x v="2"/>
    <x v="5"/>
    <x v="24"/>
    <x v="94"/>
    <n v="9300000"/>
    <n v="9587840"/>
    <n v="1"/>
    <m/>
  </r>
  <r>
    <x v="2"/>
    <x v="5"/>
    <x v="52"/>
    <x v="95"/>
    <n v="9188000"/>
    <n v="9552391.9000000004"/>
    <n v="1"/>
    <m/>
  </r>
  <r>
    <x v="2"/>
    <x v="5"/>
    <x v="53"/>
    <x v="96"/>
    <n v="9286000"/>
    <n v="9605866.8300000001"/>
    <n v="1"/>
    <m/>
  </r>
  <r>
    <x v="2"/>
    <x v="5"/>
    <x v="38"/>
    <x v="66"/>
    <n v="9296500"/>
    <n v="9570709.1999999993"/>
    <n v="2"/>
    <m/>
  </r>
  <r>
    <x v="2"/>
    <x v="5"/>
    <x v="38"/>
    <x v="97"/>
    <n v="9187000"/>
    <n v="9582290.2874999996"/>
    <n v="8"/>
    <m/>
  </r>
  <r>
    <x v="2"/>
    <x v="2"/>
    <x v="18"/>
    <x v="30"/>
    <n v="9300000"/>
    <n v="9606025.0299999993"/>
    <n v="1"/>
    <m/>
  </r>
  <r>
    <x v="2"/>
    <x v="2"/>
    <x v="18"/>
    <x v="98"/>
    <n v="9300000"/>
    <n v="9606025.0299999993"/>
    <n v="1"/>
    <m/>
  </r>
  <r>
    <x v="2"/>
    <x v="2"/>
    <x v="5"/>
    <x v="99"/>
    <n v="9254000"/>
    <n v="9596412.7149999999"/>
    <n v="2"/>
    <m/>
  </r>
  <r>
    <x v="2"/>
    <x v="2"/>
    <x v="5"/>
    <x v="100"/>
    <n v="9300000"/>
    <n v="9579294.375"/>
    <n v="4"/>
    <m/>
  </r>
  <r>
    <x v="2"/>
    <x v="2"/>
    <x v="5"/>
    <x v="101"/>
    <n v="9088333.3333333302"/>
    <n v="9597571.5199999996"/>
    <n v="3"/>
    <m/>
  </r>
  <r>
    <x v="2"/>
    <x v="2"/>
    <x v="39"/>
    <x v="102"/>
    <n v="9280000"/>
    <n v="9605799.0299999993"/>
    <n v="1"/>
    <m/>
  </r>
  <r>
    <x v="2"/>
    <x v="2"/>
    <x v="54"/>
    <x v="103"/>
    <n v="9300000"/>
    <n v="9606025.0299999993"/>
    <n v="2"/>
    <m/>
  </r>
  <r>
    <x v="2"/>
    <x v="3"/>
    <x v="20"/>
    <x v="104"/>
    <n v="9273000"/>
    <n v="9625932.2100000009"/>
    <n v="1"/>
    <m/>
  </r>
  <r>
    <x v="2"/>
    <x v="3"/>
    <x v="21"/>
    <x v="105"/>
    <n v="7951000"/>
    <n v="9590781.3300000001"/>
    <n v="1"/>
    <m/>
  </r>
  <r>
    <x v="2"/>
    <x v="3"/>
    <x v="35"/>
    <x v="57"/>
    <n v="9300000"/>
    <n v="9911404.1500000004"/>
    <n v="1"/>
    <m/>
  </r>
  <r>
    <x v="3"/>
    <x v="0"/>
    <x v="0"/>
    <x v="106"/>
    <n v="8400000"/>
    <n v="8675707.3100000005"/>
    <n v="1"/>
    <m/>
  </r>
  <r>
    <x v="3"/>
    <x v="0"/>
    <x v="55"/>
    <x v="107"/>
    <n v="9254000"/>
    <n v="13713983.789999999"/>
    <n v="1"/>
    <m/>
  </r>
  <r>
    <x v="3"/>
    <x v="0"/>
    <x v="55"/>
    <x v="108"/>
    <n v="9256500"/>
    <n v="12039521.15"/>
    <n v="2"/>
    <m/>
  </r>
  <r>
    <x v="3"/>
    <x v="0"/>
    <x v="55"/>
    <x v="109"/>
    <n v="9127000"/>
    <n v="16416181.560000001"/>
    <n v="1"/>
    <m/>
  </r>
  <r>
    <x v="3"/>
    <x v="0"/>
    <x v="56"/>
    <x v="110"/>
    <n v="9227000"/>
    <n v="11453039.33"/>
    <n v="1"/>
    <m/>
  </r>
  <r>
    <x v="3"/>
    <x v="0"/>
    <x v="28"/>
    <x v="47"/>
    <n v="9001000"/>
    <n v="9509520.3800000008"/>
    <n v="1"/>
    <m/>
  </r>
  <r>
    <x v="3"/>
    <x v="0"/>
    <x v="28"/>
    <x v="111"/>
    <n v="9300000"/>
    <n v="11646992"/>
    <n v="1"/>
    <m/>
  </r>
  <r>
    <x v="3"/>
    <x v="0"/>
    <x v="28"/>
    <x v="112"/>
    <n v="6398000"/>
    <n v="15792677.189999999"/>
    <n v="1"/>
    <m/>
  </r>
  <r>
    <x v="3"/>
    <x v="0"/>
    <x v="1"/>
    <x v="18"/>
    <n v="9254000"/>
    <n v="10858679.9"/>
    <n v="1"/>
    <m/>
  </r>
  <r>
    <x v="3"/>
    <x v="4"/>
    <x v="13"/>
    <x v="113"/>
    <n v="9300000"/>
    <n v="9862631.9700000007"/>
    <n v="1"/>
    <m/>
  </r>
  <r>
    <x v="3"/>
    <x v="4"/>
    <x v="13"/>
    <x v="114"/>
    <n v="8623000"/>
    <n v="23613005.77"/>
    <n v="1"/>
    <m/>
  </r>
  <r>
    <x v="3"/>
    <x v="4"/>
    <x v="13"/>
    <x v="115"/>
    <n v="9300000"/>
    <n v="9949915.0500000007"/>
    <n v="1"/>
    <m/>
  </r>
  <r>
    <x v="3"/>
    <x v="4"/>
    <x v="13"/>
    <x v="20"/>
    <n v="6188000"/>
    <n v="23536064.25"/>
    <n v="1"/>
    <m/>
  </r>
  <r>
    <x v="3"/>
    <x v="4"/>
    <x v="48"/>
    <x v="87"/>
    <n v="7699000"/>
    <n v="19997309.350000001"/>
    <n v="1"/>
    <m/>
  </r>
  <r>
    <x v="3"/>
    <x v="4"/>
    <x v="8"/>
    <x v="27"/>
    <n v="9227000"/>
    <n v="9597566.8200000003"/>
    <n v="1"/>
    <m/>
  </r>
  <r>
    <x v="3"/>
    <x v="1"/>
    <x v="37"/>
    <x v="64"/>
    <n v="9127000"/>
    <n v="17787245.609999999"/>
    <n v="1"/>
    <m/>
  </r>
  <r>
    <x v="3"/>
    <x v="6"/>
    <x v="32"/>
    <x v="116"/>
    <n v="9138000"/>
    <n v="12246594.050000001"/>
    <n v="3"/>
    <m/>
  </r>
  <r>
    <x v="3"/>
    <x v="5"/>
    <x v="10"/>
    <x v="80"/>
    <n v="8077000"/>
    <n v="20426898.379999999"/>
    <n v="1"/>
    <m/>
  </r>
  <r>
    <x v="3"/>
    <x v="5"/>
    <x v="10"/>
    <x v="109"/>
    <n v="9254000"/>
    <n v="17242586.75"/>
    <n v="1"/>
    <m/>
  </r>
  <r>
    <x v="3"/>
    <x v="5"/>
    <x v="10"/>
    <x v="117"/>
    <n v="6524000"/>
    <n v="37400511.329999998"/>
    <n v="1"/>
    <m/>
  </r>
  <r>
    <x v="3"/>
    <x v="5"/>
    <x v="51"/>
    <x v="92"/>
    <n v="8833000"/>
    <n v="11284354.119999999"/>
    <n v="1"/>
    <m/>
  </r>
  <r>
    <x v="3"/>
    <x v="5"/>
    <x v="57"/>
    <x v="118"/>
    <n v="6356000"/>
    <n v="11068736.16"/>
    <n v="1"/>
    <m/>
  </r>
  <r>
    <x v="3"/>
    <x v="5"/>
    <x v="57"/>
    <x v="76"/>
    <n v="9195000"/>
    <n v="9971850.0199999996"/>
    <n v="1"/>
    <m/>
  </r>
  <r>
    <x v="3"/>
    <x v="5"/>
    <x v="38"/>
    <x v="66"/>
    <n v="8271250"/>
    <n v="16514525.15"/>
    <n v="4"/>
    <m/>
  </r>
  <r>
    <x v="3"/>
    <x v="5"/>
    <x v="38"/>
    <x v="119"/>
    <n v="6975000"/>
    <n v="11974258.5"/>
    <n v="2"/>
    <m/>
  </r>
  <r>
    <x v="3"/>
    <x v="2"/>
    <x v="18"/>
    <x v="120"/>
    <n v="9214000"/>
    <n v="9585292.4499999993"/>
    <n v="1"/>
    <m/>
  </r>
  <r>
    <x v="5"/>
    <x v="0"/>
    <x v="1"/>
    <x v="1"/>
    <n v="9300000"/>
    <n v="9620978.5999999996"/>
    <n v="1"/>
    <m/>
  </r>
  <r>
    <x v="6"/>
    <x v="0"/>
    <x v="0"/>
    <x v="0"/>
    <n v="8162000"/>
    <n v="8512079.7200000007"/>
    <n v="1"/>
    <m/>
  </r>
  <r>
    <x v="6"/>
    <x v="0"/>
    <x v="1"/>
    <x v="18"/>
    <n v="8946400"/>
    <n v="20711513.866"/>
    <n v="5"/>
    <m/>
  </r>
  <r>
    <x v="6"/>
    <x v="0"/>
    <x v="1"/>
    <x v="58"/>
    <n v="13950000"/>
    <n v="14450000"/>
    <n v="1"/>
    <m/>
  </r>
  <r>
    <x v="6"/>
    <x v="0"/>
    <x v="1"/>
    <x v="1"/>
    <n v="11625000"/>
    <n v="12000000"/>
    <n v="2"/>
    <m/>
  </r>
  <r>
    <x v="6"/>
    <x v="0"/>
    <x v="1"/>
    <x v="121"/>
    <n v="9300000"/>
    <n v="9550000"/>
    <n v="1"/>
    <m/>
  </r>
  <r>
    <x v="6"/>
    <x v="0"/>
    <x v="1"/>
    <x v="19"/>
    <n v="8161500"/>
    <n v="21851762.5"/>
    <n v="2"/>
    <m/>
  </r>
  <r>
    <x v="6"/>
    <x v="0"/>
    <x v="1"/>
    <x v="15"/>
    <n v="13511000"/>
    <n v="13811374.75"/>
    <n v="1"/>
    <m/>
  </r>
  <r>
    <x v="6"/>
    <x v="4"/>
    <x v="29"/>
    <x v="10"/>
    <n v="7070000"/>
    <n v="44700000"/>
    <n v="1"/>
    <m/>
  </r>
  <r>
    <x v="6"/>
    <x v="4"/>
    <x v="7"/>
    <x v="21"/>
    <n v="9300000"/>
    <n v="9552521.9499999993"/>
    <n v="1"/>
    <m/>
  </r>
  <r>
    <x v="6"/>
    <x v="4"/>
    <x v="7"/>
    <x v="122"/>
    <n v="9297000"/>
    <n v="9597899.5399999991"/>
    <n v="1"/>
    <m/>
  </r>
  <r>
    <x v="6"/>
    <x v="4"/>
    <x v="8"/>
    <x v="60"/>
    <n v="8581000"/>
    <n v="29624055.359999999"/>
    <n v="1"/>
    <m/>
  </r>
  <r>
    <x v="6"/>
    <x v="4"/>
    <x v="8"/>
    <x v="26"/>
    <n v="9092000"/>
    <n v="20691564.175000001"/>
    <n v="2"/>
    <m/>
  </r>
  <r>
    <x v="6"/>
    <x v="4"/>
    <x v="8"/>
    <x v="11"/>
    <n v="8239750"/>
    <n v="15060805.33"/>
    <n v="4"/>
    <m/>
  </r>
  <r>
    <x v="6"/>
    <x v="4"/>
    <x v="8"/>
    <x v="27"/>
    <n v="9214500"/>
    <n v="18543571.315000001"/>
    <n v="2"/>
    <m/>
  </r>
  <r>
    <x v="6"/>
    <x v="4"/>
    <x v="8"/>
    <x v="123"/>
    <n v="9290000"/>
    <n v="14705808.305"/>
    <n v="2"/>
    <m/>
  </r>
  <r>
    <x v="6"/>
    <x v="4"/>
    <x v="8"/>
    <x v="37"/>
    <n v="13950000"/>
    <n v="14400000"/>
    <n v="1"/>
    <m/>
  </r>
  <r>
    <x v="6"/>
    <x v="4"/>
    <x v="58"/>
    <x v="124"/>
    <n v="9260000"/>
    <n v="12330000.039999999"/>
    <n v="1"/>
    <m/>
  </r>
  <r>
    <x v="6"/>
    <x v="4"/>
    <x v="49"/>
    <x v="125"/>
    <n v="9267000"/>
    <n v="20710000"/>
    <n v="1"/>
    <m/>
  </r>
  <r>
    <x v="6"/>
    <x v="4"/>
    <x v="41"/>
    <x v="126"/>
    <n v="9263500"/>
    <n v="15375000"/>
    <n v="2"/>
    <m/>
  </r>
  <r>
    <x v="6"/>
    <x v="1"/>
    <x v="2"/>
    <x v="62"/>
    <n v="9300000"/>
    <n v="11050000"/>
    <n v="1"/>
    <m/>
  </r>
  <r>
    <x v="6"/>
    <x v="1"/>
    <x v="17"/>
    <x v="127"/>
    <n v="11558000"/>
    <n v="11942653.005000001"/>
    <n v="2"/>
    <m/>
  </r>
  <r>
    <x v="6"/>
    <x v="6"/>
    <x v="32"/>
    <x v="91"/>
    <n v="13950000"/>
    <n v="14400000"/>
    <n v="1"/>
    <m/>
  </r>
  <r>
    <x v="6"/>
    <x v="6"/>
    <x v="32"/>
    <x v="53"/>
    <n v="9247000"/>
    <n v="16300000"/>
    <n v="1"/>
    <m/>
  </r>
  <r>
    <x v="6"/>
    <x v="5"/>
    <x v="33"/>
    <x v="128"/>
    <n v="9286000"/>
    <n v="15549701.140000001"/>
    <n v="1"/>
    <m/>
  </r>
  <r>
    <x v="6"/>
    <x v="5"/>
    <x v="57"/>
    <x v="78"/>
    <n v="9300000"/>
    <n v="9600000"/>
    <n v="1"/>
    <m/>
  </r>
  <r>
    <x v="6"/>
    <x v="2"/>
    <x v="18"/>
    <x v="129"/>
    <n v="8035000"/>
    <n v="23640000"/>
    <n v="1"/>
    <m/>
  </r>
  <r>
    <x v="6"/>
    <x v="2"/>
    <x v="46"/>
    <x v="84"/>
    <n v="9241000"/>
    <n v="9780000"/>
    <n v="1"/>
    <m/>
  </r>
  <r>
    <x v="6"/>
    <x v="2"/>
    <x v="5"/>
    <x v="6"/>
    <n v="9290000"/>
    <n v="9625000"/>
    <n v="2"/>
    <m/>
  </r>
  <r>
    <x v="6"/>
    <x v="2"/>
    <x v="5"/>
    <x v="130"/>
    <n v="13950000"/>
    <n v="14250000"/>
    <n v="1"/>
    <m/>
  </r>
  <r>
    <x v="6"/>
    <x v="2"/>
    <x v="5"/>
    <x v="99"/>
    <n v="9285250"/>
    <n v="9550000"/>
    <n v="4"/>
    <m/>
  </r>
  <r>
    <x v="6"/>
    <x v="2"/>
    <x v="5"/>
    <x v="100"/>
    <n v="9300000"/>
    <n v="9575000"/>
    <n v="2"/>
    <m/>
  </r>
  <r>
    <x v="6"/>
    <x v="2"/>
    <x v="59"/>
    <x v="131"/>
    <n v="13950000"/>
    <n v="14250000"/>
    <n v="1"/>
    <m/>
  </r>
  <r>
    <x v="6"/>
    <x v="2"/>
    <x v="25"/>
    <x v="132"/>
    <n v="13950000"/>
    <n v="14200000"/>
    <n v="1"/>
    <m/>
  </r>
  <r>
    <x v="6"/>
    <x v="3"/>
    <x v="9"/>
    <x v="133"/>
    <n v="13950000"/>
    <n v="14300000"/>
    <n v="1"/>
    <m/>
  </r>
  <r>
    <x v="6"/>
    <x v="3"/>
    <x v="6"/>
    <x v="56"/>
    <n v="13950000"/>
    <n v="14400000"/>
    <n v="1"/>
    <m/>
  </r>
  <r>
    <x v="6"/>
    <x v="3"/>
    <x v="35"/>
    <x v="134"/>
    <n v="9043000"/>
    <n v="18062165"/>
    <n v="1"/>
    <m/>
  </r>
  <r>
    <x v="6"/>
    <x v="3"/>
    <x v="22"/>
    <x v="35"/>
    <n v="9247000"/>
    <n v="18075000"/>
    <n v="1"/>
    <m/>
  </r>
  <r>
    <x v="6"/>
    <x v="3"/>
    <x v="22"/>
    <x v="135"/>
    <n v="8833000"/>
    <n v="17200000"/>
    <n v="1"/>
    <m/>
  </r>
  <r>
    <x v="7"/>
    <x v="0"/>
    <x v="56"/>
    <x v="136"/>
    <n v="9221000"/>
    <n v="9570375.0099999998"/>
    <n v="1"/>
    <m/>
  </r>
  <r>
    <x v="7"/>
    <x v="0"/>
    <x v="23"/>
    <x v="137"/>
    <n v="7867000"/>
    <n v="8167507.8200000003"/>
    <n v="1"/>
    <m/>
  </r>
  <r>
    <x v="7"/>
    <x v="0"/>
    <x v="1"/>
    <x v="15"/>
    <n v="13950000"/>
    <n v="14388245.75"/>
    <n v="1"/>
    <m/>
  </r>
  <r>
    <x v="7"/>
    <x v="4"/>
    <x v="8"/>
    <x v="28"/>
    <n v="9127000"/>
    <n v="9602602.6099999994"/>
    <n v="1"/>
    <m/>
  </r>
  <r>
    <x v="7"/>
    <x v="4"/>
    <x v="16"/>
    <x v="50"/>
    <n v="8833000"/>
    <n v="9599280.4100000001"/>
    <n v="1"/>
    <m/>
  </r>
  <r>
    <x v="7"/>
    <x v="1"/>
    <x v="2"/>
    <x v="138"/>
    <n v="9300000"/>
    <n v="9641211"/>
    <n v="1"/>
    <m/>
  </r>
  <r>
    <x v="7"/>
    <x v="5"/>
    <x v="51"/>
    <x v="93"/>
    <n v="6564000"/>
    <n v="11451223.9"/>
    <n v="2"/>
    <m/>
  </r>
  <r>
    <x v="7"/>
    <x v="5"/>
    <x v="53"/>
    <x v="139"/>
    <n v="9300000"/>
    <n v="9604557.5099999998"/>
    <n v="1"/>
    <m/>
  </r>
  <r>
    <x v="7"/>
    <x v="3"/>
    <x v="6"/>
    <x v="9"/>
    <n v="9300000"/>
    <n v="9631657"/>
    <n v="1"/>
    <m/>
  </r>
  <r>
    <x v="7"/>
    <x v="3"/>
    <x v="20"/>
    <x v="65"/>
    <n v="9273000"/>
    <n v="9604252.5099999998"/>
    <n v="1"/>
    <m/>
  </r>
  <r>
    <x v="7"/>
    <x v="3"/>
    <x v="22"/>
    <x v="35"/>
    <n v="9300000"/>
    <n v="9624351"/>
    <n v="1"/>
    <m/>
  </r>
  <r>
    <x v="13"/>
    <x v="0"/>
    <x v="26"/>
    <x v="44"/>
    <n v="9300000"/>
    <n v="9557000"/>
    <n v="1"/>
    <m/>
  </r>
  <r>
    <x v="13"/>
    <x v="4"/>
    <x v="29"/>
    <x v="140"/>
    <n v="9280000"/>
    <n v="9557000"/>
    <n v="2"/>
    <m/>
  </r>
  <r>
    <x v="13"/>
    <x v="4"/>
    <x v="49"/>
    <x v="90"/>
    <n v="9300000"/>
    <n v="9557000"/>
    <n v="1"/>
    <m/>
  </r>
  <r>
    <x v="13"/>
    <x v="1"/>
    <x v="37"/>
    <x v="141"/>
    <n v="9163000"/>
    <n v="9542000"/>
    <n v="3"/>
    <m/>
  </r>
  <r>
    <x v="13"/>
    <x v="6"/>
    <x v="32"/>
    <x v="91"/>
    <n v="13950000"/>
    <n v="14320000"/>
    <n v="1"/>
    <m/>
  </r>
  <r>
    <x v="13"/>
    <x v="6"/>
    <x v="32"/>
    <x v="53"/>
    <n v="9300000"/>
    <n v="9557000"/>
    <n v="1"/>
    <m/>
  </r>
  <r>
    <x v="13"/>
    <x v="6"/>
    <x v="32"/>
    <x v="116"/>
    <n v="11038000"/>
    <n v="11344875"/>
    <n v="8"/>
    <m/>
  </r>
  <r>
    <x v="13"/>
    <x v="2"/>
    <x v="5"/>
    <x v="6"/>
    <n v="9300000"/>
    <n v="9542000"/>
    <n v="3"/>
    <m/>
  </r>
  <r>
    <x v="13"/>
    <x v="2"/>
    <x v="5"/>
    <x v="99"/>
    <n v="9300000"/>
    <n v="9542000"/>
    <n v="4"/>
    <m/>
  </r>
  <r>
    <x v="13"/>
    <x v="2"/>
    <x v="5"/>
    <x v="142"/>
    <n v="13950000"/>
    <n v="14334000"/>
    <n v="1"/>
    <m/>
  </r>
  <r>
    <x v="13"/>
    <x v="2"/>
    <x v="19"/>
    <x v="143"/>
    <n v="13950000"/>
    <n v="14320000"/>
    <n v="1"/>
    <m/>
  </r>
  <r>
    <x v="13"/>
    <x v="3"/>
    <x v="9"/>
    <x v="144"/>
    <n v="9300000"/>
    <n v="9557000"/>
    <n v="1"/>
    <m/>
  </r>
  <r>
    <x v="13"/>
    <x v="3"/>
    <x v="9"/>
    <x v="133"/>
    <n v="10045333.3333333"/>
    <n v="10344166.6666667"/>
    <n v="12"/>
    <m/>
  </r>
  <r>
    <x v="13"/>
    <x v="3"/>
    <x v="9"/>
    <x v="12"/>
    <n v="9283500"/>
    <n v="9557750"/>
    <n v="4"/>
    <m/>
  </r>
  <r>
    <x v="13"/>
    <x v="3"/>
    <x v="6"/>
    <x v="9"/>
    <n v="9201000"/>
    <n v="9557000"/>
    <n v="1"/>
    <m/>
  </r>
  <r>
    <x v="13"/>
    <x v="3"/>
    <x v="21"/>
    <x v="145"/>
    <n v="9300000"/>
    <n v="9557000"/>
    <n v="1"/>
    <m/>
  </r>
  <r>
    <x v="14"/>
    <x v="4"/>
    <x v="16"/>
    <x v="43"/>
    <n v="13950000"/>
    <n v="14391414.68"/>
    <n v="1"/>
    <m/>
  </r>
  <r>
    <x v="14"/>
    <x v="4"/>
    <x v="49"/>
    <x v="90"/>
    <n v="13950000"/>
    <n v="14391414.68"/>
    <n v="1"/>
    <m/>
  </r>
  <r>
    <x v="14"/>
    <x v="4"/>
    <x v="49"/>
    <x v="146"/>
    <n v="13950000"/>
    <n v="14391414.68"/>
    <n v="1"/>
    <m/>
  </r>
  <r>
    <x v="14"/>
    <x v="4"/>
    <x v="50"/>
    <x v="147"/>
    <n v="13950000"/>
    <n v="14391414.68"/>
    <n v="1"/>
    <m/>
  </r>
  <r>
    <x v="14"/>
    <x v="5"/>
    <x v="51"/>
    <x v="92"/>
    <n v="9300000"/>
    <n v="9599973.5399999991"/>
    <n v="1"/>
    <m/>
  </r>
  <r>
    <x v="14"/>
    <x v="2"/>
    <x v="59"/>
    <x v="131"/>
    <n v="13950000"/>
    <n v="14391414.68"/>
    <n v="1"/>
    <m/>
  </r>
  <r>
    <x v="14"/>
    <x v="2"/>
    <x v="25"/>
    <x v="132"/>
    <n v="13950000"/>
    <n v="14391414.68"/>
    <n v="1"/>
    <m/>
  </r>
  <r>
    <x v="10"/>
    <x v="0"/>
    <x v="1"/>
    <x v="58"/>
    <n v="9234000"/>
    <n v="19701872.100000001"/>
    <n v="1"/>
    <m/>
  </r>
  <r>
    <x v="10"/>
    <x v="1"/>
    <x v="17"/>
    <x v="24"/>
    <n v="8413000"/>
    <n v="39832000"/>
    <n v="1"/>
    <m/>
  </r>
  <r>
    <x v="10"/>
    <x v="2"/>
    <x v="18"/>
    <x v="148"/>
    <n v="9085000"/>
    <n v="39056262"/>
    <n v="1"/>
    <m/>
  </r>
  <r>
    <x v="0"/>
    <x v="0"/>
    <x v="60"/>
    <x v="149"/>
    <n v="23511462.120000001"/>
    <n v="23568291.25"/>
    <m/>
    <n v="1"/>
  </r>
  <r>
    <x v="0"/>
    <x v="0"/>
    <x v="1"/>
    <x v="1"/>
    <n v="24986150.390000001"/>
    <n v="25035722.66"/>
    <m/>
    <n v="1"/>
  </r>
  <r>
    <x v="0"/>
    <x v="4"/>
    <x v="8"/>
    <x v="27"/>
    <n v="23240712.760000002"/>
    <n v="23240712.760000002"/>
    <m/>
    <n v="1"/>
  </r>
  <r>
    <x v="0"/>
    <x v="4"/>
    <x v="8"/>
    <x v="74"/>
    <n v="24854680.239999998"/>
    <n v="24922366.93"/>
    <m/>
    <n v="1"/>
  </r>
  <r>
    <x v="0"/>
    <x v="4"/>
    <x v="49"/>
    <x v="125"/>
    <n v="22792465.515000001"/>
    <n v="22885732.43"/>
    <m/>
    <n v="2"/>
  </r>
  <r>
    <x v="0"/>
    <x v="1"/>
    <x v="37"/>
    <x v="92"/>
    <n v="23345418.149999999"/>
    <n v="23345418.149999999"/>
    <m/>
    <n v="1"/>
  </r>
  <r>
    <x v="0"/>
    <x v="6"/>
    <x v="32"/>
    <x v="91"/>
    <n v="18323655.280000001"/>
    <n v="18323655.280000001"/>
    <m/>
    <n v="1"/>
  </r>
  <r>
    <x v="0"/>
    <x v="2"/>
    <x v="5"/>
    <x v="6"/>
    <n v="20415983.75"/>
    <n v="20415983.75"/>
    <m/>
    <n v="1"/>
  </r>
  <r>
    <x v="0"/>
    <x v="3"/>
    <x v="6"/>
    <x v="32"/>
    <n v="23273041.52"/>
    <n v="23471487.890000001"/>
    <m/>
    <n v="1"/>
  </r>
  <r>
    <x v="0"/>
    <x v="3"/>
    <x v="6"/>
    <x v="56"/>
    <n v="19503786.324999999"/>
    <n v="19548661.875"/>
    <m/>
    <n v="2"/>
  </r>
  <r>
    <x v="0"/>
    <x v="3"/>
    <x v="35"/>
    <x v="150"/>
    <n v="19131385.096666701"/>
    <n v="19187835.293333299"/>
    <m/>
    <n v="3"/>
  </r>
  <r>
    <x v="0"/>
    <x v="3"/>
    <x v="35"/>
    <x v="57"/>
    <n v="23835904.449999999"/>
    <n v="23868835.07"/>
    <m/>
    <n v="2"/>
  </r>
  <r>
    <x v="0"/>
    <x v="3"/>
    <x v="22"/>
    <x v="35"/>
    <n v="25367540.52"/>
    <n v="25436156.129999999"/>
    <m/>
    <n v="1"/>
  </r>
  <r>
    <x v="15"/>
    <x v="0"/>
    <x v="27"/>
    <x v="46"/>
    <n v="23679615.77"/>
    <n v="23736239.739999998"/>
    <m/>
    <n v="1"/>
  </r>
  <r>
    <x v="15"/>
    <x v="1"/>
    <x v="2"/>
    <x v="62"/>
    <n v="25421571.16"/>
    <n v="25602244.52"/>
    <m/>
    <n v="1"/>
  </r>
  <r>
    <x v="15"/>
    <x v="1"/>
    <x v="42"/>
    <x v="151"/>
    <n v="25624845.210000001"/>
    <n v="25624845.210000001"/>
    <m/>
    <n v="1"/>
  </r>
  <r>
    <x v="1"/>
    <x v="0"/>
    <x v="26"/>
    <x v="68"/>
    <n v="30000000"/>
    <n v="49000000"/>
    <m/>
    <n v="1"/>
  </r>
  <r>
    <x v="1"/>
    <x v="0"/>
    <x v="0"/>
    <x v="152"/>
    <n v="14193743.5"/>
    <n v="14245983.890000001"/>
    <m/>
    <n v="1"/>
  </r>
  <r>
    <x v="1"/>
    <x v="1"/>
    <x v="37"/>
    <x v="141"/>
    <n v="20162286.02"/>
    <n v="20162286.02"/>
    <m/>
    <n v="1"/>
  </r>
  <r>
    <x v="1"/>
    <x v="6"/>
    <x v="32"/>
    <x v="116"/>
    <n v="15797542.060000001"/>
    <n v="15838470.32"/>
    <m/>
    <n v="1"/>
  </r>
  <r>
    <x v="1"/>
    <x v="3"/>
    <x v="6"/>
    <x v="8"/>
    <n v="28344574.420000002"/>
    <n v="28689148.84"/>
    <m/>
    <n v="1"/>
  </r>
  <r>
    <x v="2"/>
    <x v="2"/>
    <x v="18"/>
    <x v="30"/>
    <n v="26546926.673999999"/>
    <n v="26546926.673999999"/>
    <m/>
    <n v="10"/>
  </r>
  <r>
    <x v="3"/>
    <x v="0"/>
    <x v="55"/>
    <x v="107"/>
    <n v="22653114.68"/>
    <n v="22653114.68"/>
    <m/>
    <n v="1"/>
  </r>
  <r>
    <x v="3"/>
    <x v="0"/>
    <x v="61"/>
    <x v="153"/>
    <n v="15863758.710000001"/>
    <n v="15996083.869999999"/>
    <m/>
    <n v="1"/>
  </r>
  <r>
    <x v="3"/>
    <x v="4"/>
    <x v="8"/>
    <x v="37"/>
    <n v="18701775.370000001"/>
    <n v="18701775.370000001"/>
    <m/>
    <n v="1"/>
  </r>
  <r>
    <x v="3"/>
    <x v="5"/>
    <x v="10"/>
    <x v="13"/>
    <n v="22429753.120000001"/>
    <n v="22429753.120000001"/>
    <m/>
    <n v="1"/>
  </r>
  <r>
    <x v="3"/>
    <x v="3"/>
    <x v="21"/>
    <x v="34"/>
    <n v="16467077.859999999"/>
    <n v="16467077.859999999"/>
    <m/>
    <n v="1"/>
  </r>
  <r>
    <x v="4"/>
    <x v="0"/>
    <x v="27"/>
    <x v="154"/>
    <n v="30281332.379999999"/>
    <n v="30562664.760000002"/>
    <m/>
    <n v="1"/>
  </r>
  <r>
    <x v="4"/>
    <x v="1"/>
    <x v="37"/>
    <x v="155"/>
    <n v="19459059.305"/>
    <n v="19614756.385000002"/>
    <m/>
    <n v="2"/>
  </r>
  <r>
    <x v="4"/>
    <x v="1"/>
    <x v="37"/>
    <x v="156"/>
    <n v="19330834.399999999"/>
    <n v="19595108.800000001"/>
    <m/>
    <n v="1"/>
  </r>
  <r>
    <x v="5"/>
    <x v="0"/>
    <x v="1"/>
    <x v="19"/>
    <n v="19427423.440000001"/>
    <n v="19481492.710000001"/>
    <m/>
    <n v="1"/>
  </r>
  <r>
    <x v="5"/>
    <x v="0"/>
    <x v="1"/>
    <x v="15"/>
    <n v="21050258.18"/>
    <n v="21144864.896666698"/>
    <m/>
    <n v="3"/>
  </r>
  <r>
    <x v="5"/>
    <x v="2"/>
    <x v="18"/>
    <x v="157"/>
    <n v="23972928.600000001"/>
    <n v="23972928.600000001"/>
    <m/>
    <n v="1"/>
  </r>
  <r>
    <x v="5"/>
    <x v="2"/>
    <x v="19"/>
    <x v="31"/>
    <n v="21543153.539999999"/>
    <n v="21601189.050000001"/>
    <m/>
    <n v="1"/>
  </r>
  <r>
    <x v="5"/>
    <x v="2"/>
    <x v="19"/>
    <x v="158"/>
    <n v="20929172.59"/>
    <n v="20987969.550000001"/>
    <m/>
    <n v="1"/>
  </r>
  <r>
    <x v="5"/>
    <x v="2"/>
    <x v="62"/>
    <x v="159"/>
    <n v="21070886.34"/>
    <n v="21129465.27"/>
    <m/>
    <n v="1"/>
  </r>
  <r>
    <x v="6"/>
    <x v="0"/>
    <x v="0"/>
    <x v="0"/>
    <n v="19595202"/>
    <n v="19642780"/>
    <m/>
    <n v="1"/>
  </r>
  <r>
    <x v="6"/>
    <x v="0"/>
    <x v="56"/>
    <x v="136"/>
    <n v="28603938.370000001"/>
    <n v="28951020.75"/>
    <m/>
    <n v="1"/>
  </r>
  <r>
    <x v="6"/>
    <x v="0"/>
    <x v="12"/>
    <x v="160"/>
    <n v="30383202"/>
    <n v="30425780"/>
    <m/>
    <n v="1"/>
  </r>
  <r>
    <x v="6"/>
    <x v="0"/>
    <x v="27"/>
    <x v="46"/>
    <n v="23902457.449999999"/>
    <n v="24089133.5"/>
    <m/>
    <n v="1"/>
  </r>
  <r>
    <x v="6"/>
    <x v="0"/>
    <x v="1"/>
    <x v="18"/>
    <n v="19539675.449999999"/>
    <n v="19706679.215"/>
    <m/>
    <n v="2"/>
  </r>
  <r>
    <x v="6"/>
    <x v="0"/>
    <x v="1"/>
    <x v="1"/>
    <n v="18378956.502500001"/>
    <n v="18542176.802499998"/>
    <m/>
    <n v="4"/>
  </r>
  <r>
    <x v="6"/>
    <x v="0"/>
    <x v="1"/>
    <x v="19"/>
    <n v="16362096.449999999"/>
    <n v="16390873.949999999"/>
    <m/>
    <n v="2"/>
  </r>
  <r>
    <x v="6"/>
    <x v="0"/>
    <x v="1"/>
    <x v="161"/>
    <n v="14299883.029999999"/>
    <n v="14449832.9"/>
    <m/>
    <n v="1"/>
  </r>
  <r>
    <x v="6"/>
    <x v="0"/>
    <x v="1"/>
    <x v="15"/>
    <n v="16609151.505000001"/>
    <n v="16665140.455"/>
    <m/>
    <n v="2"/>
  </r>
  <r>
    <x v="6"/>
    <x v="4"/>
    <x v="13"/>
    <x v="113"/>
    <n v="23429408.120000001"/>
    <n v="23613440.170000002"/>
    <m/>
    <n v="1"/>
  </r>
  <r>
    <x v="6"/>
    <x v="4"/>
    <x v="13"/>
    <x v="162"/>
    <n v="19360212.079999998"/>
    <n v="19421346.75"/>
    <m/>
    <n v="2"/>
  </r>
  <r>
    <x v="6"/>
    <x v="4"/>
    <x v="7"/>
    <x v="122"/>
    <n v="25955482.949999999"/>
    <n v="26152780.960000001"/>
    <m/>
    <n v="1"/>
  </r>
  <r>
    <x v="6"/>
    <x v="4"/>
    <x v="8"/>
    <x v="11"/>
    <n v="22100334.370000001"/>
    <n v="22295050.555714302"/>
    <m/>
    <n v="7"/>
  </r>
  <r>
    <x v="6"/>
    <x v="4"/>
    <x v="8"/>
    <x v="48"/>
    <n v="19521983.120000001"/>
    <n v="19570561.120000001"/>
    <m/>
    <n v="1"/>
  </r>
  <r>
    <x v="6"/>
    <x v="4"/>
    <x v="8"/>
    <x v="27"/>
    <n v="19064322.32"/>
    <n v="19198886.173333298"/>
    <m/>
    <n v="3"/>
  </r>
  <r>
    <x v="6"/>
    <x v="4"/>
    <x v="8"/>
    <x v="74"/>
    <n v="21497869.199999999"/>
    <n v="21563188"/>
    <m/>
    <n v="1"/>
  </r>
  <r>
    <x v="6"/>
    <x v="4"/>
    <x v="8"/>
    <x v="28"/>
    <n v="17736265.256666701"/>
    <n v="17866800.829999998"/>
    <m/>
    <n v="3"/>
  </r>
  <r>
    <x v="6"/>
    <x v="4"/>
    <x v="30"/>
    <x v="49"/>
    <n v="15902872.57"/>
    <n v="16060375.640000001"/>
    <m/>
    <n v="2"/>
  </r>
  <r>
    <x v="6"/>
    <x v="4"/>
    <x v="16"/>
    <x v="50"/>
    <n v="20106593.699999999"/>
    <n v="20173993"/>
    <m/>
    <n v="1"/>
  </r>
  <r>
    <x v="6"/>
    <x v="4"/>
    <x v="16"/>
    <x v="88"/>
    <n v="17956600.440000001"/>
    <n v="17956600.440000001"/>
    <m/>
    <n v="1"/>
  </r>
  <r>
    <x v="6"/>
    <x v="4"/>
    <x v="16"/>
    <x v="163"/>
    <n v="17726633.693333302"/>
    <n v="17765035.193333302"/>
    <m/>
    <n v="3"/>
  </r>
  <r>
    <x v="6"/>
    <x v="4"/>
    <x v="50"/>
    <x v="24"/>
    <n v="14962586"/>
    <n v="15117980"/>
    <m/>
    <n v="1"/>
  </r>
  <r>
    <x v="6"/>
    <x v="4"/>
    <x v="50"/>
    <x v="147"/>
    <n v="17345342.965"/>
    <n v="17519061.379999999"/>
    <m/>
    <n v="2"/>
  </r>
  <r>
    <x v="6"/>
    <x v="1"/>
    <x v="37"/>
    <x v="64"/>
    <n v="20631742.809999999"/>
    <n v="20631742.809999999"/>
    <m/>
    <n v="1"/>
  </r>
  <r>
    <x v="6"/>
    <x v="1"/>
    <x v="37"/>
    <x v="164"/>
    <n v="19889565.170000002"/>
    <n v="19950627.350000001"/>
    <m/>
    <n v="1"/>
  </r>
  <r>
    <x v="6"/>
    <x v="1"/>
    <x v="37"/>
    <x v="155"/>
    <n v="20283567.635000002"/>
    <n v="20519566.175000001"/>
    <m/>
    <n v="2"/>
  </r>
  <r>
    <x v="6"/>
    <x v="1"/>
    <x v="37"/>
    <x v="156"/>
    <n v="14283690"/>
    <n v="14426700"/>
    <m/>
    <n v="1"/>
  </r>
  <r>
    <x v="6"/>
    <x v="1"/>
    <x v="37"/>
    <x v="165"/>
    <n v="17925487.27"/>
    <n v="18112122.280000001"/>
    <m/>
    <n v="1"/>
  </r>
  <r>
    <x v="6"/>
    <x v="1"/>
    <x v="37"/>
    <x v="166"/>
    <n v="20432912.210000001"/>
    <n v="20618446.02"/>
    <m/>
    <n v="1"/>
  </r>
  <r>
    <x v="6"/>
    <x v="6"/>
    <x v="32"/>
    <x v="91"/>
    <n v="17125131.969999999"/>
    <n v="17178547.670000002"/>
    <m/>
    <n v="1"/>
  </r>
  <r>
    <x v="6"/>
    <x v="6"/>
    <x v="32"/>
    <x v="53"/>
    <n v="19239067.879999999"/>
    <n v="19380249.536666699"/>
    <m/>
    <n v="3"/>
  </r>
  <r>
    <x v="6"/>
    <x v="6"/>
    <x v="32"/>
    <x v="116"/>
    <n v="18903167.785714298"/>
    <n v="19009188.964285702"/>
    <m/>
    <n v="7"/>
  </r>
  <r>
    <x v="6"/>
    <x v="6"/>
    <x v="32"/>
    <x v="167"/>
    <n v="14299883.029999999"/>
    <n v="14449832.9"/>
    <m/>
    <n v="1"/>
  </r>
  <r>
    <x v="6"/>
    <x v="5"/>
    <x v="33"/>
    <x v="128"/>
    <n v="36083357.649999999"/>
    <n v="36215215.560000002"/>
    <m/>
    <n v="1"/>
  </r>
  <r>
    <x v="6"/>
    <x v="5"/>
    <x v="34"/>
    <x v="81"/>
    <n v="18139374.539999999"/>
    <n v="18199801.039999999"/>
    <m/>
    <n v="1"/>
  </r>
  <r>
    <x v="6"/>
    <x v="5"/>
    <x v="45"/>
    <x v="82"/>
    <n v="23412052.859999999"/>
    <n v="23622932.66"/>
    <m/>
    <n v="1"/>
  </r>
  <r>
    <x v="6"/>
    <x v="5"/>
    <x v="45"/>
    <x v="168"/>
    <n v="16333988.039999999"/>
    <n v="16333988.039999999"/>
    <m/>
    <n v="1"/>
  </r>
  <r>
    <x v="6"/>
    <x v="5"/>
    <x v="52"/>
    <x v="169"/>
    <n v="21023231.77"/>
    <n v="21336463.539999999"/>
    <m/>
    <n v="1"/>
  </r>
  <r>
    <x v="6"/>
    <x v="5"/>
    <x v="52"/>
    <x v="95"/>
    <n v="18791550"/>
    <n v="18891550"/>
    <m/>
    <n v="1"/>
  </r>
  <r>
    <x v="6"/>
    <x v="5"/>
    <x v="57"/>
    <x v="78"/>
    <n v="18314328.352000002"/>
    <n v="18414103.998"/>
    <m/>
    <n v="5"/>
  </r>
  <r>
    <x v="6"/>
    <x v="5"/>
    <x v="57"/>
    <x v="170"/>
    <n v="14496939.202500001"/>
    <n v="14685043.445"/>
    <m/>
    <n v="4"/>
  </r>
  <r>
    <x v="6"/>
    <x v="5"/>
    <x v="53"/>
    <x v="139"/>
    <n v="17180550"/>
    <n v="17260550"/>
    <m/>
    <n v="1"/>
  </r>
  <r>
    <x v="6"/>
    <x v="2"/>
    <x v="18"/>
    <x v="171"/>
    <n v="16844696.309999999"/>
    <n v="16900773.68"/>
    <m/>
    <n v="1"/>
  </r>
  <r>
    <x v="6"/>
    <x v="2"/>
    <x v="18"/>
    <x v="30"/>
    <n v="18874084.640000001"/>
    <n v="18976047.538333301"/>
    <m/>
    <n v="6"/>
  </r>
  <r>
    <x v="6"/>
    <x v="2"/>
    <x v="18"/>
    <x v="148"/>
    <n v="23454694.452857099"/>
    <n v="23569391.4757143"/>
    <m/>
    <n v="7"/>
  </r>
  <r>
    <x v="6"/>
    <x v="2"/>
    <x v="18"/>
    <x v="157"/>
    <n v="27213798.579999998"/>
    <n v="27288674.93"/>
    <m/>
    <n v="1"/>
  </r>
  <r>
    <x v="6"/>
    <x v="2"/>
    <x v="46"/>
    <x v="172"/>
    <n v="15353677.060000001"/>
    <n v="15505252.949999999"/>
    <m/>
    <n v="1"/>
  </r>
  <r>
    <x v="6"/>
    <x v="2"/>
    <x v="5"/>
    <x v="6"/>
    <n v="17118748.32"/>
    <n v="17289671.100000001"/>
    <m/>
    <n v="1"/>
  </r>
  <r>
    <x v="6"/>
    <x v="2"/>
    <x v="5"/>
    <x v="130"/>
    <n v="21225826.75"/>
    <n v="21225826.75"/>
    <m/>
    <n v="1"/>
  </r>
  <r>
    <x v="6"/>
    <x v="2"/>
    <x v="5"/>
    <x v="99"/>
    <n v="14815116.765000001"/>
    <n v="14929373.949999999"/>
    <m/>
    <n v="2"/>
  </r>
  <r>
    <x v="6"/>
    <x v="2"/>
    <x v="5"/>
    <x v="142"/>
    <n v="15312401.140000001"/>
    <n v="15484858.77"/>
    <m/>
    <n v="1"/>
  </r>
  <r>
    <x v="6"/>
    <x v="2"/>
    <x v="5"/>
    <x v="7"/>
    <n v="18015281.506666701"/>
    <n v="18051747.053333301"/>
    <m/>
    <n v="3"/>
  </r>
  <r>
    <x v="6"/>
    <x v="2"/>
    <x v="63"/>
    <x v="173"/>
    <n v="22777221.530000001"/>
    <n v="22964602.18"/>
    <m/>
    <n v="1"/>
  </r>
  <r>
    <x v="6"/>
    <x v="2"/>
    <x v="19"/>
    <x v="174"/>
    <n v="19256359.969999999"/>
    <n v="19439085.670000002"/>
    <m/>
    <n v="1"/>
  </r>
  <r>
    <x v="6"/>
    <x v="2"/>
    <x v="19"/>
    <x v="158"/>
    <n v="17267780"/>
    <n v="17327780"/>
    <m/>
    <n v="1"/>
  </r>
  <r>
    <x v="6"/>
    <x v="2"/>
    <x v="64"/>
    <x v="175"/>
    <n v="19152016.024999999"/>
    <n v="19277778.605"/>
    <m/>
    <n v="2"/>
  </r>
  <r>
    <x v="6"/>
    <x v="2"/>
    <x v="64"/>
    <x v="176"/>
    <n v="17586655.458000001"/>
    <n v="17630986.094000001"/>
    <m/>
    <n v="5"/>
  </r>
  <r>
    <x v="6"/>
    <x v="2"/>
    <x v="59"/>
    <x v="131"/>
    <n v="17673205.355"/>
    <n v="17804968.010000002"/>
    <m/>
    <n v="2"/>
  </r>
  <r>
    <x v="6"/>
    <x v="2"/>
    <x v="25"/>
    <x v="177"/>
    <n v="15934299.1"/>
    <n v="15994776.779999999"/>
    <m/>
    <n v="1"/>
  </r>
  <r>
    <x v="6"/>
    <x v="2"/>
    <x v="25"/>
    <x v="178"/>
    <n v="18314174"/>
    <n v="18410280"/>
    <m/>
    <n v="2"/>
  </r>
  <r>
    <x v="6"/>
    <x v="2"/>
    <x v="65"/>
    <x v="179"/>
    <n v="29573769.02"/>
    <n v="29573769.02"/>
    <m/>
    <n v="1"/>
  </r>
  <r>
    <x v="6"/>
    <x v="3"/>
    <x v="9"/>
    <x v="144"/>
    <n v="21918442.149999999"/>
    <n v="21918442.149999999"/>
    <m/>
    <n v="1"/>
  </r>
  <r>
    <x v="6"/>
    <x v="3"/>
    <x v="6"/>
    <x v="8"/>
    <n v="23700086.463333301"/>
    <n v="23853184.1833333"/>
    <m/>
    <n v="3"/>
  </r>
  <r>
    <x v="6"/>
    <x v="3"/>
    <x v="6"/>
    <x v="56"/>
    <n v="20552322.120000001"/>
    <n v="20710862.885000002"/>
    <m/>
    <n v="2"/>
  </r>
  <r>
    <x v="6"/>
    <x v="3"/>
    <x v="6"/>
    <x v="180"/>
    <n v="19987961.609999999"/>
    <n v="20043016.609999999"/>
    <m/>
    <n v="3"/>
  </r>
  <r>
    <x v="6"/>
    <x v="3"/>
    <x v="6"/>
    <x v="9"/>
    <n v="20320436.690000001"/>
    <n v="20445961.524999999"/>
    <m/>
    <n v="14"/>
  </r>
  <r>
    <x v="6"/>
    <x v="3"/>
    <x v="20"/>
    <x v="181"/>
    <n v="21209267.460000001"/>
    <n v="21279519.399999999"/>
    <m/>
    <n v="1"/>
  </r>
  <r>
    <x v="6"/>
    <x v="3"/>
    <x v="20"/>
    <x v="182"/>
    <n v="19363164.079999998"/>
    <n v="19424626.75"/>
    <m/>
    <n v="1"/>
  </r>
  <r>
    <x v="6"/>
    <x v="3"/>
    <x v="20"/>
    <x v="183"/>
    <n v="20442989.25"/>
    <n v="20442989.25"/>
    <m/>
    <n v="1"/>
  </r>
  <r>
    <x v="6"/>
    <x v="3"/>
    <x v="20"/>
    <x v="65"/>
    <n v="17845402"/>
    <n v="17893780"/>
    <m/>
    <n v="1"/>
  </r>
  <r>
    <x v="6"/>
    <x v="3"/>
    <x v="35"/>
    <x v="57"/>
    <n v="19315246.949999999"/>
    <n v="19496518.646666698"/>
    <m/>
    <n v="3"/>
  </r>
  <r>
    <x v="6"/>
    <x v="3"/>
    <x v="35"/>
    <x v="134"/>
    <n v="17774421.335000001"/>
    <n v="17858795.050000001"/>
    <m/>
    <n v="2"/>
  </r>
  <r>
    <x v="6"/>
    <x v="3"/>
    <x v="22"/>
    <x v="35"/>
    <n v="21960395.833000001"/>
    <n v="22087650.105999999"/>
    <m/>
    <n v="10"/>
  </r>
  <r>
    <x v="6"/>
    <x v="3"/>
    <x v="22"/>
    <x v="184"/>
    <n v="20471686"/>
    <n v="20630980"/>
    <m/>
    <n v="1"/>
  </r>
  <r>
    <x v="6"/>
    <x v="3"/>
    <x v="22"/>
    <x v="135"/>
    <n v="21568486.440000001"/>
    <n v="21631651.600000001"/>
    <m/>
    <n v="1"/>
  </r>
  <r>
    <x v="6"/>
    <x v="3"/>
    <x v="22"/>
    <x v="185"/>
    <n v="19247623.640000001"/>
    <n v="19545247.280000001"/>
    <m/>
    <n v="1"/>
  </r>
  <r>
    <x v="7"/>
    <x v="0"/>
    <x v="1"/>
    <x v="15"/>
    <n v="20629841.829999998"/>
    <n v="20699824.25"/>
    <m/>
    <n v="1"/>
  </r>
  <r>
    <x v="7"/>
    <x v="1"/>
    <x v="31"/>
    <x v="186"/>
    <n v="14171017.449999999"/>
    <n v="14392034.9"/>
    <m/>
    <n v="1"/>
  </r>
  <r>
    <x v="13"/>
    <x v="6"/>
    <x v="32"/>
    <x v="116"/>
    <n v="18755606.789999999"/>
    <n v="18755606.789999999"/>
    <m/>
    <n v="1"/>
  </r>
  <r>
    <x v="14"/>
    <x v="4"/>
    <x v="50"/>
    <x v="24"/>
    <n v="18684104"/>
    <n v="18737266.3866667"/>
    <m/>
    <n v="3"/>
  </r>
  <r>
    <x v="14"/>
    <x v="3"/>
    <x v="6"/>
    <x v="32"/>
    <n v="21507375.399999999"/>
    <n v="21507375.399999999"/>
    <m/>
    <n v="1"/>
  </r>
  <r>
    <x v="8"/>
    <x v="4"/>
    <x v="13"/>
    <x v="114"/>
    <n v="22487624.93"/>
    <n v="22727249.859999999"/>
    <m/>
    <n v="1"/>
  </r>
  <r>
    <x v="8"/>
    <x v="5"/>
    <x v="57"/>
    <x v="118"/>
    <n v="21270782.07"/>
    <n v="21317757.859999999"/>
    <m/>
    <n v="1"/>
  </r>
  <r>
    <x v="8"/>
    <x v="5"/>
    <x v="57"/>
    <x v="187"/>
    <n v="21773833.07"/>
    <n v="21821147.859999999"/>
    <m/>
    <n v="1"/>
  </r>
  <r>
    <x v="8"/>
    <x v="5"/>
    <x v="57"/>
    <x v="78"/>
    <n v="23163655.93"/>
    <n v="23215173.260000002"/>
    <m/>
    <n v="1"/>
  </r>
  <r>
    <x v="8"/>
    <x v="2"/>
    <x v="46"/>
    <x v="172"/>
    <n v="28494511.190000001"/>
    <n v="28759022.379999999"/>
    <m/>
    <n v="1"/>
  </r>
  <r>
    <x v="8"/>
    <x v="2"/>
    <x v="63"/>
    <x v="173"/>
    <n v="20868341.27"/>
    <n v="20915045.859999999"/>
    <m/>
    <n v="1"/>
  </r>
  <r>
    <x v="9"/>
    <x v="4"/>
    <x v="13"/>
    <x v="79"/>
    <n v="14500000"/>
    <n v="14999633.390000001"/>
    <m/>
    <n v="1"/>
  </r>
  <r>
    <x v="16"/>
    <x v="0"/>
    <x v="1"/>
    <x v="18"/>
    <n v="20563081.879999999"/>
    <n v="20568081.879999999"/>
    <m/>
    <n v="1"/>
  </r>
  <r>
    <x v="16"/>
    <x v="4"/>
    <x v="16"/>
    <x v="50"/>
    <n v="21079480.283333302"/>
    <n v="21082813.616666701"/>
    <m/>
    <n v="3"/>
  </r>
  <r>
    <x v="16"/>
    <x v="4"/>
    <x v="16"/>
    <x v="43"/>
    <n v="21471585.84"/>
    <n v="21476585.84"/>
    <m/>
    <n v="2"/>
  </r>
  <r>
    <x v="16"/>
    <x v="4"/>
    <x v="50"/>
    <x v="147"/>
    <n v="17313046.75"/>
    <n v="17318046.75"/>
    <m/>
    <n v="1"/>
  </r>
  <r>
    <x v="16"/>
    <x v="3"/>
    <x v="6"/>
    <x v="180"/>
    <n v="25276889.32"/>
    <n v="25281889.32"/>
    <m/>
    <n v="1"/>
  </r>
  <r>
    <x v="0"/>
    <x v="0"/>
    <x v="61"/>
    <x v="188"/>
    <n v="21479142.285"/>
    <n v="21561483.475000001"/>
    <m/>
    <n v="2"/>
  </r>
  <r>
    <x v="0"/>
    <x v="0"/>
    <x v="61"/>
    <x v="153"/>
    <n v="22988213.870000001"/>
    <n v="23154591.25"/>
    <m/>
    <n v="1"/>
  </r>
  <r>
    <x v="0"/>
    <x v="0"/>
    <x v="56"/>
    <x v="136"/>
    <n v="22769795.870000001"/>
    <n v="22936851.25"/>
    <m/>
    <n v="2"/>
  </r>
  <r>
    <x v="0"/>
    <x v="0"/>
    <x v="28"/>
    <x v="47"/>
    <n v="21341885.870000001"/>
    <n v="21505551.25"/>
    <m/>
    <n v="1"/>
  </r>
  <r>
    <x v="0"/>
    <x v="0"/>
    <x v="28"/>
    <x v="112"/>
    <n v="20291991.25"/>
    <n v="20291991.25"/>
    <m/>
    <n v="1"/>
  </r>
  <r>
    <x v="0"/>
    <x v="4"/>
    <x v="8"/>
    <x v="27"/>
    <n v="19513058.420000002"/>
    <n v="19628032.465"/>
    <m/>
    <n v="2"/>
  </r>
  <r>
    <x v="0"/>
    <x v="4"/>
    <x v="16"/>
    <x v="50"/>
    <n v="18828601.59"/>
    <n v="18871765.48"/>
    <m/>
    <n v="4"/>
  </r>
  <r>
    <x v="0"/>
    <x v="4"/>
    <x v="16"/>
    <x v="43"/>
    <n v="23992896.289999999"/>
    <n v="23992896.289999999"/>
    <m/>
    <n v="1"/>
  </r>
  <r>
    <x v="0"/>
    <x v="4"/>
    <x v="16"/>
    <x v="189"/>
    <n v="17227821.370000001"/>
    <n v="17279801.52"/>
    <m/>
    <n v="1"/>
  </r>
  <r>
    <x v="0"/>
    <x v="4"/>
    <x v="49"/>
    <x v="90"/>
    <n v="20017651.699999999"/>
    <n v="20310303.390000001"/>
    <m/>
    <n v="1"/>
  </r>
  <r>
    <x v="0"/>
    <x v="4"/>
    <x v="50"/>
    <x v="147"/>
    <n v="20381475.600000001"/>
    <n v="20381475.600000001"/>
    <m/>
    <n v="1"/>
  </r>
  <r>
    <x v="0"/>
    <x v="1"/>
    <x v="2"/>
    <x v="62"/>
    <n v="20345023.879999999"/>
    <n v="20492891.25"/>
    <m/>
    <n v="1"/>
  </r>
  <r>
    <x v="0"/>
    <x v="1"/>
    <x v="3"/>
    <x v="190"/>
    <n v="23028088"/>
    <n v="23296176"/>
    <m/>
    <n v="1"/>
  </r>
  <r>
    <x v="0"/>
    <x v="1"/>
    <x v="37"/>
    <x v="164"/>
    <n v="19766723.27"/>
    <n v="19946176.100000001"/>
    <m/>
    <n v="1"/>
  </r>
  <r>
    <x v="0"/>
    <x v="5"/>
    <x v="57"/>
    <x v="78"/>
    <n v="22148213.879999999"/>
    <n v="22314591.25"/>
    <m/>
    <n v="1"/>
  </r>
  <r>
    <x v="0"/>
    <x v="2"/>
    <x v="59"/>
    <x v="131"/>
    <n v="21442676.870000001"/>
    <n v="21606681.25"/>
    <m/>
    <n v="1"/>
  </r>
  <r>
    <x v="0"/>
    <x v="2"/>
    <x v="25"/>
    <x v="178"/>
    <n v="21835282.050000001"/>
    <n v="21896980.059999999"/>
    <m/>
    <n v="1"/>
  </r>
  <r>
    <x v="0"/>
    <x v="3"/>
    <x v="6"/>
    <x v="8"/>
    <n v="23202216.155000001"/>
    <n v="23288528.109999999"/>
    <m/>
    <n v="2"/>
  </r>
  <r>
    <x v="0"/>
    <x v="3"/>
    <x v="6"/>
    <x v="32"/>
    <n v="24411960.975000001"/>
    <n v="24441782.035"/>
    <m/>
    <n v="2"/>
  </r>
  <r>
    <x v="0"/>
    <x v="3"/>
    <x v="6"/>
    <x v="56"/>
    <n v="20507167.84"/>
    <n v="20507167.84"/>
    <m/>
    <n v="1"/>
  </r>
  <r>
    <x v="0"/>
    <x v="3"/>
    <x v="6"/>
    <x v="9"/>
    <n v="22489601.629999999"/>
    <n v="22489601.629999999"/>
    <m/>
    <n v="1"/>
  </r>
  <r>
    <x v="0"/>
    <x v="3"/>
    <x v="21"/>
    <x v="191"/>
    <n v="20826559.18"/>
    <n v="20885621.309999999"/>
    <m/>
    <n v="1"/>
  </r>
  <r>
    <x v="0"/>
    <x v="3"/>
    <x v="35"/>
    <x v="150"/>
    <n v="18991467.059999999"/>
    <n v="18991467.059999999"/>
    <m/>
    <n v="1"/>
  </r>
  <r>
    <x v="0"/>
    <x v="3"/>
    <x v="35"/>
    <x v="57"/>
    <n v="23747704.6833333"/>
    <n v="23834754.8433333"/>
    <m/>
    <n v="3"/>
  </r>
  <r>
    <x v="0"/>
    <x v="3"/>
    <x v="22"/>
    <x v="35"/>
    <n v="20317703.940000001"/>
    <n v="20374115.489999998"/>
    <m/>
    <n v="1"/>
  </r>
  <r>
    <x v="0"/>
    <x v="3"/>
    <x v="22"/>
    <x v="192"/>
    <n v="17961261.539999999"/>
    <n v="17961261.539999999"/>
    <m/>
    <n v="1"/>
  </r>
  <r>
    <x v="0"/>
    <x v="3"/>
    <x v="22"/>
    <x v="184"/>
    <n v="18337390.489999998"/>
    <n v="18337390.489999998"/>
    <m/>
    <n v="1"/>
  </r>
  <r>
    <x v="0"/>
    <x v="3"/>
    <x v="22"/>
    <x v="135"/>
    <n v="22495261.75"/>
    <n v="22556957.5"/>
    <m/>
    <n v="1"/>
  </r>
  <r>
    <x v="1"/>
    <x v="3"/>
    <x v="35"/>
    <x v="57"/>
    <n v="22577826.530000001"/>
    <n v="22783729.850000001"/>
    <m/>
    <n v="1"/>
  </r>
  <r>
    <x v="2"/>
    <x v="4"/>
    <x v="8"/>
    <x v="26"/>
    <n v="23879632.829999998"/>
    <n v="23879632.829999998"/>
    <m/>
    <n v="1"/>
  </r>
  <r>
    <x v="2"/>
    <x v="5"/>
    <x v="51"/>
    <x v="193"/>
    <n v="23614171.469999999"/>
    <n v="23671355.02"/>
    <m/>
    <n v="1"/>
  </r>
  <r>
    <x v="2"/>
    <x v="3"/>
    <x v="6"/>
    <x v="9"/>
    <n v="16669290.85"/>
    <n v="16719912.050000001"/>
    <m/>
    <n v="1"/>
  </r>
  <r>
    <x v="2"/>
    <x v="3"/>
    <x v="22"/>
    <x v="135"/>
    <n v="25246353.710000001"/>
    <n v="25246353.710000001"/>
    <m/>
    <n v="1"/>
  </r>
  <r>
    <x v="3"/>
    <x v="1"/>
    <x v="37"/>
    <x v="141"/>
    <n v="16626771.4369231"/>
    <n v="16626771.4369231"/>
    <m/>
    <n v="13"/>
  </r>
  <r>
    <x v="3"/>
    <x v="3"/>
    <x v="9"/>
    <x v="133"/>
    <n v="19320067.065000001"/>
    <n v="19320067.065000001"/>
    <m/>
    <n v="2"/>
  </r>
  <r>
    <x v="4"/>
    <x v="4"/>
    <x v="14"/>
    <x v="0"/>
    <n v="38635609.759999998"/>
    <n v="38862217.729999997"/>
    <m/>
    <n v="1"/>
  </r>
  <r>
    <x v="4"/>
    <x v="4"/>
    <x v="8"/>
    <x v="42"/>
    <n v="28103705.7890625"/>
    <n v="28204507.493124999"/>
    <m/>
    <n v="32"/>
  </r>
  <r>
    <x v="4"/>
    <x v="4"/>
    <x v="16"/>
    <x v="50"/>
    <n v="25532466.920000002"/>
    <n v="25532466.920000002"/>
    <m/>
    <n v="1"/>
  </r>
  <r>
    <x v="4"/>
    <x v="2"/>
    <x v="54"/>
    <x v="194"/>
    <n v="22320749.75"/>
    <n v="22320749.75"/>
    <m/>
    <n v="1"/>
  </r>
  <r>
    <x v="4"/>
    <x v="3"/>
    <x v="6"/>
    <x v="9"/>
    <n v="23850594.662500001"/>
    <n v="23850594.662500001"/>
    <m/>
    <n v="4"/>
  </r>
  <r>
    <x v="4"/>
    <x v="3"/>
    <x v="22"/>
    <x v="35"/>
    <n v="25453987.050000001"/>
    <n v="25453987.050000001"/>
    <m/>
    <n v="1"/>
  </r>
  <r>
    <x v="5"/>
    <x v="4"/>
    <x v="16"/>
    <x v="88"/>
    <n v="15176821.9"/>
    <n v="15176821.9"/>
    <m/>
    <n v="1"/>
  </r>
  <r>
    <x v="5"/>
    <x v="2"/>
    <x v="18"/>
    <x v="120"/>
    <n v="20612332.350000001"/>
    <n v="20612332.350000001"/>
    <m/>
    <n v="1"/>
  </r>
  <r>
    <x v="5"/>
    <x v="2"/>
    <x v="5"/>
    <x v="7"/>
    <n v="17464714.559999999"/>
    <n v="17515238.399999999"/>
    <m/>
    <n v="1"/>
  </r>
  <r>
    <x v="5"/>
    <x v="2"/>
    <x v="64"/>
    <x v="175"/>
    <n v="20897473.850000001"/>
    <n v="20897473.850000001"/>
    <m/>
    <n v="1"/>
  </r>
  <r>
    <x v="5"/>
    <x v="2"/>
    <x v="59"/>
    <x v="131"/>
    <n v="21172431.719999999"/>
    <n v="21172431.719999999"/>
    <m/>
    <n v="1"/>
  </r>
  <r>
    <x v="6"/>
    <x v="1"/>
    <x v="4"/>
    <x v="161"/>
    <n v="20085109.190000001"/>
    <n v="20277948.440000001"/>
    <m/>
    <n v="1"/>
  </r>
  <r>
    <x v="6"/>
    <x v="5"/>
    <x v="34"/>
    <x v="81"/>
    <n v="19926869.7225"/>
    <n v="20011241.469999999"/>
    <m/>
    <n v="4"/>
  </r>
  <r>
    <x v="6"/>
    <x v="5"/>
    <x v="57"/>
    <x v="78"/>
    <n v="18951543.600000001"/>
    <n v="18951543.600000001"/>
    <m/>
    <n v="1"/>
  </r>
  <r>
    <x v="6"/>
    <x v="3"/>
    <x v="35"/>
    <x v="134"/>
    <n v="22562611.18"/>
    <n v="22562611.18"/>
    <m/>
    <n v="1"/>
  </r>
  <r>
    <x v="14"/>
    <x v="2"/>
    <x v="18"/>
    <x v="157"/>
    <n v="22521292.690000001"/>
    <n v="22701452.850000001"/>
    <m/>
    <n v="3"/>
  </r>
  <r>
    <x v="9"/>
    <x v="4"/>
    <x v="8"/>
    <x v="28"/>
    <n v="17547177.333333299"/>
    <n v="18185438.783333302"/>
    <m/>
    <n v="3"/>
  </r>
  <r>
    <x v="9"/>
    <x v="4"/>
    <x v="49"/>
    <x v="146"/>
    <n v="17505000"/>
    <n v="18158527.309999999"/>
    <m/>
    <n v="1"/>
  </r>
  <r>
    <x v="16"/>
    <x v="4"/>
    <x v="8"/>
    <x v="60"/>
    <n v="20368699.25"/>
    <n v="20373699.25"/>
    <m/>
    <n v="1"/>
  </r>
  <r>
    <x v="16"/>
    <x v="4"/>
    <x v="16"/>
    <x v="50"/>
    <n v="19607089.940000001"/>
    <n v="19612089.940000001"/>
    <m/>
    <n v="2"/>
  </r>
  <r>
    <x v="16"/>
    <x v="4"/>
    <x v="50"/>
    <x v="24"/>
    <n v="19275352.315000001"/>
    <n v="19280352.315000001"/>
    <m/>
    <n v="2"/>
  </r>
  <r>
    <x v="16"/>
    <x v="4"/>
    <x v="50"/>
    <x v="147"/>
    <n v="19489969.379999999"/>
    <n v="19494969.379999999"/>
    <m/>
    <n v="1"/>
  </r>
  <r>
    <x v="16"/>
    <x v="3"/>
    <x v="6"/>
    <x v="180"/>
    <n v="20209680.515000001"/>
    <n v="20243084.75"/>
    <m/>
    <n v="2"/>
  </r>
  <r>
    <x v="16"/>
    <x v="3"/>
    <x v="22"/>
    <x v="184"/>
    <n v="20990519.350000001"/>
    <n v="20995519.350000001"/>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C4A503-9526-4409-BA02-F94FFCCCEB73}"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725" firstHeaderRow="0" firstDataRow="1" firstDataCol="1"/>
  <pivotFields count="8">
    <pivotField axis="axisRow" showAll="0">
      <items count="18">
        <item n="MUTUAL CARTAGO" x="0"/>
        <item n="INVU" x="15"/>
        <item n="COOCIQUE" x="2"/>
        <item n="COOPENAE" x="4"/>
        <item n="GRUPO MUTUAL ALAJUELA LA VIVIENDA" x="6"/>
        <item n="BANCO DE COSTA RICA" x="12"/>
        <item x="8"/>
        <item x="5"/>
        <item x="3"/>
        <item x="13"/>
        <item x="1"/>
        <item x="7"/>
        <item x="16"/>
        <item x="14"/>
        <item x="9"/>
        <item x="10"/>
        <item x="11"/>
        <item t="default"/>
      </items>
    </pivotField>
    <pivotField axis="axisRow" showAll="0">
      <items count="8">
        <item x="4"/>
        <item x="1"/>
        <item x="5"/>
        <item x="6"/>
        <item x="3"/>
        <item x="2"/>
        <item x="0"/>
        <item t="default"/>
      </items>
    </pivotField>
    <pivotField axis="axisRow" showAll="0">
      <items count="67">
        <item x="5"/>
        <item x="54"/>
        <item x="12"/>
        <item x="64"/>
        <item x="7"/>
        <item x="22"/>
        <item x="50"/>
        <item x="9"/>
        <item x="19"/>
        <item x="3"/>
        <item x="1"/>
        <item x="6"/>
        <item x="18"/>
        <item x="8"/>
        <item x="13"/>
        <item x="51"/>
        <item x="32"/>
        <item x="37"/>
        <item x="16"/>
        <item x="21"/>
        <item x="35"/>
        <item x="33"/>
        <item x="49"/>
        <item x="52"/>
        <item x="27"/>
        <item x="57"/>
        <item x="53"/>
        <item x="59"/>
        <item x="25"/>
        <item x="63"/>
        <item x="60"/>
        <item x="36"/>
        <item x="34"/>
        <item x="28"/>
        <item x="55"/>
        <item x="11"/>
        <item x="46"/>
        <item x="0"/>
        <item x="29"/>
        <item x="15"/>
        <item x="2"/>
        <item x="42"/>
        <item x="17"/>
        <item x="20"/>
        <item x="24"/>
        <item x="40"/>
        <item x="10"/>
        <item x="38"/>
        <item x="26"/>
        <item x="14"/>
        <item x="41"/>
        <item x="31"/>
        <item x="39"/>
        <item x="4"/>
        <item x="62"/>
        <item x="45"/>
        <item x="47"/>
        <item x="58"/>
        <item x="61"/>
        <item x="30"/>
        <item x="56"/>
        <item x="48"/>
        <item x="23"/>
        <item x="44"/>
        <item x="65"/>
        <item x="43"/>
        <item t="default"/>
      </items>
    </pivotField>
    <pivotField axis="axisRow" showAll="0">
      <items count="196">
        <item x="11"/>
        <item x="9"/>
        <item x="1"/>
        <item x="26"/>
        <item x="35"/>
        <item x="8"/>
        <item x="56"/>
        <item x="180"/>
        <item x="194"/>
        <item x="86"/>
        <item x="90"/>
        <item x="116"/>
        <item x="52"/>
        <item x="175"/>
        <item x="135"/>
        <item x="53"/>
        <item x="46"/>
        <item x="48"/>
        <item x="64"/>
        <item x="57"/>
        <item x="78"/>
        <item x="19"/>
        <item x="139"/>
        <item x="131"/>
        <item x="173"/>
        <item x="32"/>
        <item x="39"/>
        <item x="18"/>
        <item x="42"/>
        <item x="81"/>
        <item x="148"/>
        <item x="99"/>
        <item x="128"/>
        <item x="24"/>
        <item x="58"/>
        <item x="144"/>
        <item x="16"/>
        <item x="62"/>
        <item x="51"/>
        <item x="63"/>
        <item x="129"/>
        <item x="7"/>
        <item x="161"/>
        <item x="60"/>
        <item x="50"/>
        <item x="13"/>
        <item x="92"/>
        <item x="103"/>
        <item x="15"/>
        <item x="107"/>
        <item x="10"/>
        <item x="115"/>
        <item x="20"/>
        <item x="6"/>
        <item x="27"/>
        <item x="28"/>
        <item x="189"/>
        <item x="123"/>
        <item x="31"/>
        <item x="65"/>
        <item x="191"/>
        <item x="94"/>
        <item x="133"/>
        <item x="132"/>
        <item x="12"/>
        <item x="37"/>
        <item x="104"/>
        <item x="79"/>
        <item x="43"/>
        <item x="80"/>
        <item x="177"/>
        <item x="33"/>
        <item x="185"/>
        <item x="22"/>
        <item x="146"/>
        <item x="122"/>
        <item x="163"/>
        <item x="85"/>
        <item x="114"/>
        <item x="100"/>
        <item x="74"/>
        <item x="88"/>
        <item x="29"/>
        <item x="75"/>
        <item x="125"/>
        <item x="147"/>
        <item x="76"/>
        <item x="164"/>
        <item x="174"/>
        <item x="159"/>
        <item x="105"/>
        <item x="184"/>
        <item x="0"/>
        <item x="82"/>
        <item x="109"/>
        <item x="93"/>
        <item x="30"/>
        <item x="55"/>
        <item x="118"/>
        <item x="171"/>
        <item x="134"/>
        <item x="2"/>
        <item x="54"/>
        <item x="130"/>
        <item x="188"/>
        <item x="95"/>
        <item x="150"/>
        <item x="192"/>
        <item x="151"/>
        <item x="23"/>
        <item x="157"/>
        <item x="120"/>
        <item x="162"/>
        <item x="84"/>
        <item x="67"/>
        <item x="117"/>
        <item x="96"/>
        <item x="66"/>
        <item x="126"/>
        <item x="72"/>
        <item x="149"/>
        <item x="14"/>
        <item x="59"/>
        <item x="68"/>
        <item x="145"/>
        <item x="142"/>
        <item x="141"/>
        <item x="119"/>
        <item x="136"/>
        <item x="47"/>
        <item x="112"/>
        <item x="73"/>
        <item x="89"/>
        <item x="127"/>
        <item x="91"/>
        <item x="176"/>
        <item x="178"/>
        <item x="181"/>
        <item x="182"/>
        <item x="183"/>
        <item x="69"/>
        <item x="160"/>
        <item x="138"/>
        <item x="169"/>
        <item x="87"/>
        <item x="193"/>
        <item x="113"/>
        <item x="38"/>
        <item x="40"/>
        <item x="17"/>
        <item x="34"/>
        <item x="111"/>
        <item x="5"/>
        <item x="172"/>
        <item x="70"/>
        <item x="153"/>
        <item x="4"/>
        <item x="137"/>
        <item x="101"/>
        <item x="165"/>
        <item x="170"/>
        <item x="187"/>
        <item x="3"/>
        <item x="41"/>
        <item x="21"/>
        <item x="190"/>
        <item x="166"/>
        <item x="143"/>
        <item x="102"/>
        <item x="179"/>
        <item x="152"/>
        <item x="155"/>
        <item x="25"/>
        <item x="36"/>
        <item x="44"/>
        <item x="45"/>
        <item x="49"/>
        <item x="61"/>
        <item x="71"/>
        <item x="77"/>
        <item x="83"/>
        <item x="97"/>
        <item x="98"/>
        <item x="106"/>
        <item x="108"/>
        <item x="110"/>
        <item x="121"/>
        <item x="124"/>
        <item x="140"/>
        <item x="154"/>
        <item x="156"/>
        <item x="158"/>
        <item x="167"/>
        <item x="168"/>
        <item x="186"/>
        <item t="default"/>
      </items>
    </pivotField>
    <pivotField dataField="1" numFmtId="4" showAll="0"/>
    <pivotField dataField="1" numFmtId="4" showAll="0"/>
    <pivotField dataField="1" showAll="0"/>
    <pivotField dataField="1" showAll="0"/>
  </pivotFields>
  <rowFields count="4">
    <field x="0"/>
    <field x="1"/>
    <field x="2"/>
    <field x="3"/>
  </rowFields>
  <rowItems count="716">
    <i>
      <x/>
    </i>
    <i r="1">
      <x/>
    </i>
    <i r="2">
      <x v="6"/>
    </i>
    <i r="3">
      <x v="85"/>
    </i>
    <i r="2">
      <x v="13"/>
    </i>
    <i r="3">
      <x v="17"/>
    </i>
    <i r="3">
      <x v="54"/>
    </i>
    <i r="3">
      <x v="80"/>
    </i>
    <i r="2">
      <x v="18"/>
    </i>
    <i r="3">
      <x v="44"/>
    </i>
    <i r="3">
      <x v="56"/>
    </i>
    <i r="3">
      <x v="68"/>
    </i>
    <i r="2">
      <x v="22"/>
    </i>
    <i r="3">
      <x v="10"/>
    </i>
    <i r="3">
      <x v="84"/>
    </i>
    <i r="2">
      <x v="38"/>
    </i>
    <i r="3">
      <x v="33"/>
    </i>
    <i r="3">
      <x v="36"/>
    </i>
    <i r="2">
      <x v="59"/>
    </i>
    <i r="3">
      <x v="176"/>
    </i>
    <i r="1">
      <x v="1"/>
    </i>
    <i r="2">
      <x v="9"/>
    </i>
    <i r="3">
      <x v="38"/>
    </i>
    <i r="3">
      <x v="156"/>
    </i>
    <i r="3">
      <x v="165"/>
    </i>
    <i r="2">
      <x v="17"/>
    </i>
    <i r="3">
      <x v="46"/>
    </i>
    <i r="3">
      <x v="87"/>
    </i>
    <i r="2">
      <x v="40"/>
    </i>
    <i r="3">
      <x v="37"/>
    </i>
    <i r="3">
      <x v="101"/>
    </i>
    <i r="3">
      <x v="162"/>
    </i>
    <i r="2">
      <x v="51"/>
    </i>
    <i r="3">
      <x v="12"/>
    </i>
    <i r="2">
      <x v="53"/>
    </i>
    <i r="3">
      <x v="152"/>
    </i>
    <i r="1">
      <x v="2"/>
    </i>
    <i r="2">
      <x v="21"/>
    </i>
    <i r="3">
      <x v="102"/>
    </i>
    <i r="2">
      <x v="25"/>
    </i>
    <i r="3">
      <x v="20"/>
    </i>
    <i r="2">
      <x v="32"/>
    </i>
    <i r="3">
      <x v="97"/>
    </i>
    <i r="1">
      <x v="3"/>
    </i>
    <i r="2">
      <x v="16"/>
    </i>
    <i r="3">
      <x v="15"/>
    </i>
    <i r="3">
      <x v="134"/>
    </i>
    <i r="1">
      <x v="4"/>
    </i>
    <i r="2">
      <x v="5"/>
    </i>
    <i r="3">
      <x v="4"/>
    </i>
    <i r="3">
      <x v="14"/>
    </i>
    <i r="3">
      <x v="91"/>
    </i>
    <i r="3">
      <x v="107"/>
    </i>
    <i r="2">
      <x v="11"/>
    </i>
    <i r="3">
      <x v="1"/>
    </i>
    <i r="3">
      <x v="5"/>
    </i>
    <i r="3">
      <x v="6"/>
    </i>
    <i r="3">
      <x v="25"/>
    </i>
    <i r="2">
      <x v="19"/>
    </i>
    <i r="3">
      <x v="60"/>
    </i>
    <i r="2">
      <x v="20"/>
    </i>
    <i r="3">
      <x v="19"/>
    </i>
    <i r="3">
      <x v="106"/>
    </i>
    <i r="1">
      <x v="5"/>
    </i>
    <i r="2">
      <x/>
    </i>
    <i r="3">
      <x v="41"/>
    </i>
    <i r="3">
      <x v="53"/>
    </i>
    <i r="2">
      <x v="27"/>
    </i>
    <i r="3">
      <x v="23"/>
    </i>
    <i r="2">
      <x v="28"/>
    </i>
    <i r="3">
      <x v="136"/>
    </i>
    <i r="1">
      <x v="6"/>
    </i>
    <i r="2">
      <x v="10"/>
    </i>
    <i r="3">
      <x v="2"/>
    </i>
    <i r="2">
      <x v="24"/>
    </i>
    <i r="3">
      <x v="16"/>
    </i>
    <i r="2">
      <x v="30"/>
    </i>
    <i r="3">
      <x v="120"/>
    </i>
    <i r="2">
      <x v="33"/>
    </i>
    <i r="3">
      <x v="129"/>
    </i>
    <i r="3">
      <x v="130"/>
    </i>
    <i r="2">
      <x v="37"/>
    </i>
    <i r="3">
      <x v="92"/>
    </i>
    <i r="3">
      <x v="175"/>
    </i>
    <i r="2">
      <x v="48"/>
    </i>
    <i r="3">
      <x v="174"/>
    </i>
    <i r="2">
      <x v="58"/>
    </i>
    <i r="3">
      <x v="104"/>
    </i>
    <i r="3">
      <x v="155"/>
    </i>
    <i r="2">
      <x v="60"/>
    </i>
    <i r="3">
      <x v="128"/>
    </i>
    <i>
      <x v="1"/>
    </i>
    <i r="1">
      <x v="1"/>
    </i>
    <i r="2">
      <x v="40"/>
    </i>
    <i r="3">
      <x v="37"/>
    </i>
    <i r="2">
      <x v="41"/>
    </i>
    <i r="3">
      <x v="108"/>
    </i>
    <i r="1">
      <x v="6"/>
    </i>
    <i r="2">
      <x v="24"/>
    </i>
    <i r="3">
      <x v="16"/>
    </i>
    <i>
      <x v="2"/>
    </i>
    <i r="1">
      <x/>
    </i>
    <i r="2">
      <x v="6"/>
    </i>
    <i r="3">
      <x v="33"/>
    </i>
    <i r="2">
      <x v="13"/>
    </i>
    <i r="3">
      <x v="3"/>
    </i>
    <i r="2">
      <x v="14"/>
    </i>
    <i r="3">
      <x v="9"/>
    </i>
    <i r="2">
      <x v="18"/>
    </i>
    <i r="3">
      <x v="44"/>
    </i>
    <i r="3">
      <x v="81"/>
    </i>
    <i r="3">
      <x v="132"/>
    </i>
    <i r="2">
      <x v="22"/>
    </i>
    <i r="3">
      <x v="10"/>
    </i>
    <i r="2">
      <x v="61"/>
    </i>
    <i r="3">
      <x v="144"/>
    </i>
    <i r="1">
      <x v="2"/>
    </i>
    <i r="2">
      <x v="15"/>
    </i>
    <i r="3">
      <x v="46"/>
    </i>
    <i r="3">
      <x v="95"/>
    </i>
    <i r="3">
      <x v="145"/>
    </i>
    <i r="2">
      <x v="23"/>
    </i>
    <i r="3">
      <x v="105"/>
    </i>
    <i r="2">
      <x v="26"/>
    </i>
    <i r="3">
      <x v="116"/>
    </i>
    <i r="2">
      <x v="32"/>
    </i>
    <i r="3">
      <x v="29"/>
    </i>
    <i r="2">
      <x v="44"/>
    </i>
    <i r="3">
      <x v="61"/>
    </i>
    <i r="3">
      <x v="147"/>
    </i>
    <i r="2">
      <x v="46"/>
    </i>
    <i r="3">
      <x v="45"/>
    </i>
    <i r="3">
      <x v="69"/>
    </i>
    <i r="2">
      <x v="47"/>
    </i>
    <i r="3">
      <x v="117"/>
    </i>
    <i r="3">
      <x v="181"/>
    </i>
    <i r="1">
      <x v="3"/>
    </i>
    <i r="2">
      <x v="16"/>
    </i>
    <i r="3">
      <x v="134"/>
    </i>
    <i r="1">
      <x v="4"/>
    </i>
    <i r="2">
      <x v="5"/>
    </i>
    <i r="3">
      <x v="14"/>
    </i>
    <i r="2">
      <x v="7"/>
    </i>
    <i r="3">
      <x v="64"/>
    </i>
    <i r="2">
      <x v="11"/>
    </i>
    <i r="3">
      <x v="1"/>
    </i>
    <i r="2">
      <x v="19"/>
    </i>
    <i r="3">
      <x v="90"/>
    </i>
    <i r="2">
      <x v="20"/>
    </i>
    <i r="3">
      <x v="19"/>
    </i>
    <i r="2">
      <x v="43"/>
    </i>
    <i r="3">
      <x v="66"/>
    </i>
    <i r="1">
      <x v="5"/>
    </i>
    <i r="2">
      <x/>
    </i>
    <i r="3">
      <x v="31"/>
    </i>
    <i r="3">
      <x v="79"/>
    </i>
    <i r="3">
      <x v="158"/>
    </i>
    <i r="2">
      <x v="1"/>
    </i>
    <i r="3">
      <x v="47"/>
    </i>
    <i r="2">
      <x v="12"/>
    </i>
    <i r="3">
      <x v="96"/>
    </i>
    <i r="3">
      <x v="182"/>
    </i>
    <i r="2">
      <x v="52"/>
    </i>
    <i r="3">
      <x v="168"/>
    </i>
    <i r="1">
      <x v="6"/>
    </i>
    <i r="2">
      <x v="10"/>
    </i>
    <i r="3">
      <x v="27"/>
    </i>
    <i r="2">
      <x v="56"/>
    </i>
    <i r="3">
      <x v="12"/>
    </i>
    <i>
      <x v="3"/>
    </i>
    <i r="1">
      <x/>
    </i>
    <i r="2">
      <x v="13"/>
    </i>
    <i r="3">
      <x v="28"/>
    </i>
    <i r="2">
      <x v="18"/>
    </i>
    <i r="3">
      <x v="44"/>
    </i>
    <i r="2">
      <x v="49"/>
    </i>
    <i r="3">
      <x v="92"/>
    </i>
    <i r="1">
      <x v="1"/>
    </i>
    <i r="2">
      <x v="17"/>
    </i>
    <i r="3">
      <x v="171"/>
    </i>
    <i r="3">
      <x v="190"/>
    </i>
    <i r="1">
      <x v="4"/>
    </i>
    <i r="2">
      <x v="5"/>
    </i>
    <i r="3">
      <x v="4"/>
    </i>
    <i r="2">
      <x v="11"/>
    </i>
    <i r="3">
      <x v="1"/>
    </i>
    <i r="3">
      <x v="5"/>
    </i>
    <i r="1">
      <x v="5"/>
    </i>
    <i r="2">
      <x v="1"/>
    </i>
    <i r="3">
      <x v="8"/>
    </i>
    <i r="1">
      <x v="6"/>
    </i>
    <i r="2">
      <x v="24"/>
    </i>
    <i r="3">
      <x v="189"/>
    </i>
    <i>
      <x v="4"/>
    </i>
    <i r="1">
      <x/>
    </i>
    <i r="2">
      <x v="4"/>
    </i>
    <i r="3">
      <x v="75"/>
    </i>
    <i r="3">
      <x v="164"/>
    </i>
    <i r="2">
      <x v="6"/>
    </i>
    <i r="3">
      <x v="33"/>
    </i>
    <i r="3">
      <x v="85"/>
    </i>
    <i r="2">
      <x v="13"/>
    </i>
    <i r="3">
      <x/>
    </i>
    <i r="3">
      <x v="3"/>
    </i>
    <i r="3">
      <x v="17"/>
    </i>
    <i r="3">
      <x v="43"/>
    </i>
    <i r="3">
      <x v="54"/>
    </i>
    <i r="3">
      <x v="55"/>
    </i>
    <i r="3">
      <x v="57"/>
    </i>
    <i r="3">
      <x v="65"/>
    </i>
    <i r="3">
      <x v="80"/>
    </i>
    <i r="2">
      <x v="14"/>
    </i>
    <i r="3">
      <x v="52"/>
    </i>
    <i r="3">
      <x v="112"/>
    </i>
    <i r="3">
      <x v="146"/>
    </i>
    <i r="2">
      <x v="18"/>
    </i>
    <i r="3">
      <x v="44"/>
    </i>
    <i r="3">
      <x v="76"/>
    </i>
    <i r="3">
      <x v="81"/>
    </i>
    <i r="3">
      <x v="82"/>
    </i>
    <i r="2">
      <x v="22"/>
    </i>
    <i r="3">
      <x v="84"/>
    </i>
    <i r="2">
      <x v="38"/>
    </i>
    <i r="3">
      <x v="50"/>
    </i>
    <i r="2">
      <x v="39"/>
    </i>
    <i r="3">
      <x v="33"/>
    </i>
    <i r="3">
      <x v="172"/>
    </i>
    <i r="2">
      <x v="49"/>
    </i>
    <i r="3">
      <x v="73"/>
    </i>
    <i r="3">
      <x v="109"/>
    </i>
    <i r="2">
      <x v="50"/>
    </i>
    <i r="3">
      <x v="118"/>
    </i>
    <i r="2">
      <x v="57"/>
    </i>
    <i r="3">
      <x v="187"/>
    </i>
    <i r="2">
      <x v="59"/>
    </i>
    <i r="3">
      <x v="176"/>
    </i>
    <i r="1">
      <x v="1"/>
    </i>
    <i r="2">
      <x v="17"/>
    </i>
    <i r="3">
      <x v="18"/>
    </i>
    <i r="3">
      <x v="87"/>
    </i>
    <i r="3">
      <x v="159"/>
    </i>
    <i r="3">
      <x v="166"/>
    </i>
    <i r="3">
      <x v="171"/>
    </i>
    <i r="3">
      <x v="190"/>
    </i>
    <i r="2">
      <x v="40"/>
    </i>
    <i r="3">
      <x v="37"/>
    </i>
    <i r="2">
      <x v="42"/>
    </i>
    <i r="3">
      <x v="33"/>
    </i>
    <i r="3">
      <x v="133"/>
    </i>
    <i r="2">
      <x v="53"/>
    </i>
    <i r="3">
      <x v="42"/>
    </i>
    <i r="1">
      <x v="2"/>
    </i>
    <i r="2">
      <x v="21"/>
    </i>
    <i r="3">
      <x v="32"/>
    </i>
    <i r="2">
      <x v="23"/>
    </i>
    <i r="3">
      <x v="105"/>
    </i>
    <i r="3">
      <x v="143"/>
    </i>
    <i r="2">
      <x v="25"/>
    </i>
    <i r="3">
      <x v="20"/>
    </i>
    <i r="3">
      <x v="160"/>
    </i>
    <i r="2">
      <x v="26"/>
    </i>
    <i r="3">
      <x v="22"/>
    </i>
    <i r="2">
      <x v="32"/>
    </i>
    <i r="3">
      <x v="29"/>
    </i>
    <i r="2">
      <x v="55"/>
    </i>
    <i r="3">
      <x v="93"/>
    </i>
    <i r="3">
      <x v="193"/>
    </i>
    <i r="1">
      <x v="3"/>
    </i>
    <i r="2">
      <x v="16"/>
    </i>
    <i r="3">
      <x v="11"/>
    </i>
    <i r="3">
      <x v="15"/>
    </i>
    <i r="3">
      <x v="134"/>
    </i>
    <i r="3">
      <x v="192"/>
    </i>
    <i r="1">
      <x v="4"/>
    </i>
    <i r="2">
      <x v="5"/>
    </i>
    <i r="3">
      <x v="4"/>
    </i>
    <i r="3">
      <x v="14"/>
    </i>
    <i r="3">
      <x v="72"/>
    </i>
    <i r="3">
      <x v="91"/>
    </i>
    <i r="2">
      <x v="7"/>
    </i>
    <i r="3">
      <x v="35"/>
    </i>
    <i r="3">
      <x v="62"/>
    </i>
    <i r="2">
      <x v="11"/>
    </i>
    <i r="3">
      <x v="1"/>
    </i>
    <i r="3">
      <x v="5"/>
    </i>
    <i r="3">
      <x v="6"/>
    </i>
    <i r="3">
      <x v="7"/>
    </i>
    <i r="3">
      <x v="25"/>
    </i>
    <i r="2">
      <x v="19"/>
    </i>
    <i r="3">
      <x v="150"/>
    </i>
    <i r="2">
      <x v="20"/>
    </i>
    <i r="3">
      <x v="19"/>
    </i>
    <i r="3">
      <x v="100"/>
    </i>
    <i r="2">
      <x v="43"/>
    </i>
    <i r="3">
      <x v="59"/>
    </i>
    <i r="3">
      <x v="71"/>
    </i>
    <i r="3">
      <x v="137"/>
    </i>
    <i r="3">
      <x v="138"/>
    </i>
    <i r="3">
      <x v="139"/>
    </i>
    <i r="1">
      <x v="5"/>
    </i>
    <i r="2">
      <x/>
    </i>
    <i r="3">
      <x v="31"/>
    </i>
    <i r="3">
      <x v="41"/>
    </i>
    <i r="3">
      <x v="53"/>
    </i>
    <i r="3">
      <x v="79"/>
    </i>
    <i r="3">
      <x v="103"/>
    </i>
    <i r="3">
      <x v="125"/>
    </i>
    <i r="2">
      <x v="3"/>
    </i>
    <i r="3">
      <x v="13"/>
    </i>
    <i r="3">
      <x v="135"/>
    </i>
    <i r="2">
      <x v="8"/>
    </i>
    <i r="3">
      <x v="58"/>
    </i>
    <i r="3">
      <x v="88"/>
    </i>
    <i r="3">
      <x v="191"/>
    </i>
    <i r="2">
      <x v="12"/>
    </i>
    <i r="3">
      <x v="30"/>
    </i>
    <i r="3">
      <x v="40"/>
    </i>
    <i r="3">
      <x v="96"/>
    </i>
    <i r="3">
      <x v="99"/>
    </i>
    <i r="3">
      <x v="110"/>
    </i>
    <i r="2">
      <x v="27"/>
    </i>
    <i r="3">
      <x v="23"/>
    </i>
    <i r="2">
      <x v="28"/>
    </i>
    <i r="3">
      <x v="63"/>
    </i>
    <i r="3">
      <x v="70"/>
    </i>
    <i r="3">
      <x v="136"/>
    </i>
    <i r="2">
      <x v="29"/>
    </i>
    <i r="3">
      <x v="24"/>
    </i>
    <i r="2">
      <x v="36"/>
    </i>
    <i r="3">
      <x v="113"/>
    </i>
    <i r="3">
      <x v="153"/>
    </i>
    <i r="2">
      <x v="64"/>
    </i>
    <i r="3">
      <x v="169"/>
    </i>
    <i r="1">
      <x v="6"/>
    </i>
    <i r="2">
      <x v="2"/>
    </i>
    <i r="3">
      <x v="141"/>
    </i>
    <i r="3">
      <x v="149"/>
    </i>
    <i r="2">
      <x v="10"/>
    </i>
    <i r="3">
      <x v="2"/>
    </i>
    <i r="3">
      <x v="21"/>
    </i>
    <i r="3">
      <x v="27"/>
    </i>
    <i r="3">
      <x v="34"/>
    </i>
    <i r="3">
      <x v="42"/>
    </i>
    <i r="3">
      <x v="48"/>
    </i>
    <i r="3">
      <x v="186"/>
    </i>
    <i r="2">
      <x v="24"/>
    </i>
    <i r="3">
      <x v="16"/>
    </i>
    <i r="2">
      <x v="37"/>
    </i>
    <i r="3">
      <x v="36"/>
    </i>
    <i r="3">
      <x v="92"/>
    </i>
    <i r="2">
      <x v="60"/>
    </i>
    <i r="3">
      <x v="128"/>
    </i>
    <i>
      <x v="5"/>
    </i>
    <i r="1">
      <x/>
    </i>
    <i r="2">
      <x v="4"/>
    </i>
    <i r="3">
      <x v="50"/>
    </i>
    <i r="3">
      <x v="119"/>
    </i>
    <i r="3">
      <x v="164"/>
    </i>
    <i r="3">
      <x v="178"/>
    </i>
    <i r="2">
      <x v="13"/>
    </i>
    <i r="3">
      <x v="17"/>
    </i>
    <i r="3">
      <x v="43"/>
    </i>
    <i r="3">
      <x v="80"/>
    </i>
    <i r="2">
      <x v="14"/>
    </i>
    <i r="3">
      <x v="12"/>
    </i>
    <i r="2">
      <x v="18"/>
    </i>
    <i r="3">
      <x v="83"/>
    </i>
    <i r="2">
      <x v="31"/>
    </i>
    <i r="3">
      <x v="53"/>
    </i>
    <i r="2">
      <x v="38"/>
    </i>
    <i r="3">
      <x v="12"/>
    </i>
    <i r="3">
      <x v="36"/>
    </i>
    <i r="3">
      <x v="50"/>
    </i>
    <i r="3">
      <x v="154"/>
    </i>
    <i r="2">
      <x v="45"/>
    </i>
    <i r="3">
      <x v="131"/>
    </i>
    <i r="2">
      <x v="50"/>
    </i>
    <i r="3">
      <x v="86"/>
    </i>
    <i r="1">
      <x v="1"/>
    </i>
    <i r="2">
      <x v="9"/>
    </i>
    <i r="3">
      <x v="38"/>
    </i>
    <i r="3">
      <x v="39"/>
    </i>
    <i r="2">
      <x v="17"/>
    </i>
    <i r="3">
      <x v="18"/>
    </i>
    <i r="2">
      <x v="40"/>
    </i>
    <i r="3">
      <x v="37"/>
    </i>
    <i r="2">
      <x v="41"/>
    </i>
    <i r="3">
      <x v="179"/>
    </i>
    <i r="1">
      <x v="2"/>
    </i>
    <i r="2">
      <x v="32"/>
    </i>
    <i r="3">
      <x v="29"/>
    </i>
    <i r="2">
      <x v="35"/>
    </i>
    <i r="3">
      <x v="121"/>
    </i>
    <i r="3">
      <x v="180"/>
    </i>
    <i r="2">
      <x v="46"/>
    </i>
    <i r="3">
      <x v="69"/>
    </i>
    <i r="2">
      <x v="55"/>
    </i>
    <i r="3">
      <x v="93"/>
    </i>
    <i r="1">
      <x v="3"/>
    </i>
    <i r="2">
      <x v="63"/>
    </i>
    <i r="3">
      <x v="67"/>
    </i>
    <i r="2">
      <x v="65"/>
    </i>
    <i r="3">
      <x v="20"/>
    </i>
    <i r="3">
      <x v="21"/>
    </i>
    <i r="1">
      <x v="4"/>
    </i>
    <i r="2">
      <x v="11"/>
    </i>
    <i r="3">
      <x v="5"/>
    </i>
    <i r="3">
      <x v="77"/>
    </i>
    <i r="1">
      <x v="5"/>
    </i>
    <i r="2">
      <x v="12"/>
    </i>
    <i r="3">
      <x v="96"/>
    </i>
    <i r="2">
      <x v="36"/>
    </i>
    <i r="3">
      <x v="113"/>
    </i>
    <i r="1">
      <x v="6"/>
    </i>
    <i r="2">
      <x v="2"/>
    </i>
    <i r="3">
      <x v="149"/>
    </i>
    <i r="2">
      <x v="24"/>
    </i>
    <i r="3">
      <x v="16"/>
    </i>
    <i r="2">
      <x v="37"/>
    </i>
    <i r="3">
      <x v="140"/>
    </i>
    <i r="2">
      <x v="48"/>
    </i>
    <i r="3">
      <x v="123"/>
    </i>
    <i r="2">
      <x v="62"/>
    </i>
    <i r="3">
      <x v="173"/>
    </i>
    <i>
      <x v="6"/>
    </i>
    <i r="1">
      <x/>
    </i>
    <i r="2">
      <x v="13"/>
    </i>
    <i r="3">
      <x v="65"/>
    </i>
    <i r="2">
      <x v="14"/>
    </i>
    <i r="3">
      <x v="78"/>
    </i>
    <i r="1">
      <x v="2"/>
    </i>
    <i r="2">
      <x v="25"/>
    </i>
    <i r="3">
      <x v="20"/>
    </i>
    <i r="3">
      <x v="98"/>
    </i>
    <i r="3">
      <x v="161"/>
    </i>
    <i r="2">
      <x v="44"/>
    </i>
    <i r="3">
      <x v="147"/>
    </i>
    <i r="1">
      <x v="5"/>
    </i>
    <i r="2">
      <x v="12"/>
    </i>
    <i r="3">
      <x v="26"/>
    </i>
    <i r="3">
      <x v="148"/>
    </i>
    <i r="2">
      <x v="28"/>
    </i>
    <i r="3">
      <x v="163"/>
    </i>
    <i r="2">
      <x v="29"/>
    </i>
    <i r="3">
      <x v="24"/>
    </i>
    <i r="2">
      <x v="36"/>
    </i>
    <i r="3">
      <x v="153"/>
    </i>
    <i>
      <x v="7"/>
    </i>
    <i r="1">
      <x/>
    </i>
    <i r="2">
      <x v="18"/>
    </i>
    <i r="3">
      <x v="81"/>
    </i>
    <i r="1">
      <x v="5"/>
    </i>
    <i r="2">
      <x/>
    </i>
    <i r="3">
      <x v="41"/>
    </i>
    <i r="2">
      <x v="3"/>
    </i>
    <i r="3">
      <x v="13"/>
    </i>
    <i r="2">
      <x v="8"/>
    </i>
    <i r="3">
      <x v="58"/>
    </i>
    <i r="3">
      <x v="191"/>
    </i>
    <i r="2">
      <x v="12"/>
    </i>
    <i r="3">
      <x v="110"/>
    </i>
    <i r="3">
      <x v="111"/>
    </i>
    <i r="2">
      <x v="27"/>
    </i>
    <i r="3">
      <x v="23"/>
    </i>
    <i r="2">
      <x v="54"/>
    </i>
    <i r="3">
      <x v="89"/>
    </i>
    <i r="1">
      <x v="6"/>
    </i>
    <i r="2">
      <x v="10"/>
    </i>
    <i r="3">
      <x v="2"/>
    </i>
    <i r="3">
      <x v="21"/>
    </i>
    <i r="3">
      <x v="48"/>
    </i>
    <i>
      <x v="8"/>
    </i>
    <i r="1">
      <x/>
    </i>
    <i r="2">
      <x v="13"/>
    </i>
    <i r="3">
      <x v="54"/>
    </i>
    <i r="3">
      <x v="65"/>
    </i>
    <i r="2">
      <x v="14"/>
    </i>
    <i r="3">
      <x v="51"/>
    </i>
    <i r="3">
      <x v="52"/>
    </i>
    <i r="3">
      <x v="78"/>
    </i>
    <i r="3">
      <x v="146"/>
    </i>
    <i r="2">
      <x v="61"/>
    </i>
    <i r="3">
      <x v="144"/>
    </i>
    <i r="1">
      <x v="1"/>
    </i>
    <i r="2">
      <x v="17"/>
    </i>
    <i r="3">
      <x v="18"/>
    </i>
    <i r="3">
      <x v="126"/>
    </i>
    <i r="1">
      <x v="2"/>
    </i>
    <i r="2">
      <x v="15"/>
    </i>
    <i r="3">
      <x v="46"/>
    </i>
    <i r="2">
      <x v="25"/>
    </i>
    <i r="3">
      <x v="86"/>
    </i>
    <i r="3">
      <x v="98"/>
    </i>
    <i r="2">
      <x v="35"/>
    </i>
    <i r="3">
      <x v="121"/>
    </i>
    <i r="2">
      <x v="46"/>
    </i>
    <i r="3">
      <x v="45"/>
    </i>
    <i r="3">
      <x v="69"/>
    </i>
    <i r="3">
      <x v="94"/>
    </i>
    <i r="3">
      <x v="115"/>
    </i>
    <i r="2">
      <x v="47"/>
    </i>
    <i r="3">
      <x v="117"/>
    </i>
    <i r="3">
      <x v="127"/>
    </i>
    <i r="1">
      <x v="3"/>
    </i>
    <i r="2">
      <x v="16"/>
    </i>
    <i r="3">
      <x v="11"/>
    </i>
    <i r="1">
      <x v="4"/>
    </i>
    <i r="2">
      <x v="7"/>
    </i>
    <i r="3">
      <x v="62"/>
    </i>
    <i r="2">
      <x v="19"/>
    </i>
    <i r="3">
      <x v="150"/>
    </i>
    <i r="1">
      <x v="5"/>
    </i>
    <i r="2">
      <x v="12"/>
    </i>
    <i r="3">
      <x v="111"/>
    </i>
    <i r="1">
      <x v="6"/>
    </i>
    <i r="2">
      <x v="10"/>
    </i>
    <i r="3">
      <x v="27"/>
    </i>
    <i r="2">
      <x v="33"/>
    </i>
    <i r="3">
      <x v="129"/>
    </i>
    <i r="3">
      <x v="130"/>
    </i>
    <i r="3">
      <x v="151"/>
    </i>
    <i r="2">
      <x v="34"/>
    </i>
    <i r="3">
      <x v="49"/>
    </i>
    <i r="3">
      <x v="94"/>
    </i>
    <i r="3">
      <x v="184"/>
    </i>
    <i r="2">
      <x v="37"/>
    </i>
    <i r="3">
      <x v="183"/>
    </i>
    <i r="2">
      <x v="58"/>
    </i>
    <i r="3">
      <x v="155"/>
    </i>
    <i r="2">
      <x v="60"/>
    </i>
    <i r="3">
      <x v="185"/>
    </i>
    <i>
      <x v="9"/>
    </i>
    <i r="1">
      <x/>
    </i>
    <i r="2">
      <x v="22"/>
    </i>
    <i r="3">
      <x v="10"/>
    </i>
    <i r="2">
      <x v="38"/>
    </i>
    <i r="3">
      <x v="188"/>
    </i>
    <i r="1">
      <x v="1"/>
    </i>
    <i r="2">
      <x v="17"/>
    </i>
    <i r="3">
      <x v="126"/>
    </i>
    <i r="1">
      <x v="3"/>
    </i>
    <i r="2">
      <x v="16"/>
    </i>
    <i r="3">
      <x v="11"/>
    </i>
    <i r="3">
      <x v="15"/>
    </i>
    <i r="3">
      <x v="134"/>
    </i>
    <i r="1">
      <x v="4"/>
    </i>
    <i r="2">
      <x v="7"/>
    </i>
    <i r="3">
      <x v="35"/>
    </i>
    <i r="3">
      <x v="62"/>
    </i>
    <i r="3">
      <x v="64"/>
    </i>
    <i r="2">
      <x v="11"/>
    </i>
    <i r="3">
      <x v="1"/>
    </i>
    <i r="2">
      <x v="19"/>
    </i>
    <i r="3">
      <x v="124"/>
    </i>
    <i r="1">
      <x v="5"/>
    </i>
    <i r="2">
      <x/>
    </i>
    <i r="3">
      <x v="31"/>
    </i>
    <i r="3">
      <x v="53"/>
    </i>
    <i r="3">
      <x v="125"/>
    </i>
    <i r="2">
      <x v="8"/>
    </i>
    <i r="3">
      <x v="167"/>
    </i>
    <i r="1">
      <x v="6"/>
    </i>
    <i r="2">
      <x v="48"/>
    </i>
    <i r="3">
      <x v="174"/>
    </i>
    <i>
      <x v="10"/>
    </i>
    <i r="1">
      <x/>
    </i>
    <i r="2">
      <x v="4"/>
    </i>
    <i r="3">
      <x v="50"/>
    </i>
    <i r="3">
      <x v="164"/>
    </i>
    <i r="2">
      <x v="13"/>
    </i>
    <i r="3">
      <x/>
    </i>
    <i r="3">
      <x v="43"/>
    </i>
    <i r="3">
      <x v="55"/>
    </i>
    <i r="2">
      <x v="14"/>
    </i>
    <i r="3">
      <x v="33"/>
    </i>
    <i r="2">
      <x v="31"/>
    </i>
    <i r="3">
      <x v="122"/>
    </i>
    <i r="2">
      <x v="49"/>
    </i>
    <i r="3">
      <x v="73"/>
    </i>
    <i r="1">
      <x v="1"/>
    </i>
    <i r="2">
      <x v="9"/>
    </i>
    <i r="3">
      <x v="39"/>
    </i>
    <i r="2">
      <x v="17"/>
    </i>
    <i r="3">
      <x v="18"/>
    </i>
    <i r="3">
      <x v="126"/>
    </i>
    <i r="2">
      <x v="40"/>
    </i>
    <i r="3">
      <x v="37"/>
    </i>
    <i r="3">
      <x v="177"/>
    </i>
    <i r="2">
      <x v="42"/>
    </i>
    <i r="3">
      <x v="33"/>
    </i>
    <i r="1">
      <x v="3"/>
    </i>
    <i r="2">
      <x v="16"/>
    </i>
    <i r="3">
      <x v="11"/>
    </i>
    <i r="1">
      <x v="4"/>
    </i>
    <i r="2">
      <x v="11"/>
    </i>
    <i r="3">
      <x v="5"/>
    </i>
    <i r="2">
      <x v="20"/>
    </i>
    <i r="3">
      <x v="19"/>
    </i>
    <i r="2">
      <x v="43"/>
    </i>
    <i r="3">
      <x v="59"/>
    </i>
    <i r="1">
      <x v="5"/>
    </i>
    <i r="2">
      <x v="12"/>
    </i>
    <i r="3">
      <x v="96"/>
    </i>
    <i r="1">
      <x v="6"/>
    </i>
    <i r="2">
      <x v="10"/>
    </i>
    <i r="3">
      <x v="2"/>
    </i>
    <i r="3">
      <x v="34"/>
    </i>
    <i r="3">
      <x v="48"/>
    </i>
    <i r="2">
      <x v="24"/>
    </i>
    <i r="3">
      <x v="16"/>
    </i>
    <i r="2">
      <x v="37"/>
    </i>
    <i r="3">
      <x v="170"/>
    </i>
    <i r="2">
      <x v="48"/>
    </i>
    <i r="3">
      <x v="123"/>
    </i>
    <i>
      <x v="11"/>
    </i>
    <i r="1">
      <x/>
    </i>
    <i r="2">
      <x v="13"/>
    </i>
    <i r="3">
      <x v="55"/>
    </i>
    <i r="2">
      <x v="18"/>
    </i>
    <i r="3">
      <x v="44"/>
    </i>
    <i r="1">
      <x v="1"/>
    </i>
    <i r="2">
      <x v="40"/>
    </i>
    <i r="3">
      <x v="142"/>
    </i>
    <i r="2">
      <x v="51"/>
    </i>
    <i r="3">
      <x v="194"/>
    </i>
    <i r="1">
      <x v="2"/>
    </i>
    <i r="2">
      <x v="15"/>
    </i>
    <i r="3">
      <x v="95"/>
    </i>
    <i r="2">
      <x v="26"/>
    </i>
    <i r="3">
      <x v="22"/>
    </i>
    <i r="1">
      <x v="4"/>
    </i>
    <i r="2">
      <x v="5"/>
    </i>
    <i r="3">
      <x v="4"/>
    </i>
    <i r="2">
      <x v="11"/>
    </i>
    <i r="3">
      <x v="1"/>
    </i>
    <i r="2">
      <x v="43"/>
    </i>
    <i r="3">
      <x v="59"/>
    </i>
    <i r="1">
      <x v="6"/>
    </i>
    <i r="2">
      <x v="10"/>
    </i>
    <i r="3">
      <x v="48"/>
    </i>
    <i r="2">
      <x v="60"/>
    </i>
    <i r="3">
      <x v="128"/>
    </i>
    <i r="2">
      <x v="62"/>
    </i>
    <i r="3">
      <x v="157"/>
    </i>
    <i r="3">
      <x v="173"/>
    </i>
    <i>
      <x v="12"/>
    </i>
    <i r="1">
      <x/>
    </i>
    <i r="2">
      <x v="6"/>
    </i>
    <i r="3">
      <x v="33"/>
    </i>
    <i r="3">
      <x v="85"/>
    </i>
    <i r="2">
      <x v="13"/>
    </i>
    <i r="3">
      <x v="43"/>
    </i>
    <i r="2">
      <x v="18"/>
    </i>
    <i r="3">
      <x v="44"/>
    </i>
    <i r="3">
      <x v="68"/>
    </i>
    <i r="1">
      <x v="4"/>
    </i>
    <i r="2">
      <x v="5"/>
    </i>
    <i r="3">
      <x v="91"/>
    </i>
    <i r="2">
      <x v="11"/>
    </i>
    <i r="3">
      <x v="7"/>
    </i>
    <i r="1">
      <x v="6"/>
    </i>
    <i r="2">
      <x v="10"/>
    </i>
    <i r="3">
      <x v="27"/>
    </i>
    <i>
      <x v="13"/>
    </i>
    <i r="1">
      <x/>
    </i>
    <i r="2">
      <x v="6"/>
    </i>
    <i r="3">
      <x v="33"/>
    </i>
    <i r="3">
      <x v="85"/>
    </i>
    <i r="2">
      <x v="18"/>
    </i>
    <i r="3">
      <x v="68"/>
    </i>
    <i r="2">
      <x v="22"/>
    </i>
    <i r="3">
      <x v="10"/>
    </i>
    <i r="3">
      <x v="74"/>
    </i>
    <i r="1">
      <x v="2"/>
    </i>
    <i r="2">
      <x v="15"/>
    </i>
    <i r="3">
      <x v="46"/>
    </i>
    <i r="1">
      <x v="4"/>
    </i>
    <i r="2">
      <x v="11"/>
    </i>
    <i r="3">
      <x v="25"/>
    </i>
    <i r="1">
      <x v="5"/>
    </i>
    <i r="2">
      <x v="12"/>
    </i>
    <i r="3">
      <x v="110"/>
    </i>
    <i r="2">
      <x v="27"/>
    </i>
    <i r="3">
      <x v="23"/>
    </i>
    <i r="2">
      <x v="28"/>
    </i>
    <i r="3">
      <x v="63"/>
    </i>
    <i>
      <x v="14"/>
    </i>
    <i r="1">
      <x/>
    </i>
    <i r="2">
      <x v="13"/>
    </i>
    <i r="3">
      <x v="28"/>
    </i>
    <i r="3">
      <x v="55"/>
    </i>
    <i r="2">
      <x v="14"/>
    </i>
    <i r="3">
      <x v="67"/>
    </i>
    <i r="2">
      <x v="22"/>
    </i>
    <i r="3">
      <x v="74"/>
    </i>
    <i>
      <x v="15"/>
    </i>
    <i r="1">
      <x/>
    </i>
    <i r="2">
      <x v="18"/>
    </i>
    <i r="3">
      <x v="68"/>
    </i>
    <i r="1">
      <x v="1"/>
    </i>
    <i r="2">
      <x v="42"/>
    </i>
    <i r="3">
      <x v="33"/>
    </i>
    <i r="1">
      <x v="5"/>
    </i>
    <i r="2">
      <x v="12"/>
    </i>
    <i r="3">
      <x v="30"/>
    </i>
    <i r="1">
      <x v="6"/>
    </i>
    <i r="2">
      <x v="10"/>
    </i>
    <i r="3">
      <x v="34"/>
    </i>
    <i>
      <x v="16"/>
    </i>
    <i r="1">
      <x v="2"/>
    </i>
    <i r="2">
      <x v="47"/>
    </i>
    <i r="3">
      <x v="117"/>
    </i>
    <i r="1">
      <x v="5"/>
    </i>
    <i r="2">
      <x v="52"/>
    </i>
    <i r="3">
      <x v="114"/>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1EA98C-9E64-43B7-9B51-3322D1A1CB55}" name="Tabla1" displayName="Tabla1" ref="A3:H971" totalsRowShown="0">
  <autoFilter ref="A3:H971" xr:uid="{4B1EA98C-9E64-43B7-9B51-3322D1A1CB55}"/>
  <tableColumns count="8">
    <tableColumn id="1" xr3:uid="{8D30ECB5-2480-4DAC-9BA5-4717EEA84442}" name="ENTIDAD"/>
    <tableColumn id="2" xr3:uid="{FEBC23A8-1680-4A30-BAF0-09B79EA094FD}" name="NOM_PROVINCIA"/>
    <tableColumn id="3" xr3:uid="{391E8C14-191C-409D-BCB2-F3D21A32CA4C}" name="NOM_CANTON"/>
    <tableColumn id="4" xr3:uid="{49F7F5E2-7450-4763-9281-8EC103A95EB9}" name="NOM_DISTRITO"/>
    <tableColumn id="5" xr3:uid="{B2D1C5BF-796C-4FF4-AA99-97BFA094142E}" name="MTO_BONO"/>
    <tableColumn id="6" xr3:uid="{40D36809-87A4-41E6-84DA-6448156A4B5E}" name="SOLUCION"/>
    <tableColumn id="7" xr3:uid="{7CACB5C7-5CD7-43F9-9F36-9F80436F23B3}" name="ORD"/>
    <tableColumn id="8" xr3:uid="{285E913E-A2F2-4221-868F-513809FA7174}" name="ART5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4BE197-4184-4C0B-9B41-7BA87367C5F6}" name="Tabla2" displayName="Tabla2" ref="A3:H721" totalsRowShown="0">
  <autoFilter ref="A3:H721" xr:uid="{A74BE197-4184-4C0B-9B41-7BA87367C5F6}"/>
  <tableColumns count="8">
    <tableColumn id="1" xr3:uid="{9C5897DD-F994-47D2-B09D-BAC279BE006F}" name="ENTIDAD"/>
    <tableColumn id="2" xr3:uid="{6D026C4A-E7CC-4251-979E-58A19B540519}" name="NOM_PROVINCIA"/>
    <tableColumn id="3" xr3:uid="{43ECAC27-4BD5-401A-916E-0D8D8CDC98EB}" name="NOM_CANTON"/>
    <tableColumn id="4" xr3:uid="{F717356B-C670-4497-ABE6-5964D723E3A9}" name="NOM_DISTRITO"/>
    <tableColumn id="5" xr3:uid="{C5693445-20FB-49E4-A9F2-1AF19E17DBA3}" name="MTO_BONO"/>
    <tableColumn id="6" xr3:uid="{FAC8375F-E4EA-40C6-83AD-D4371D006845}" name="SOLUCION"/>
    <tableColumn id="7" xr3:uid="{30ABDAA8-B108-4446-BD7F-B1EAAA0179F3}" name="ORD"/>
    <tableColumn id="8" xr3:uid="{A9A36AA2-DE33-46EE-BD63-722C098DAC91}" name="ART5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BF87E90-9C44-4E2E-9537-0B7B64509371}" name="Tabla3" displayName="Tabla3" ref="A3:H1076" totalsRowShown="0">
  <autoFilter ref="A3:H1076" xr:uid="{CBF87E90-9C44-4E2E-9537-0B7B64509371}"/>
  <tableColumns count="8">
    <tableColumn id="1" xr3:uid="{D9C4B54A-1F35-4D26-93E5-FD4B327A8875}" name="ENTIDAD"/>
    <tableColumn id="2" xr3:uid="{AAF31945-6BE3-4FEB-B4B3-2156E17E9758}" name="NOM_PROVINCIA"/>
    <tableColumn id="3" xr3:uid="{5C608185-D968-42D9-9B44-4BB584E4FDA7}" name="NOM_CANTON"/>
    <tableColumn id="4" xr3:uid="{D9C151BA-E10B-4CFE-ADF9-C688C56D256D}" name="NOM_DISTRITO"/>
    <tableColumn id="5" xr3:uid="{174B7357-BC79-487D-946F-A3F8BC4A3CFF}" name="MTO_BONO"/>
    <tableColumn id="6" xr3:uid="{23DF6011-192E-4C51-AA4D-A6674A0E2094}" name="SOLUCION"/>
    <tableColumn id="7" xr3:uid="{3204BC02-2D26-4143-9D61-2920E452E38F}" name="ORD"/>
    <tableColumn id="8" xr3:uid="{2DAC6502-992B-4EED-A820-8B87B210EA9D}" name="ART5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C3" sqref="C3"/>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33" customFormat="1" ht="15.75" customHeight="1" x14ac:dyDescent="0.2">
      <c r="B1" s="332" t="s">
        <v>0</v>
      </c>
    </row>
    <row r="2" spans="2:2" s="333" customFormat="1" ht="15.75" customHeight="1" x14ac:dyDescent="0.2">
      <c r="B2" s="334" t="s">
        <v>411</v>
      </c>
    </row>
    <row r="3" spans="2:2" s="333" customFormat="1" ht="15.75" customHeight="1" x14ac:dyDescent="0.2">
      <c r="B3" s="334" t="s">
        <v>1673</v>
      </c>
    </row>
    <row r="4" spans="2:2" s="333" customFormat="1" ht="15.75" customHeight="1" thickBot="1" x14ac:dyDescent="0.25">
      <c r="B4" s="335"/>
    </row>
    <row r="5" spans="2:2" s="333" customFormat="1" ht="17.25" customHeight="1" thickBot="1" x14ac:dyDescent="0.25">
      <c r="B5" s="336" t="s">
        <v>251</v>
      </c>
    </row>
    <row r="6" spans="2:2" s="333" customFormat="1" ht="13.5" thickBot="1" x14ac:dyDescent="0.25">
      <c r="B6" s="335"/>
    </row>
    <row r="7" spans="2:2" s="333" customFormat="1" ht="13.5" thickBot="1" x14ac:dyDescent="0.25">
      <c r="B7" s="221" t="s">
        <v>252</v>
      </c>
    </row>
    <row r="8" spans="2:2" x14ac:dyDescent="0.2">
      <c r="B8" s="204"/>
    </row>
    <row r="9" spans="2:2" x14ac:dyDescent="0.2">
      <c r="B9" s="1308" t="s">
        <v>193</v>
      </c>
    </row>
    <row r="10" spans="2:2" x14ac:dyDescent="0.2">
      <c r="B10" s="596" t="s">
        <v>194</v>
      </c>
    </row>
    <row r="11" spans="2:2" x14ac:dyDescent="0.2">
      <c r="B11" s="596" t="s">
        <v>195</v>
      </c>
    </row>
    <row r="12" spans="2:2" x14ac:dyDescent="0.2">
      <c r="B12" s="596" t="s">
        <v>196</v>
      </c>
    </row>
    <row r="13" spans="2:2" x14ac:dyDescent="0.2">
      <c r="B13" s="596" t="s">
        <v>198</v>
      </c>
    </row>
    <row r="14" spans="2:2" x14ac:dyDescent="0.2">
      <c r="B14" s="596" t="s">
        <v>199</v>
      </c>
    </row>
    <row r="15" spans="2:2" x14ac:dyDescent="0.2">
      <c r="B15" s="596" t="s">
        <v>200</v>
      </c>
    </row>
    <row r="16" spans="2:2" x14ac:dyDescent="0.2">
      <c r="B16" s="596" t="s">
        <v>202</v>
      </c>
    </row>
    <row r="17" spans="2:2" x14ac:dyDescent="0.2">
      <c r="B17" s="596" t="s">
        <v>203</v>
      </c>
    </row>
    <row r="18" spans="2:2" x14ac:dyDescent="0.2">
      <c r="B18" s="596" t="s">
        <v>280</v>
      </c>
    </row>
    <row r="19" spans="2:2" x14ac:dyDescent="0.2">
      <c r="B19" s="596" t="s">
        <v>281</v>
      </c>
    </row>
    <row r="20" spans="2:2" x14ac:dyDescent="0.2">
      <c r="B20" s="596" t="s">
        <v>206</v>
      </c>
    </row>
    <row r="21" spans="2:2" x14ac:dyDescent="0.2">
      <c r="B21" s="596" t="s">
        <v>207</v>
      </c>
    </row>
    <row r="22" spans="2:2" x14ac:dyDescent="0.2">
      <c r="B22" s="596" t="s">
        <v>208</v>
      </c>
    </row>
    <row r="23" spans="2:2" x14ac:dyDescent="0.2">
      <c r="B23" s="596" t="s">
        <v>253</v>
      </c>
    </row>
    <row r="24" spans="2:2" x14ac:dyDescent="0.2">
      <c r="B24" s="596" t="s">
        <v>360</v>
      </c>
    </row>
    <row r="25" spans="2:2" x14ac:dyDescent="0.2">
      <c r="B25" s="596" t="s">
        <v>246</v>
      </c>
    </row>
    <row r="26" spans="2:2" x14ac:dyDescent="0.2">
      <c r="B26" s="596" t="s">
        <v>247</v>
      </c>
    </row>
    <row r="27" spans="2:2" x14ac:dyDescent="0.2">
      <c r="B27" s="596" t="s">
        <v>250</v>
      </c>
    </row>
    <row r="28" spans="2:2" x14ac:dyDescent="0.2">
      <c r="B28" s="596" t="s">
        <v>1240</v>
      </c>
    </row>
    <row r="29" spans="2:2" x14ac:dyDescent="0.2">
      <c r="B29" s="596" t="s">
        <v>377</v>
      </c>
    </row>
    <row r="30" spans="2:2" x14ac:dyDescent="0.2">
      <c r="B30" s="596" t="s">
        <v>443</v>
      </c>
    </row>
    <row r="31" spans="2:2" x14ac:dyDescent="0.2">
      <c r="B31" s="596" t="s">
        <v>444</v>
      </c>
    </row>
    <row r="32" spans="2:2" x14ac:dyDescent="0.2">
      <c r="B32" s="596" t="s">
        <v>446</v>
      </c>
    </row>
    <row r="33" spans="2:2" x14ac:dyDescent="0.2">
      <c r="B33" s="596" t="s">
        <v>448</v>
      </c>
    </row>
    <row r="34" spans="2:2" ht="14.25" customHeight="1" x14ac:dyDescent="0.2">
      <c r="B34" s="598" t="s">
        <v>597</v>
      </c>
    </row>
    <row r="35" spans="2:2" ht="26.25" customHeight="1" x14ac:dyDescent="0.2">
      <c r="B35" s="598" t="s">
        <v>1672</v>
      </c>
    </row>
    <row r="36" spans="2:2" ht="13.5" customHeight="1" x14ac:dyDescent="0.2">
      <c r="B36" s="595" t="s">
        <v>1670</v>
      </c>
    </row>
    <row r="37" spans="2:2" x14ac:dyDescent="0.2">
      <c r="B37" s="598" t="s">
        <v>1671</v>
      </c>
    </row>
    <row r="38" spans="2:2" ht="10.5" customHeight="1" x14ac:dyDescent="0.2">
      <c r="B38" s="222"/>
    </row>
    <row r="39" spans="2:2" ht="13.5" thickBot="1" x14ac:dyDescent="0.25">
      <c r="B39" s="290" t="s">
        <v>255</v>
      </c>
    </row>
    <row r="40" spans="2:2" ht="39.75" customHeight="1" x14ac:dyDescent="0.2">
      <c r="B40" s="597" t="s">
        <v>254</v>
      </c>
    </row>
    <row r="41" spans="2:2" ht="9" customHeight="1" thickBot="1" x14ac:dyDescent="0.25">
      <c r="B41" s="169"/>
    </row>
    <row r="42" spans="2:2" ht="13.5" thickBot="1" x14ac:dyDescent="0.25">
      <c r="B42" s="272" t="s">
        <v>256</v>
      </c>
    </row>
    <row r="43" spans="2:2" ht="38.25" x14ac:dyDescent="0.2">
      <c r="B43" s="271" t="s">
        <v>302</v>
      </c>
    </row>
    <row r="44" spans="2:2" ht="7.5" customHeight="1" thickBot="1" x14ac:dyDescent="0.25">
      <c r="B44" s="170"/>
    </row>
    <row r="45" spans="2:2" x14ac:dyDescent="0.2">
      <c r="B45" s="261" t="s">
        <v>257</v>
      </c>
    </row>
    <row r="46" spans="2:2" x14ac:dyDescent="0.2">
      <c r="B46" s="876" t="s">
        <v>271</v>
      </c>
    </row>
    <row r="47" spans="2:2" x14ac:dyDescent="0.2">
      <c r="B47" s="597" t="s">
        <v>416</v>
      </c>
    </row>
    <row r="48" spans="2:2" x14ac:dyDescent="0.2">
      <c r="B48" s="597" t="s">
        <v>417</v>
      </c>
    </row>
    <row r="49" spans="2:2" x14ac:dyDescent="0.2">
      <c r="B49" s="597" t="s">
        <v>418</v>
      </c>
    </row>
    <row r="50" spans="2:2" x14ac:dyDescent="0.2">
      <c r="B50" s="877" t="s">
        <v>419</v>
      </c>
    </row>
    <row r="51" spans="2:2" ht="13.5" thickBot="1" x14ac:dyDescent="0.25">
      <c r="B51" s="878" t="s">
        <v>515</v>
      </c>
    </row>
    <row r="52" spans="2:2" ht="13.5" thickBot="1" x14ac:dyDescent="0.25">
      <c r="B52" s="272" t="s">
        <v>258</v>
      </c>
    </row>
    <row r="53" spans="2:2" ht="13.5" thickBot="1" x14ac:dyDescent="0.25">
      <c r="B53" s="597" t="s">
        <v>260</v>
      </c>
    </row>
    <row r="54" spans="2:2" x14ac:dyDescent="0.2">
      <c r="B54" s="526" t="s">
        <v>259</v>
      </c>
    </row>
    <row r="55" spans="2:2" ht="16.5" customHeight="1" thickBot="1" x14ac:dyDescent="0.25">
      <c r="B55" s="599" t="s">
        <v>381</v>
      </c>
    </row>
    <row r="56" spans="2:2" x14ac:dyDescent="0.2">
      <c r="B56" s="526" t="s">
        <v>469</v>
      </c>
    </row>
    <row r="57" spans="2:2" x14ac:dyDescent="0.2">
      <c r="B57" s="599" t="s">
        <v>466</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209B6-21E1-46EB-A802-78902F59BBB3}">
  <sheetPr codeName="Hoja12"/>
  <dimension ref="A1:H721"/>
  <sheetViews>
    <sheetView workbookViewId="0">
      <selection activeCell="A3" sqref="A3:H72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417" t="s">
        <v>1160</v>
      </c>
    </row>
    <row r="3" spans="1:8" x14ac:dyDescent="0.2">
      <c r="A3" t="s">
        <v>81</v>
      </c>
      <c r="B3" t="s">
        <v>355</v>
      </c>
      <c r="C3" t="s">
        <v>356</v>
      </c>
      <c r="D3" t="s">
        <v>357</v>
      </c>
      <c r="E3" t="s">
        <v>272</v>
      </c>
      <c r="F3" t="s">
        <v>273</v>
      </c>
      <c r="G3" t="s">
        <v>274</v>
      </c>
      <c r="H3" t="s">
        <v>275</v>
      </c>
    </row>
    <row r="4" spans="1:8" x14ac:dyDescent="0.2">
      <c r="A4">
        <v>4</v>
      </c>
      <c r="B4" t="s">
        <v>11</v>
      </c>
      <c r="C4" t="s">
        <v>95</v>
      </c>
      <c r="D4" t="s">
        <v>101</v>
      </c>
      <c r="E4">
        <v>9208000</v>
      </c>
      <c r="F4">
        <v>9600000</v>
      </c>
      <c r="G4">
        <v>1</v>
      </c>
    </row>
    <row r="5" spans="1:8" x14ac:dyDescent="0.2">
      <c r="A5">
        <v>4</v>
      </c>
      <c r="B5" t="s">
        <v>11</v>
      </c>
      <c r="C5" t="s">
        <v>95</v>
      </c>
      <c r="D5" t="s">
        <v>101</v>
      </c>
      <c r="E5">
        <v>11338000</v>
      </c>
      <c r="F5">
        <v>11925000</v>
      </c>
      <c r="G5">
        <v>2</v>
      </c>
    </row>
    <row r="6" spans="1:8" x14ac:dyDescent="0.2">
      <c r="A6">
        <v>28</v>
      </c>
      <c r="B6" t="s">
        <v>11</v>
      </c>
      <c r="C6" t="s">
        <v>95</v>
      </c>
      <c r="D6" t="s">
        <v>101</v>
      </c>
      <c r="E6">
        <v>9300000</v>
      </c>
      <c r="F6">
        <v>9606025.0299999993</v>
      </c>
      <c r="G6">
        <v>1</v>
      </c>
    </row>
    <row r="7" spans="1:8" x14ac:dyDescent="0.2">
      <c r="A7">
        <v>93</v>
      </c>
      <c r="B7" t="s">
        <v>11</v>
      </c>
      <c r="C7" t="s">
        <v>95</v>
      </c>
      <c r="D7" t="s">
        <v>101</v>
      </c>
      <c r="E7">
        <v>9240500</v>
      </c>
      <c r="F7">
        <v>20007500</v>
      </c>
      <c r="G7">
        <v>2</v>
      </c>
    </row>
    <row r="8" spans="1:8" x14ac:dyDescent="0.2">
      <c r="A8">
        <v>93</v>
      </c>
      <c r="B8" t="s">
        <v>11</v>
      </c>
      <c r="C8" t="s">
        <v>95</v>
      </c>
      <c r="D8" t="s">
        <v>101</v>
      </c>
      <c r="E8">
        <v>9165400</v>
      </c>
      <c r="F8">
        <v>18665861.105999999</v>
      </c>
      <c r="G8">
        <v>5</v>
      </c>
    </row>
    <row r="9" spans="1:8" x14ac:dyDescent="0.2">
      <c r="A9">
        <v>93</v>
      </c>
      <c r="B9" t="s">
        <v>11</v>
      </c>
      <c r="C9" t="s">
        <v>95</v>
      </c>
      <c r="D9" t="s">
        <v>101</v>
      </c>
      <c r="E9">
        <v>26310910.16</v>
      </c>
      <c r="F9">
        <v>26527077.719999999</v>
      </c>
      <c r="H9">
        <v>1</v>
      </c>
    </row>
    <row r="10" spans="1:8" x14ac:dyDescent="0.2">
      <c r="A10">
        <v>121</v>
      </c>
      <c r="B10" t="s">
        <v>11</v>
      </c>
      <c r="C10" t="s">
        <v>95</v>
      </c>
      <c r="D10" t="s">
        <v>101</v>
      </c>
      <c r="E10">
        <v>9234000</v>
      </c>
      <c r="F10">
        <v>10122836.449999999</v>
      </c>
      <c r="G10">
        <v>1</v>
      </c>
    </row>
    <row r="11" spans="1:8" x14ac:dyDescent="0.2">
      <c r="A11">
        <v>108</v>
      </c>
      <c r="B11" t="s">
        <v>11</v>
      </c>
      <c r="C11" t="s">
        <v>95</v>
      </c>
      <c r="D11" t="s">
        <v>101</v>
      </c>
      <c r="E11">
        <v>9300000</v>
      </c>
      <c r="F11">
        <v>9530000</v>
      </c>
      <c r="G11">
        <v>1</v>
      </c>
    </row>
    <row r="12" spans="1:8" x14ac:dyDescent="0.2">
      <c r="A12">
        <v>4</v>
      </c>
      <c r="B12" t="s">
        <v>105</v>
      </c>
      <c r="C12" t="s">
        <v>107</v>
      </c>
      <c r="D12" t="s">
        <v>77</v>
      </c>
      <c r="E12">
        <v>9286500</v>
      </c>
      <c r="F12">
        <v>9600000</v>
      </c>
      <c r="G12">
        <v>2</v>
      </c>
    </row>
    <row r="13" spans="1:8" x14ac:dyDescent="0.2">
      <c r="A13">
        <v>4</v>
      </c>
      <c r="B13" t="s">
        <v>105</v>
      </c>
      <c r="C13" t="s">
        <v>107</v>
      </c>
      <c r="D13" t="s">
        <v>77</v>
      </c>
      <c r="E13">
        <v>9084222.2222222202</v>
      </c>
      <c r="F13">
        <v>11150000</v>
      </c>
      <c r="G13">
        <v>9</v>
      </c>
    </row>
    <row r="14" spans="1:8" x14ac:dyDescent="0.2">
      <c r="A14">
        <v>28</v>
      </c>
      <c r="B14" t="s">
        <v>105</v>
      </c>
      <c r="C14" t="s">
        <v>107</v>
      </c>
      <c r="D14" t="s">
        <v>77</v>
      </c>
      <c r="E14">
        <v>9293000</v>
      </c>
      <c r="F14">
        <v>9605945.9299999997</v>
      </c>
      <c r="G14">
        <v>1</v>
      </c>
    </row>
    <row r="15" spans="1:8" x14ac:dyDescent="0.2">
      <c r="A15">
        <v>87</v>
      </c>
      <c r="B15" t="s">
        <v>105</v>
      </c>
      <c r="C15" t="s">
        <v>107</v>
      </c>
      <c r="D15" t="s">
        <v>77</v>
      </c>
      <c r="E15">
        <v>9282800</v>
      </c>
      <c r="F15">
        <v>12470881.58</v>
      </c>
      <c r="G15">
        <v>5</v>
      </c>
    </row>
    <row r="16" spans="1:8" x14ac:dyDescent="0.2">
      <c r="A16">
        <v>87</v>
      </c>
      <c r="B16" t="s">
        <v>105</v>
      </c>
      <c r="C16" t="s">
        <v>107</v>
      </c>
      <c r="D16" t="s">
        <v>77</v>
      </c>
      <c r="E16">
        <v>8391166.6666666698</v>
      </c>
      <c r="F16">
        <v>10380845.2983333</v>
      </c>
      <c r="G16">
        <v>6</v>
      </c>
    </row>
    <row r="17" spans="1:8" x14ac:dyDescent="0.2">
      <c r="A17">
        <v>93</v>
      </c>
      <c r="B17" t="s">
        <v>105</v>
      </c>
      <c r="C17" t="s">
        <v>107</v>
      </c>
      <c r="D17" t="s">
        <v>77</v>
      </c>
      <c r="E17">
        <v>9045800</v>
      </c>
      <c r="F17">
        <v>15309000</v>
      </c>
      <c r="G17">
        <v>5</v>
      </c>
    </row>
    <row r="18" spans="1:8" x14ac:dyDescent="0.2">
      <c r="A18">
        <v>93</v>
      </c>
      <c r="B18" t="s">
        <v>105</v>
      </c>
      <c r="C18" t="s">
        <v>107</v>
      </c>
      <c r="D18" t="s">
        <v>77</v>
      </c>
      <c r="E18">
        <v>17891190.870000001</v>
      </c>
      <c r="F18">
        <v>17891190.870000001</v>
      </c>
      <c r="H18">
        <v>1</v>
      </c>
    </row>
    <row r="19" spans="1:8" x14ac:dyDescent="0.2">
      <c r="A19">
        <v>93</v>
      </c>
      <c r="B19" t="s">
        <v>105</v>
      </c>
      <c r="C19" t="s">
        <v>107</v>
      </c>
      <c r="D19" t="s">
        <v>77</v>
      </c>
      <c r="E19">
        <v>27708821.530000001</v>
      </c>
      <c r="F19">
        <v>27708821.530000001</v>
      </c>
      <c r="H19">
        <v>1</v>
      </c>
    </row>
    <row r="20" spans="1:8" x14ac:dyDescent="0.2">
      <c r="A20">
        <v>4</v>
      </c>
      <c r="B20" t="s">
        <v>103</v>
      </c>
      <c r="C20" t="s">
        <v>109</v>
      </c>
      <c r="D20" t="s">
        <v>82</v>
      </c>
      <c r="E20">
        <v>9283500</v>
      </c>
      <c r="F20">
        <v>9675000</v>
      </c>
      <c r="G20">
        <v>2</v>
      </c>
    </row>
    <row r="21" spans="1:8" x14ac:dyDescent="0.2">
      <c r="A21">
        <v>4</v>
      </c>
      <c r="B21" t="s">
        <v>103</v>
      </c>
      <c r="C21" t="s">
        <v>109</v>
      </c>
      <c r="D21" t="s">
        <v>82</v>
      </c>
      <c r="E21">
        <v>8749000</v>
      </c>
      <c r="F21">
        <v>29799000</v>
      </c>
      <c r="G21">
        <v>1</v>
      </c>
    </row>
    <row r="22" spans="1:8" x14ac:dyDescent="0.2">
      <c r="A22">
        <v>87</v>
      </c>
      <c r="B22" t="s">
        <v>103</v>
      </c>
      <c r="C22" t="s">
        <v>109</v>
      </c>
      <c r="D22" t="s">
        <v>82</v>
      </c>
      <c r="E22">
        <v>9300000</v>
      </c>
      <c r="F22">
        <v>9410581.6699999999</v>
      </c>
      <c r="G22">
        <v>1</v>
      </c>
    </row>
    <row r="23" spans="1:8" x14ac:dyDescent="0.2">
      <c r="A23">
        <v>93</v>
      </c>
      <c r="B23" t="s">
        <v>103</v>
      </c>
      <c r="C23" t="s">
        <v>109</v>
      </c>
      <c r="D23" t="s">
        <v>82</v>
      </c>
      <c r="E23">
        <v>4650000</v>
      </c>
      <c r="F23">
        <v>10711719.189999999</v>
      </c>
      <c r="G23">
        <v>2</v>
      </c>
    </row>
    <row r="24" spans="1:8" x14ac:dyDescent="0.2">
      <c r="A24">
        <v>93</v>
      </c>
      <c r="B24" t="s">
        <v>103</v>
      </c>
      <c r="C24" t="s">
        <v>109</v>
      </c>
      <c r="D24" t="s">
        <v>82</v>
      </c>
      <c r="E24">
        <v>9196200</v>
      </c>
      <c r="F24">
        <v>14868202.415999999</v>
      </c>
      <c r="G24">
        <v>5</v>
      </c>
    </row>
    <row r="25" spans="1:8" x14ac:dyDescent="0.2">
      <c r="A25">
        <v>93</v>
      </c>
      <c r="B25" t="s">
        <v>103</v>
      </c>
      <c r="C25" t="s">
        <v>109</v>
      </c>
      <c r="D25" t="s">
        <v>82</v>
      </c>
      <c r="E25">
        <v>18239860.98</v>
      </c>
      <c r="F25">
        <v>18369999.535</v>
      </c>
      <c r="H25">
        <v>2</v>
      </c>
    </row>
    <row r="26" spans="1:8" x14ac:dyDescent="0.2">
      <c r="A26">
        <v>93</v>
      </c>
      <c r="B26" t="s">
        <v>103</v>
      </c>
      <c r="C26" t="s">
        <v>109</v>
      </c>
      <c r="D26" t="s">
        <v>82</v>
      </c>
      <c r="E26">
        <v>14299883.029999999</v>
      </c>
      <c r="F26">
        <v>14449832.9</v>
      </c>
      <c r="H26">
        <v>1</v>
      </c>
    </row>
    <row r="27" spans="1:8" x14ac:dyDescent="0.2">
      <c r="A27">
        <v>88</v>
      </c>
      <c r="B27" t="s">
        <v>103</v>
      </c>
      <c r="C27" t="s">
        <v>109</v>
      </c>
      <c r="D27" t="s">
        <v>82</v>
      </c>
      <c r="E27">
        <v>17294868.256666701</v>
      </c>
      <c r="F27">
        <v>17414870.52</v>
      </c>
      <c r="H27">
        <v>3</v>
      </c>
    </row>
    <row r="28" spans="1:8" x14ac:dyDescent="0.2">
      <c r="A28">
        <v>88</v>
      </c>
      <c r="B28" t="s">
        <v>103</v>
      </c>
      <c r="C28" t="s">
        <v>109</v>
      </c>
      <c r="D28" t="s">
        <v>82</v>
      </c>
      <c r="E28">
        <v>20987178.010000002</v>
      </c>
      <c r="F28">
        <v>21047946.010000002</v>
      </c>
      <c r="H28">
        <v>1</v>
      </c>
    </row>
    <row r="29" spans="1:8" x14ac:dyDescent="0.2">
      <c r="A29">
        <v>32</v>
      </c>
      <c r="B29" t="s">
        <v>103</v>
      </c>
      <c r="C29" t="s">
        <v>109</v>
      </c>
      <c r="D29" t="s">
        <v>82</v>
      </c>
      <c r="E29">
        <v>7028000</v>
      </c>
      <c r="F29">
        <v>22537324.100000001</v>
      </c>
      <c r="G29">
        <v>1</v>
      </c>
    </row>
    <row r="30" spans="1:8" x14ac:dyDescent="0.2">
      <c r="A30">
        <v>22</v>
      </c>
      <c r="B30" t="s">
        <v>103</v>
      </c>
      <c r="C30" t="s">
        <v>109</v>
      </c>
      <c r="D30" t="s">
        <v>82</v>
      </c>
      <c r="E30">
        <v>8917000</v>
      </c>
      <c r="F30">
        <v>36190000</v>
      </c>
      <c r="G30">
        <v>1</v>
      </c>
    </row>
    <row r="31" spans="1:8" x14ac:dyDescent="0.2">
      <c r="A31">
        <v>96</v>
      </c>
      <c r="B31" t="s">
        <v>103</v>
      </c>
      <c r="C31" t="s">
        <v>109</v>
      </c>
      <c r="D31" t="s">
        <v>82</v>
      </c>
      <c r="E31">
        <v>9227000</v>
      </c>
      <c r="F31">
        <v>10417108.890000001</v>
      </c>
      <c r="G31">
        <v>1</v>
      </c>
    </row>
    <row r="32" spans="1:8" x14ac:dyDescent="0.2">
      <c r="A32">
        <v>4</v>
      </c>
      <c r="B32" t="s">
        <v>11</v>
      </c>
      <c r="C32" t="s">
        <v>95</v>
      </c>
      <c r="D32" t="s">
        <v>96</v>
      </c>
      <c r="E32">
        <v>8925666.6666666698</v>
      </c>
      <c r="F32">
        <v>13256333.3783333</v>
      </c>
      <c r="G32">
        <v>6</v>
      </c>
    </row>
    <row r="33" spans="1:7" x14ac:dyDescent="0.2">
      <c r="A33">
        <v>93</v>
      </c>
      <c r="B33" t="s">
        <v>11</v>
      </c>
      <c r="C33" t="s">
        <v>95</v>
      </c>
      <c r="D33" t="s">
        <v>96</v>
      </c>
      <c r="E33">
        <v>9247000</v>
      </c>
      <c r="F33">
        <v>11645855.5</v>
      </c>
      <c r="G33">
        <v>1</v>
      </c>
    </row>
    <row r="34" spans="1:7" x14ac:dyDescent="0.2">
      <c r="A34">
        <v>93</v>
      </c>
      <c r="B34" t="s">
        <v>11</v>
      </c>
      <c r="C34" t="s">
        <v>95</v>
      </c>
      <c r="D34" t="s">
        <v>96</v>
      </c>
      <c r="E34">
        <v>9300000</v>
      </c>
      <c r="F34">
        <v>11136461.52</v>
      </c>
      <c r="G34">
        <v>1</v>
      </c>
    </row>
    <row r="35" spans="1:7" x14ac:dyDescent="0.2">
      <c r="A35">
        <v>116</v>
      </c>
      <c r="B35" t="s">
        <v>11</v>
      </c>
      <c r="C35" t="s">
        <v>95</v>
      </c>
      <c r="D35" t="s">
        <v>96</v>
      </c>
      <c r="E35">
        <v>9300000</v>
      </c>
      <c r="F35">
        <v>9466708.0800000001</v>
      </c>
      <c r="G35">
        <v>2</v>
      </c>
    </row>
    <row r="36" spans="1:7" x14ac:dyDescent="0.2">
      <c r="A36">
        <v>32</v>
      </c>
      <c r="B36" t="s">
        <v>11</v>
      </c>
      <c r="C36" t="s">
        <v>95</v>
      </c>
      <c r="D36" t="s">
        <v>96</v>
      </c>
      <c r="E36">
        <v>9188000</v>
      </c>
      <c r="F36">
        <v>18241377.399999999</v>
      </c>
      <c r="G36">
        <v>1</v>
      </c>
    </row>
    <row r="37" spans="1:7" x14ac:dyDescent="0.2">
      <c r="A37">
        <v>117</v>
      </c>
      <c r="B37" t="s">
        <v>11</v>
      </c>
      <c r="C37" t="s">
        <v>95</v>
      </c>
      <c r="D37" t="s">
        <v>96</v>
      </c>
      <c r="E37">
        <v>8077000</v>
      </c>
      <c r="F37">
        <v>9511293.75</v>
      </c>
      <c r="G37">
        <v>1</v>
      </c>
    </row>
    <row r="38" spans="1:7" x14ac:dyDescent="0.2">
      <c r="A38">
        <v>121</v>
      </c>
      <c r="B38" t="s">
        <v>11</v>
      </c>
      <c r="C38" t="s">
        <v>95</v>
      </c>
      <c r="D38" t="s">
        <v>96</v>
      </c>
      <c r="E38">
        <v>8203000</v>
      </c>
      <c r="F38">
        <v>9632761.4000000004</v>
      </c>
      <c r="G38">
        <v>1</v>
      </c>
    </row>
    <row r="39" spans="1:7" x14ac:dyDescent="0.2">
      <c r="A39">
        <v>4</v>
      </c>
      <c r="B39" t="s">
        <v>105</v>
      </c>
      <c r="C39" t="s">
        <v>108</v>
      </c>
      <c r="D39" t="s">
        <v>108</v>
      </c>
      <c r="E39">
        <v>9263500</v>
      </c>
      <c r="F39">
        <v>9600000</v>
      </c>
      <c r="G39">
        <v>2</v>
      </c>
    </row>
    <row r="40" spans="1:7" x14ac:dyDescent="0.2">
      <c r="A40">
        <v>4</v>
      </c>
      <c r="B40" t="s">
        <v>105</v>
      </c>
      <c r="C40" t="s">
        <v>108</v>
      </c>
      <c r="D40" t="s">
        <v>108</v>
      </c>
      <c r="E40">
        <v>9282333.3333333302</v>
      </c>
      <c r="F40">
        <v>12903771.223333299</v>
      </c>
      <c r="G40">
        <v>3</v>
      </c>
    </row>
    <row r="41" spans="1:7" x14ac:dyDescent="0.2">
      <c r="A41">
        <v>93</v>
      </c>
      <c r="B41" t="s">
        <v>105</v>
      </c>
      <c r="C41" t="s">
        <v>108</v>
      </c>
      <c r="D41" t="s">
        <v>108</v>
      </c>
      <c r="E41">
        <v>7434600</v>
      </c>
      <c r="F41">
        <v>11526000</v>
      </c>
      <c r="G41">
        <v>5</v>
      </c>
    </row>
    <row r="42" spans="1:7" x14ac:dyDescent="0.2">
      <c r="A42">
        <v>93</v>
      </c>
      <c r="B42" t="s">
        <v>105</v>
      </c>
      <c r="C42" t="s">
        <v>108</v>
      </c>
      <c r="D42" t="s">
        <v>108</v>
      </c>
      <c r="E42">
        <v>9772500</v>
      </c>
      <c r="F42">
        <v>16926666.666666701</v>
      </c>
      <c r="G42">
        <v>6</v>
      </c>
    </row>
    <row r="43" spans="1:7" x14ac:dyDescent="0.2">
      <c r="A43">
        <v>26</v>
      </c>
      <c r="B43" t="s">
        <v>105</v>
      </c>
      <c r="C43" t="s">
        <v>108</v>
      </c>
      <c r="D43" t="s">
        <v>108</v>
      </c>
      <c r="E43">
        <v>9175000</v>
      </c>
      <c r="F43">
        <v>16927129.66</v>
      </c>
      <c r="G43">
        <v>1</v>
      </c>
    </row>
    <row r="44" spans="1:7" x14ac:dyDescent="0.2">
      <c r="A44">
        <v>108</v>
      </c>
      <c r="B44" t="s">
        <v>105</v>
      </c>
      <c r="C44" t="s">
        <v>108</v>
      </c>
      <c r="D44" t="s">
        <v>108</v>
      </c>
      <c r="E44">
        <v>4646500</v>
      </c>
      <c r="F44">
        <v>11362992.5</v>
      </c>
      <c r="G44">
        <v>2</v>
      </c>
    </row>
    <row r="45" spans="1:7" x14ac:dyDescent="0.2">
      <c r="A45">
        <v>4</v>
      </c>
      <c r="B45" t="s">
        <v>105</v>
      </c>
      <c r="C45" t="s">
        <v>107</v>
      </c>
      <c r="D45" t="s">
        <v>110</v>
      </c>
      <c r="E45">
        <v>9267000</v>
      </c>
      <c r="F45">
        <v>9600000</v>
      </c>
      <c r="G45">
        <v>2</v>
      </c>
    </row>
    <row r="46" spans="1:7" x14ac:dyDescent="0.2">
      <c r="A46">
        <v>4</v>
      </c>
      <c r="B46" t="s">
        <v>105</v>
      </c>
      <c r="C46" t="s">
        <v>107</v>
      </c>
      <c r="D46" t="s">
        <v>110</v>
      </c>
      <c r="E46">
        <v>8834666.6666666698</v>
      </c>
      <c r="F46">
        <v>16357075.2533333</v>
      </c>
      <c r="G46">
        <v>3</v>
      </c>
    </row>
    <row r="47" spans="1:7" x14ac:dyDescent="0.2">
      <c r="A47">
        <v>93</v>
      </c>
      <c r="B47" t="s">
        <v>105</v>
      </c>
      <c r="C47" t="s">
        <v>107</v>
      </c>
      <c r="D47" t="s">
        <v>110</v>
      </c>
      <c r="E47">
        <v>9175000</v>
      </c>
      <c r="F47">
        <v>23785000</v>
      </c>
      <c r="G47">
        <v>1</v>
      </c>
    </row>
    <row r="48" spans="1:7" x14ac:dyDescent="0.2">
      <c r="A48">
        <v>93</v>
      </c>
      <c r="B48" t="s">
        <v>105</v>
      </c>
      <c r="C48" t="s">
        <v>107</v>
      </c>
      <c r="D48" t="s">
        <v>110</v>
      </c>
      <c r="E48">
        <v>9273000</v>
      </c>
      <c r="F48">
        <v>19200000</v>
      </c>
      <c r="G48">
        <v>1</v>
      </c>
    </row>
    <row r="49" spans="1:8" x14ac:dyDescent="0.2">
      <c r="A49">
        <v>22</v>
      </c>
      <c r="B49" t="s">
        <v>105</v>
      </c>
      <c r="C49" t="s">
        <v>107</v>
      </c>
      <c r="D49" t="s">
        <v>110</v>
      </c>
      <c r="E49">
        <v>19958282.960000001</v>
      </c>
      <c r="F49">
        <v>20146576.100000001</v>
      </c>
      <c r="H49">
        <v>1</v>
      </c>
    </row>
    <row r="50" spans="1:8" x14ac:dyDescent="0.2">
      <c r="A50">
        <v>4</v>
      </c>
      <c r="B50" t="s">
        <v>105</v>
      </c>
      <c r="C50" t="s">
        <v>107</v>
      </c>
      <c r="D50" t="s">
        <v>76</v>
      </c>
      <c r="E50">
        <v>9260666.6666666698</v>
      </c>
      <c r="F50">
        <v>11296000</v>
      </c>
      <c r="G50">
        <v>3</v>
      </c>
    </row>
    <row r="51" spans="1:8" x14ac:dyDescent="0.2">
      <c r="A51">
        <v>4</v>
      </c>
      <c r="B51" t="s">
        <v>105</v>
      </c>
      <c r="C51" t="s">
        <v>107</v>
      </c>
      <c r="D51" t="s">
        <v>76</v>
      </c>
      <c r="E51">
        <v>8970200</v>
      </c>
      <c r="F51">
        <v>11175338.165999999</v>
      </c>
      <c r="G51">
        <v>15</v>
      </c>
    </row>
    <row r="52" spans="1:8" x14ac:dyDescent="0.2">
      <c r="A52">
        <v>28</v>
      </c>
      <c r="B52" t="s">
        <v>105</v>
      </c>
      <c r="C52" t="s">
        <v>107</v>
      </c>
      <c r="D52" t="s">
        <v>76</v>
      </c>
      <c r="E52">
        <v>9257000</v>
      </c>
      <c r="F52">
        <v>10648917.77</v>
      </c>
      <c r="G52">
        <v>2</v>
      </c>
    </row>
    <row r="53" spans="1:8" x14ac:dyDescent="0.2">
      <c r="A53">
        <v>93</v>
      </c>
      <c r="B53" t="s">
        <v>105</v>
      </c>
      <c r="C53" t="s">
        <v>107</v>
      </c>
      <c r="D53" t="s">
        <v>76</v>
      </c>
      <c r="E53">
        <v>9300000</v>
      </c>
      <c r="F53">
        <v>9600000</v>
      </c>
      <c r="G53">
        <v>2</v>
      </c>
    </row>
    <row r="54" spans="1:8" x14ac:dyDescent="0.2">
      <c r="A54">
        <v>93</v>
      </c>
      <c r="B54" t="s">
        <v>105</v>
      </c>
      <c r="C54" t="s">
        <v>107</v>
      </c>
      <c r="D54" t="s">
        <v>76</v>
      </c>
      <c r="E54">
        <v>9262666.6666666698</v>
      </c>
      <c r="F54">
        <v>9558333.3333333302</v>
      </c>
      <c r="G54">
        <v>3</v>
      </c>
    </row>
    <row r="55" spans="1:8" x14ac:dyDescent="0.2">
      <c r="A55">
        <v>105</v>
      </c>
      <c r="B55" t="s">
        <v>105</v>
      </c>
      <c r="C55" t="s">
        <v>107</v>
      </c>
      <c r="D55" t="s">
        <v>76</v>
      </c>
      <c r="E55">
        <v>20142697.346666701</v>
      </c>
      <c r="F55">
        <v>20150911.666666701</v>
      </c>
      <c r="H55">
        <v>3</v>
      </c>
    </row>
    <row r="56" spans="1:8" x14ac:dyDescent="0.2">
      <c r="A56">
        <v>120</v>
      </c>
      <c r="B56" t="s">
        <v>105</v>
      </c>
      <c r="C56" t="s">
        <v>107</v>
      </c>
      <c r="D56" t="s">
        <v>76</v>
      </c>
      <c r="E56">
        <v>9300000</v>
      </c>
      <c r="F56">
        <v>9808362.5</v>
      </c>
      <c r="G56">
        <v>1</v>
      </c>
    </row>
    <row r="57" spans="1:8" x14ac:dyDescent="0.2">
      <c r="A57">
        <v>4</v>
      </c>
      <c r="B57" t="s">
        <v>105</v>
      </c>
      <c r="C57" t="s">
        <v>107</v>
      </c>
      <c r="D57" t="s">
        <v>92</v>
      </c>
      <c r="E57">
        <v>9243166.6666666698</v>
      </c>
      <c r="F57">
        <v>11925000</v>
      </c>
      <c r="G57">
        <v>6</v>
      </c>
    </row>
    <row r="58" spans="1:8" x14ac:dyDescent="0.2">
      <c r="A58">
        <v>87</v>
      </c>
      <c r="B58" t="s">
        <v>105</v>
      </c>
      <c r="C58" t="s">
        <v>107</v>
      </c>
      <c r="D58" t="s">
        <v>92</v>
      </c>
      <c r="E58">
        <v>9300000</v>
      </c>
      <c r="F58">
        <v>9669621.6666666698</v>
      </c>
      <c r="G58">
        <v>3</v>
      </c>
    </row>
    <row r="59" spans="1:8" x14ac:dyDescent="0.2">
      <c r="A59">
        <v>26</v>
      </c>
      <c r="B59" t="s">
        <v>105</v>
      </c>
      <c r="C59" t="s">
        <v>107</v>
      </c>
      <c r="D59" t="s">
        <v>92</v>
      </c>
      <c r="E59">
        <v>8917000</v>
      </c>
      <c r="F59">
        <v>10182084.720000001</v>
      </c>
      <c r="G59">
        <v>1</v>
      </c>
    </row>
    <row r="60" spans="1:8" x14ac:dyDescent="0.2">
      <c r="A60">
        <v>121</v>
      </c>
      <c r="B60" t="s">
        <v>105</v>
      </c>
      <c r="C60" t="s">
        <v>107</v>
      </c>
      <c r="D60" t="s">
        <v>92</v>
      </c>
      <c r="E60">
        <v>23443147.940000001</v>
      </c>
      <c r="F60">
        <v>23756295.879999999</v>
      </c>
      <c r="H60">
        <v>1</v>
      </c>
    </row>
    <row r="61" spans="1:8" x14ac:dyDescent="0.2">
      <c r="A61">
        <v>4</v>
      </c>
      <c r="B61" t="s">
        <v>74</v>
      </c>
      <c r="C61" t="s">
        <v>87</v>
      </c>
      <c r="D61" t="s">
        <v>98</v>
      </c>
      <c r="E61">
        <v>9300000</v>
      </c>
      <c r="F61">
        <v>9667227.1500000004</v>
      </c>
      <c r="G61">
        <v>1</v>
      </c>
    </row>
    <row r="62" spans="1:8" x14ac:dyDescent="0.2">
      <c r="A62">
        <v>87</v>
      </c>
      <c r="B62" t="s">
        <v>74</v>
      </c>
      <c r="C62" t="s">
        <v>87</v>
      </c>
      <c r="D62" t="s">
        <v>98</v>
      </c>
      <c r="E62">
        <v>13950000</v>
      </c>
      <c r="F62">
        <v>14089542</v>
      </c>
      <c r="G62">
        <v>1</v>
      </c>
    </row>
    <row r="63" spans="1:8" x14ac:dyDescent="0.2">
      <c r="A63">
        <v>93</v>
      </c>
      <c r="B63" t="s">
        <v>74</v>
      </c>
      <c r="C63" t="s">
        <v>87</v>
      </c>
      <c r="D63" t="s">
        <v>98</v>
      </c>
      <c r="E63">
        <v>8203000</v>
      </c>
      <c r="F63">
        <v>33080000</v>
      </c>
      <c r="G63">
        <v>1</v>
      </c>
    </row>
    <row r="64" spans="1:8" x14ac:dyDescent="0.2">
      <c r="A64">
        <v>88</v>
      </c>
      <c r="B64" t="s">
        <v>74</v>
      </c>
      <c r="C64" t="s">
        <v>87</v>
      </c>
      <c r="D64" t="s">
        <v>98</v>
      </c>
      <c r="E64">
        <v>18344954.52</v>
      </c>
      <c r="F64">
        <v>18397393.91</v>
      </c>
      <c r="H64">
        <v>1</v>
      </c>
    </row>
    <row r="65" spans="1:8" x14ac:dyDescent="0.2">
      <c r="A65">
        <v>96</v>
      </c>
      <c r="B65" t="s">
        <v>74</v>
      </c>
      <c r="C65" t="s">
        <v>87</v>
      </c>
      <c r="D65" t="s">
        <v>98</v>
      </c>
      <c r="E65">
        <v>8287500</v>
      </c>
      <c r="F65">
        <v>11058244.775</v>
      </c>
      <c r="G65">
        <v>2</v>
      </c>
    </row>
    <row r="66" spans="1:8" x14ac:dyDescent="0.2">
      <c r="A66">
        <v>4</v>
      </c>
      <c r="B66" t="s">
        <v>11</v>
      </c>
      <c r="C66" t="s">
        <v>104</v>
      </c>
      <c r="D66" t="s">
        <v>517</v>
      </c>
      <c r="E66">
        <v>9260000</v>
      </c>
      <c r="F66">
        <v>9600000</v>
      </c>
      <c r="G66">
        <v>1</v>
      </c>
    </row>
    <row r="67" spans="1:8" x14ac:dyDescent="0.2">
      <c r="A67">
        <v>4</v>
      </c>
      <c r="B67" t="s">
        <v>11</v>
      </c>
      <c r="C67" t="s">
        <v>518</v>
      </c>
      <c r="D67" t="s">
        <v>518</v>
      </c>
      <c r="E67">
        <v>9278800</v>
      </c>
      <c r="F67">
        <v>9600000</v>
      </c>
      <c r="G67">
        <v>5</v>
      </c>
    </row>
    <row r="68" spans="1:8" x14ac:dyDescent="0.2">
      <c r="A68">
        <v>28</v>
      </c>
      <c r="B68" t="s">
        <v>11</v>
      </c>
      <c r="C68" t="s">
        <v>518</v>
      </c>
      <c r="D68" t="s">
        <v>518</v>
      </c>
      <c r="E68">
        <v>9286000</v>
      </c>
      <c r="F68">
        <v>9587681.8000000007</v>
      </c>
      <c r="G68">
        <v>1</v>
      </c>
    </row>
    <row r="69" spans="1:8" x14ac:dyDescent="0.2">
      <c r="A69">
        <v>93</v>
      </c>
      <c r="B69" t="s">
        <v>11</v>
      </c>
      <c r="C69" t="s">
        <v>518</v>
      </c>
      <c r="D69" t="s">
        <v>518</v>
      </c>
      <c r="E69">
        <v>9001000</v>
      </c>
      <c r="F69">
        <v>17780000</v>
      </c>
      <c r="G69">
        <v>1</v>
      </c>
    </row>
    <row r="70" spans="1:8" x14ac:dyDescent="0.2">
      <c r="A70">
        <v>27</v>
      </c>
      <c r="B70" t="s">
        <v>11</v>
      </c>
      <c r="C70" t="s">
        <v>518</v>
      </c>
      <c r="D70" t="s">
        <v>518</v>
      </c>
      <c r="E70">
        <v>7322000</v>
      </c>
      <c r="F70">
        <v>28182000</v>
      </c>
      <c r="G70">
        <v>1</v>
      </c>
    </row>
    <row r="71" spans="1:8" x14ac:dyDescent="0.2">
      <c r="A71">
        <v>117</v>
      </c>
      <c r="B71" t="s">
        <v>11</v>
      </c>
      <c r="C71" t="s">
        <v>518</v>
      </c>
      <c r="D71" t="s">
        <v>518</v>
      </c>
      <c r="E71">
        <v>14880502.720000001</v>
      </c>
      <c r="F71">
        <v>14992146.74</v>
      </c>
      <c r="H71">
        <v>1</v>
      </c>
    </row>
    <row r="72" spans="1:8" x14ac:dyDescent="0.2">
      <c r="A72">
        <v>105</v>
      </c>
      <c r="B72" t="s">
        <v>11</v>
      </c>
      <c r="C72" t="s">
        <v>518</v>
      </c>
      <c r="D72" t="s">
        <v>518</v>
      </c>
      <c r="E72">
        <v>9214000</v>
      </c>
      <c r="F72">
        <v>9599973.5399999991</v>
      </c>
      <c r="G72">
        <v>1</v>
      </c>
    </row>
    <row r="73" spans="1:8" x14ac:dyDescent="0.2">
      <c r="A73">
        <v>105</v>
      </c>
      <c r="B73" t="s">
        <v>11</v>
      </c>
      <c r="C73" t="s">
        <v>518</v>
      </c>
      <c r="D73" t="s">
        <v>518</v>
      </c>
      <c r="E73">
        <v>9300000</v>
      </c>
      <c r="F73">
        <v>9599973.5399999991</v>
      </c>
      <c r="G73">
        <v>2</v>
      </c>
    </row>
    <row r="74" spans="1:8" x14ac:dyDescent="0.2">
      <c r="A74">
        <v>4</v>
      </c>
      <c r="B74" t="s">
        <v>13</v>
      </c>
      <c r="C74" t="s">
        <v>106</v>
      </c>
      <c r="D74" t="s">
        <v>524</v>
      </c>
      <c r="E74">
        <v>9746250</v>
      </c>
      <c r="F74">
        <v>10762500</v>
      </c>
      <c r="G74">
        <v>4</v>
      </c>
    </row>
    <row r="75" spans="1:8" x14ac:dyDescent="0.2">
      <c r="A75">
        <v>4</v>
      </c>
      <c r="B75" t="s">
        <v>13</v>
      </c>
      <c r="C75" t="s">
        <v>106</v>
      </c>
      <c r="D75" t="s">
        <v>524</v>
      </c>
      <c r="E75">
        <v>10209000</v>
      </c>
      <c r="F75">
        <v>10530000</v>
      </c>
      <c r="G75">
        <v>5</v>
      </c>
    </row>
    <row r="76" spans="1:8" x14ac:dyDescent="0.2">
      <c r="A76">
        <v>28</v>
      </c>
      <c r="B76" t="s">
        <v>13</v>
      </c>
      <c r="C76" t="s">
        <v>106</v>
      </c>
      <c r="D76" t="s">
        <v>524</v>
      </c>
      <c r="E76">
        <v>9300000</v>
      </c>
      <c r="F76">
        <v>9606025.0299999993</v>
      </c>
      <c r="G76">
        <v>1</v>
      </c>
    </row>
    <row r="77" spans="1:8" x14ac:dyDescent="0.2">
      <c r="A77">
        <v>87</v>
      </c>
      <c r="B77" t="s">
        <v>13</v>
      </c>
      <c r="C77" t="s">
        <v>106</v>
      </c>
      <c r="D77" t="s">
        <v>524</v>
      </c>
      <c r="E77">
        <v>9023333.3333333302</v>
      </c>
      <c r="F77">
        <v>9579001.6666666698</v>
      </c>
      <c r="G77">
        <v>3</v>
      </c>
    </row>
    <row r="78" spans="1:8" x14ac:dyDescent="0.2">
      <c r="A78">
        <v>93</v>
      </c>
      <c r="B78" t="s">
        <v>13</v>
      </c>
      <c r="C78" t="s">
        <v>106</v>
      </c>
      <c r="D78" t="s">
        <v>524</v>
      </c>
      <c r="E78">
        <v>9021000</v>
      </c>
      <c r="F78">
        <v>14605000</v>
      </c>
      <c r="G78">
        <v>2</v>
      </c>
    </row>
    <row r="79" spans="1:8" x14ac:dyDescent="0.2">
      <c r="A79">
        <v>93</v>
      </c>
      <c r="B79" t="s">
        <v>13</v>
      </c>
      <c r="C79" t="s">
        <v>106</v>
      </c>
      <c r="D79" t="s">
        <v>524</v>
      </c>
      <c r="E79">
        <v>9227000</v>
      </c>
      <c r="F79">
        <v>14400000</v>
      </c>
      <c r="G79">
        <v>1</v>
      </c>
    </row>
    <row r="80" spans="1:8" x14ac:dyDescent="0.2">
      <c r="A80">
        <v>93</v>
      </c>
      <c r="B80" t="s">
        <v>13</v>
      </c>
      <c r="C80" t="s">
        <v>106</v>
      </c>
      <c r="D80" t="s">
        <v>524</v>
      </c>
      <c r="E80">
        <v>22918358.690000001</v>
      </c>
      <c r="F80">
        <v>22918358.690000001</v>
      </c>
      <c r="H80">
        <v>1</v>
      </c>
    </row>
    <row r="81" spans="1:7" x14ac:dyDescent="0.2">
      <c r="A81">
        <v>27</v>
      </c>
      <c r="B81" t="s">
        <v>13</v>
      </c>
      <c r="C81" t="s">
        <v>106</v>
      </c>
      <c r="D81" t="s">
        <v>524</v>
      </c>
      <c r="E81">
        <v>9175000</v>
      </c>
      <c r="F81">
        <v>38809000</v>
      </c>
      <c r="G81">
        <v>1</v>
      </c>
    </row>
    <row r="82" spans="1:7" x14ac:dyDescent="0.2">
      <c r="A82">
        <v>32</v>
      </c>
      <c r="B82" t="s">
        <v>13</v>
      </c>
      <c r="C82" t="s">
        <v>106</v>
      </c>
      <c r="D82" t="s">
        <v>524</v>
      </c>
      <c r="E82">
        <v>8730500</v>
      </c>
      <c r="F82">
        <v>9579828.9000000004</v>
      </c>
      <c r="G82">
        <v>2</v>
      </c>
    </row>
    <row r="83" spans="1:7" x14ac:dyDescent="0.2">
      <c r="A83">
        <v>101</v>
      </c>
      <c r="B83" t="s">
        <v>13</v>
      </c>
      <c r="C83" t="s">
        <v>106</v>
      </c>
      <c r="D83" t="s">
        <v>524</v>
      </c>
      <c r="E83">
        <v>9085000</v>
      </c>
      <c r="F83">
        <v>9557000</v>
      </c>
      <c r="G83">
        <v>1</v>
      </c>
    </row>
    <row r="84" spans="1:7" x14ac:dyDescent="0.2">
      <c r="A84">
        <v>96</v>
      </c>
      <c r="B84" t="s">
        <v>13</v>
      </c>
      <c r="C84" t="s">
        <v>106</v>
      </c>
      <c r="D84" t="s">
        <v>524</v>
      </c>
      <c r="E84">
        <v>9300000</v>
      </c>
      <c r="F84">
        <v>9808048</v>
      </c>
      <c r="G84">
        <v>1</v>
      </c>
    </row>
    <row r="85" spans="1:7" x14ac:dyDescent="0.2">
      <c r="A85">
        <v>121</v>
      </c>
      <c r="B85" t="s">
        <v>13</v>
      </c>
      <c r="C85" t="s">
        <v>106</v>
      </c>
      <c r="D85" t="s">
        <v>524</v>
      </c>
      <c r="E85">
        <v>9286000</v>
      </c>
      <c r="F85">
        <v>9644999.3000000007</v>
      </c>
      <c r="G85">
        <v>1</v>
      </c>
    </row>
    <row r="86" spans="1:7" x14ac:dyDescent="0.2">
      <c r="A86">
        <v>32</v>
      </c>
      <c r="B86" t="s">
        <v>11</v>
      </c>
      <c r="C86" t="s">
        <v>104</v>
      </c>
      <c r="D86" t="s">
        <v>543</v>
      </c>
      <c r="E86">
        <v>9195000</v>
      </c>
      <c r="F86">
        <v>19208670.899999999</v>
      </c>
      <c r="G86">
        <v>1</v>
      </c>
    </row>
    <row r="87" spans="1:7" x14ac:dyDescent="0.2">
      <c r="A87">
        <v>108</v>
      </c>
      <c r="B87" t="s">
        <v>12</v>
      </c>
      <c r="C87" t="s">
        <v>878</v>
      </c>
      <c r="D87" t="s">
        <v>543</v>
      </c>
      <c r="E87">
        <v>9195000</v>
      </c>
      <c r="F87">
        <v>9530000</v>
      </c>
      <c r="G87">
        <v>1</v>
      </c>
    </row>
    <row r="88" spans="1:7" x14ac:dyDescent="0.2">
      <c r="A88">
        <v>108</v>
      </c>
      <c r="B88" t="s">
        <v>12</v>
      </c>
      <c r="C88" t="s">
        <v>878</v>
      </c>
      <c r="D88" t="s">
        <v>543</v>
      </c>
      <c r="E88">
        <v>9195000</v>
      </c>
      <c r="F88">
        <v>9530000</v>
      </c>
      <c r="G88">
        <v>1</v>
      </c>
    </row>
    <row r="89" spans="1:7" x14ac:dyDescent="0.2">
      <c r="A89">
        <v>108</v>
      </c>
      <c r="B89" t="s">
        <v>103</v>
      </c>
      <c r="C89" t="s">
        <v>982</v>
      </c>
      <c r="D89" t="s">
        <v>543</v>
      </c>
      <c r="E89">
        <v>9227000</v>
      </c>
      <c r="F89">
        <v>9530000</v>
      </c>
      <c r="G89">
        <v>1</v>
      </c>
    </row>
    <row r="90" spans="1:7" x14ac:dyDescent="0.2">
      <c r="A90">
        <v>120</v>
      </c>
      <c r="B90" t="s">
        <v>13</v>
      </c>
      <c r="C90" t="s">
        <v>543</v>
      </c>
      <c r="D90" t="s">
        <v>543</v>
      </c>
      <c r="E90">
        <v>9247000</v>
      </c>
      <c r="F90">
        <v>9659865</v>
      </c>
      <c r="G90">
        <v>3</v>
      </c>
    </row>
    <row r="91" spans="1:7" x14ac:dyDescent="0.2">
      <c r="A91">
        <v>4</v>
      </c>
      <c r="B91" t="s">
        <v>74</v>
      </c>
      <c r="C91" t="s">
        <v>97</v>
      </c>
      <c r="D91" t="s">
        <v>598</v>
      </c>
      <c r="E91">
        <v>9127000</v>
      </c>
      <c r="F91">
        <v>9600000</v>
      </c>
      <c r="G91">
        <v>1</v>
      </c>
    </row>
    <row r="92" spans="1:7" x14ac:dyDescent="0.2">
      <c r="A92">
        <v>4</v>
      </c>
      <c r="B92" t="s">
        <v>74</v>
      </c>
      <c r="C92" t="s">
        <v>97</v>
      </c>
      <c r="D92" t="s">
        <v>598</v>
      </c>
      <c r="E92">
        <v>9293000</v>
      </c>
      <c r="F92">
        <v>9600000</v>
      </c>
      <c r="G92">
        <v>1</v>
      </c>
    </row>
    <row r="93" spans="1:7" x14ac:dyDescent="0.2">
      <c r="A93">
        <v>87</v>
      </c>
      <c r="B93" t="s">
        <v>74</v>
      </c>
      <c r="C93" t="s">
        <v>97</v>
      </c>
      <c r="D93" t="s">
        <v>598</v>
      </c>
      <c r="E93">
        <v>9300000</v>
      </c>
      <c r="F93">
        <v>9410581.6699999999</v>
      </c>
      <c r="G93">
        <v>1</v>
      </c>
    </row>
    <row r="94" spans="1:7" x14ac:dyDescent="0.2">
      <c r="A94">
        <v>87</v>
      </c>
      <c r="B94" t="s">
        <v>74</v>
      </c>
      <c r="C94" t="s">
        <v>97</v>
      </c>
      <c r="D94" t="s">
        <v>598</v>
      </c>
      <c r="E94">
        <v>9300000</v>
      </c>
      <c r="F94">
        <v>9406434.8000000007</v>
      </c>
      <c r="G94">
        <v>1</v>
      </c>
    </row>
    <row r="95" spans="1:7" x14ac:dyDescent="0.2">
      <c r="A95">
        <v>93</v>
      </c>
      <c r="B95" t="s">
        <v>74</v>
      </c>
      <c r="C95" t="s">
        <v>97</v>
      </c>
      <c r="D95" t="s">
        <v>598</v>
      </c>
      <c r="E95">
        <v>9300000</v>
      </c>
      <c r="F95">
        <v>9600000</v>
      </c>
      <c r="G95">
        <v>2</v>
      </c>
    </row>
    <row r="96" spans="1:7" x14ac:dyDescent="0.2">
      <c r="A96">
        <v>116</v>
      </c>
      <c r="B96" t="s">
        <v>74</v>
      </c>
      <c r="C96" t="s">
        <v>97</v>
      </c>
      <c r="D96" t="s">
        <v>598</v>
      </c>
      <c r="E96">
        <v>9300000</v>
      </c>
      <c r="F96">
        <v>9466708.0800000001</v>
      </c>
      <c r="G96">
        <v>1</v>
      </c>
    </row>
    <row r="97" spans="1:8" x14ac:dyDescent="0.2">
      <c r="A97">
        <v>88</v>
      </c>
      <c r="B97" t="s">
        <v>74</v>
      </c>
      <c r="C97" t="s">
        <v>97</v>
      </c>
      <c r="D97" t="s">
        <v>598</v>
      </c>
      <c r="E97">
        <v>20083469.559999999</v>
      </c>
      <c r="F97">
        <v>20250813.66</v>
      </c>
      <c r="H97">
        <v>1</v>
      </c>
    </row>
    <row r="98" spans="1:8" x14ac:dyDescent="0.2">
      <c r="A98">
        <v>88</v>
      </c>
      <c r="B98" t="s">
        <v>74</v>
      </c>
      <c r="C98" t="s">
        <v>97</v>
      </c>
      <c r="D98" t="s">
        <v>598</v>
      </c>
      <c r="E98">
        <v>19638423.489999998</v>
      </c>
      <c r="F98">
        <v>19693803.879999999</v>
      </c>
      <c r="H98">
        <v>1</v>
      </c>
    </row>
    <row r="99" spans="1:8" x14ac:dyDescent="0.2">
      <c r="A99">
        <v>96</v>
      </c>
      <c r="B99" t="s">
        <v>74</v>
      </c>
      <c r="C99" t="s">
        <v>97</v>
      </c>
      <c r="D99" t="s">
        <v>598</v>
      </c>
      <c r="E99">
        <v>11608500</v>
      </c>
      <c r="F99">
        <v>11996401.875</v>
      </c>
      <c r="G99">
        <v>2</v>
      </c>
    </row>
    <row r="100" spans="1:8" x14ac:dyDescent="0.2">
      <c r="A100">
        <v>105</v>
      </c>
      <c r="B100" t="s">
        <v>74</v>
      </c>
      <c r="C100" t="s">
        <v>97</v>
      </c>
      <c r="D100" t="s">
        <v>598</v>
      </c>
      <c r="E100">
        <v>9300000</v>
      </c>
      <c r="F100">
        <v>9599973.5399999991</v>
      </c>
      <c r="G100">
        <v>1</v>
      </c>
    </row>
    <row r="101" spans="1:8" x14ac:dyDescent="0.2">
      <c r="A101">
        <v>87</v>
      </c>
      <c r="B101" t="s">
        <v>105</v>
      </c>
      <c r="C101" t="s">
        <v>108</v>
      </c>
      <c r="D101" t="s">
        <v>607</v>
      </c>
      <c r="E101">
        <v>9300000</v>
      </c>
      <c r="F101">
        <v>9606024.2899999991</v>
      </c>
      <c r="G101">
        <v>1</v>
      </c>
    </row>
    <row r="102" spans="1:8" x14ac:dyDescent="0.2">
      <c r="A102">
        <v>93</v>
      </c>
      <c r="B102" t="s">
        <v>105</v>
      </c>
      <c r="C102" t="s">
        <v>108</v>
      </c>
      <c r="D102" t="s">
        <v>607</v>
      </c>
      <c r="E102">
        <v>9300000</v>
      </c>
      <c r="F102">
        <v>9600000</v>
      </c>
      <c r="G102">
        <v>1</v>
      </c>
    </row>
    <row r="103" spans="1:8" x14ac:dyDescent="0.2">
      <c r="A103">
        <v>121</v>
      </c>
      <c r="B103" t="s">
        <v>105</v>
      </c>
      <c r="C103" t="s">
        <v>108</v>
      </c>
      <c r="D103" t="s">
        <v>607</v>
      </c>
      <c r="E103">
        <v>9300000</v>
      </c>
      <c r="F103">
        <v>9645157.5</v>
      </c>
      <c r="G103">
        <v>1</v>
      </c>
    </row>
    <row r="104" spans="1:8" x14ac:dyDescent="0.2">
      <c r="A104">
        <v>4</v>
      </c>
      <c r="B104" t="s">
        <v>13</v>
      </c>
      <c r="C104" t="s">
        <v>106</v>
      </c>
      <c r="D104" t="s">
        <v>616</v>
      </c>
      <c r="E104">
        <v>7657000</v>
      </c>
      <c r="F104">
        <v>11260000</v>
      </c>
      <c r="G104">
        <v>1</v>
      </c>
    </row>
    <row r="105" spans="1:8" x14ac:dyDescent="0.2">
      <c r="A105">
        <v>28</v>
      </c>
      <c r="B105" t="s">
        <v>13</v>
      </c>
      <c r="C105" t="s">
        <v>106</v>
      </c>
      <c r="D105" t="s">
        <v>616</v>
      </c>
      <c r="E105">
        <v>10834666.6666667</v>
      </c>
      <c r="F105">
        <v>11175592.6033333</v>
      </c>
      <c r="G105">
        <v>3</v>
      </c>
    </row>
    <row r="106" spans="1:8" x14ac:dyDescent="0.2">
      <c r="A106">
        <v>87</v>
      </c>
      <c r="B106" t="s">
        <v>13</v>
      </c>
      <c r="C106" t="s">
        <v>106</v>
      </c>
      <c r="D106" t="s">
        <v>616</v>
      </c>
      <c r="E106">
        <v>9258333.3333333302</v>
      </c>
      <c r="F106">
        <v>9606024.2899999991</v>
      </c>
      <c r="G106">
        <v>3</v>
      </c>
    </row>
    <row r="107" spans="1:8" x14ac:dyDescent="0.2">
      <c r="A107">
        <v>93</v>
      </c>
      <c r="B107" t="s">
        <v>13</v>
      </c>
      <c r="C107" t="s">
        <v>106</v>
      </c>
      <c r="D107" t="s">
        <v>616</v>
      </c>
      <c r="E107">
        <v>9286000</v>
      </c>
      <c r="F107">
        <v>9625000</v>
      </c>
      <c r="G107">
        <v>2</v>
      </c>
    </row>
    <row r="108" spans="1:8" x14ac:dyDescent="0.2">
      <c r="A108">
        <v>4</v>
      </c>
      <c r="B108" t="s">
        <v>103</v>
      </c>
      <c r="C108" t="s">
        <v>653</v>
      </c>
      <c r="D108" t="s">
        <v>654</v>
      </c>
      <c r="E108">
        <v>7133000</v>
      </c>
      <c r="F108">
        <v>52658380</v>
      </c>
      <c r="G108">
        <v>2</v>
      </c>
    </row>
    <row r="109" spans="1:8" x14ac:dyDescent="0.2">
      <c r="A109">
        <v>14</v>
      </c>
      <c r="B109" t="s">
        <v>103</v>
      </c>
      <c r="C109" t="s">
        <v>653</v>
      </c>
      <c r="D109" t="s">
        <v>654</v>
      </c>
      <c r="E109">
        <v>22594662.640000001</v>
      </c>
      <c r="F109">
        <v>22594662.640000001</v>
      </c>
      <c r="H109">
        <v>1</v>
      </c>
    </row>
    <row r="110" spans="1:8" x14ac:dyDescent="0.2">
      <c r="A110">
        <v>87</v>
      </c>
      <c r="B110" t="s">
        <v>103</v>
      </c>
      <c r="C110" t="s">
        <v>653</v>
      </c>
      <c r="D110" t="s">
        <v>654</v>
      </c>
      <c r="E110">
        <v>9227000</v>
      </c>
      <c r="F110">
        <v>9579108.0999999996</v>
      </c>
      <c r="G110">
        <v>1</v>
      </c>
    </row>
    <row r="111" spans="1:8" x14ac:dyDescent="0.2">
      <c r="A111">
        <v>93</v>
      </c>
      <c r="B111" t="s">
        <v>103</v>
      </c>
      <c r="C111" t="s">
        <v>653</v>
      </c>
      <c r="D111" t="s">
        <v>654</v>
      </c>
      <c r="E111">
        <v>7825000</v>
      </c>
      <c r="F111">
        <v>37185000</v>
      </c>
      <c r="G111">
        <v>1</v>
      </c>
    </row>
    <row r="112" spans="1:8" x14ac:dyDescent="0.2">
      <c r="A112">
        <v>93</v>
      </c>
      <c r="B112" t="s">
        <v>103</v>
      </c>
      <c r="C112" t="s">
        <v>653</v>
      </c>
      <c r="D112" t="s">
        <v>654</v>
      </c>
      <c r="E112">
        <v>9043000</v>
      </c>
      <c r="F112">
        <v>25350000</v>
      </c>
      <c r="G112">
        <v>1</v>
      </c>
    </row>
    <row r="113" spans="1:7" x14ac:dyDescent="0.2">
      <c r="A113">
        <v>27</v>
      </c>
      <c r="B113" t="s">
        <v>103</v>
      </c>
      <c r="C113" t="s">
        <v>653</v>
      </c>
      <c r="D113" t="s">
        <v>654</v>
      </c>
      <c r="E113">
        <v>8287000</v>
      </c>
      <c r="F113">
        <v>28243000</v>
      </c>
      <c r="G113">
        <v>1</v>
      </c>
    </row>
    <row r="114" spans="1:7" x14ac:dyDescent="0.2">
      <c r="A114">
        <v>26</v>
      </c>
      <c r="B114" t="s">
        <v>103</v>
      </c>
      <c r="C114" t="s">
        <v>653</v>
      </c>
      <c r="D114" t="s">
        <v>654</v>
      </c>
      <c r="E114">
        <v>6230000</v>
      </c>
      <c r="F114">
        <v>51672000</v>
      </c>
      <c r="G114">
        <v>1</v>
      </c>
    </row>
    <row r="115" spans="1:7" x14ac:dyDescent="0.2">
      <c r="A115">
        <v>4</v>
      </c>
      <c r="B115" t="s">
        <v>11</v>
      </c>
      <c r="C115" t="s">
        <v>95</v>
      </c>
      <c r="D115" t="s">
        <v>655</v>
      </c>
      <c r="E115">
        <v>9300000</v>
      </c>
      <c r="F115">
        <v>9600000</v>
      </c>
      <c r="G115">
        <v>1</v>
      </c>
    </row>
    <row r="116" spans="1:7" x14ac:dyDescent="0.2">
      <c r="A116">
        <v>93</v>
      </c>
      <c r="B116" t="s">
        <v>11</v>
      </c>
      <c r="C116" t="s">
        <v>95</v>
      </c>
      <c r="D116" t="s">
        <v>655</v>
      </c>
      <c r="E116">
        <v>7615000</v>
      </c>
      <c r="F116">
        <v>26746093.219999999</v>
      </c>
      <c r="G116">
        <v>1</v>
      </c>
    </row>
    <row r="117" spans="1:7" x14ac:dyDescent="0.2">
      <c r="A117">
        <v>93</v>
      </c>
      <c r="B117" t="s">
        <v>11</v>
      </c>
      <c r="C117" t="s">
        <v>95</v>
      </c>
      <c r="D117" t="s">
        <v>655</v>
      </c>
      <c r="E117">
        <v>4587500</v>
      </c>
      <c r="F117">
        <v>11406907.475</v>
      </c>
      <c r="G117">
        <v>2</v>
      </c>
    </row>
    <row r="118" spans="1:7" x14ac:dyDescent="0.2">
      <c r="A118">
        <v>27</v>
      </c>
      <c r="B118" t="s">
        <v>11</v>
      </c>
      <c r="C118" t="s">
        <v>95</v>
      </c>
      <c r="D118" t="s">
        <v>655</v>
      </c>
      <c r="E118">
        <v>9231000</v>
      </c>
      <c r="F118">
        <v>19658000</v>
      </c>
      <c r="G118">
        <v>2</v>
      </c>
    </row>
    <row r="119" spans="1:7" x14ac:dyDescent="0.2">
      <c r="A119">
        <v>96</v>
      </c>
      <c r="B119" t="s">
        <v>11</v>
      </c>
      <c r="C119" t="s">
        <v>95</v>
      </c>
      <c r="D119" t="s">
        <v>655</v>
      </c>
      <c r="E119">
        <v>9300000</v>
      </c>
      <c r="F119">
        <v>9858920.0050000008</v>
      </c>
      <c r="G119">
        <v>2</v>
      </c>
    </row>
    <row r="120" spans="1:7" x14ac:dyDescent="0.2">
      <c r="A120">
        <v>22</v>
      </c>
      <c r="B120" t="s">
        <v>12</v>
      </c>
      <c r="C120" t="s">
        <v>85</v>
      </c>
      <c r="D120" t="s">
        <v>85</v>
      </c>
      <c r="E120">
        <v>8959000</v>
      </c>
      <c r="F120">
        <v>27609000</v>
      </c>
      <c r="G120">
        <v>1</v>
      </c>
    </row>
    <row r="121" spans="1:7" x14ac:dyDescent="0.2">
      <c r="A121">
        <v>4</v>
      </c>
      <c r="B121" t="s">
        <v>105</v>
      </c>
      <c r="C121" t="s">
        <v>509</v>
      </c>
      <c r="D121" t="s">
        <v>663</v>
      </c>
      <c r="E121">
        <v>12020333.3333333</v>
      </c>
      <c r="F121">
        <v>12320333.3333333</v>
      </c>
      <c r="G121">
        <v>3</v>
      </c>
    </row>
    <row r="122" spans="1:7" x14ac:dyDescent="0.2">
      <c r="A122">
        <v>105</v>
      </c>
      <c r="B122" t="s">
        <v>105</v>
      </c>
      <c r="C122" t="s">
        <v>509</v>
      </c>
      <c r="D122" t="s">
        <v>663</v>
      </c>
      <c r="E122">
        <v>9182000</v>
      </c>
      <c r="F122">
        <v>9599973.5399999991</v>
      </c>
      <c r="G122">
        <v>1</v>
      </c>
    </row>
    <row r="123" spans="1:7" x14ac:dyDescent="0.2">
      <c r="A123">
        <v>92</v>
      </c>
      <c r="B123" t="s">
        <v>103</v>
      </c>
      <c r="C123" t="s">
        <v>931</v>
      </c>
      <c r="D123" t="s">
        <v>672</v>
      </c>
      <c r="E123">
        <v>9293000</v>
      </c>
      <c r="F123">
        <v>9511000</v>
      </c>
      <c r="G123">
        <v>1</v>
      </c>
    </row>
    <row r="124" spans="1:7" x14ac:dyDescent="0.2">
      <c r="A124">
        <v>28</v>
      </c>
      <c r="B124" t="s">
        <v>103</v>
      </c>
      <c r="C124" t="s">
        <v>1095</v>
      </c>
      <c r="D124" t="s">
        <v>672</v>
      </c>
      <c r="E124">
        <v>9300000</v>
      </c>
      <c r="F124">
        <v>9605505.2300000004</v>
      </c>
      <c r="G124">
        <v>1</v>
      </c>
    </row>
    <row r="125" spans="1:7" x14ac:dyDescent="0.2">
      <c r="A125">
        <v>4</v>
      </c>
      <c r="B125" t="s">
        <v>103</v>
      </c>
      <c r="C125" t="s">
        <v>109</v>
      </c>
      <c r="D125" t="s">
        <v>742</v>
      </c>
      <c r="E125">
        <v>9300000</v>
      </c>
      <c r="F125">
        <v>9600000</v>
      </c>
      <c r="G125">
        <v>1</v>
      </c>
    </row>
    <row r="126" spans="1:7" x14ac:dyDescent="0.2">
      <c r="A126">
        <v>93</v>
      </c>
      <c r="B126" t="s">
        <v>103</v>
      </c>
      <c r="C126" t="s">
        <v>109</v>
      </c>
      <c r="D126" t="s">
        <v>742</v>
      </c>
      <c r="E126">
        <v>9273500</v>
      </c>
      <c r="F126">
        <v>9725000</v>
      </c>
      <c r="G126">
        <v>2</v>
      </c>
    </row>
    <row r="127" spans="1:7" x14ac:dyDescent="0.2">
      <c r="A127">
        <v>93</v>
      </c>
      <c r="B127" t="s">
        <v>103</v>
      </c>
      <c r="C127" t="s">
        <v>109</v>
      </c>
      <c r="D127" t="s">
        <v>742</v>
      </c>
      <c r="E127">
        <v>9300000</v>
      </c>
      <c r="F127">
        <v>9575000</v>
      </c>
      <c r="G127">
        <v>2</v>
      </c>
    </row>
    <row r="128" spans="1:7" x14ac:dyDescent="0.2">
      <c r="A128">
        <v>96</v>
      </c>
      <c r="B128" t="s">
        <v>103</v>
      </c>
      <c r="C128" t="s">
        <v>109</v>
      </c>
      <c r="D128" t="s">
        <v>742</v>
      </c>
      <c r="E128">
        <v>9300000</v>
      </c>
      <c r="F128">
        <v>9604557.5099999998</v>
      </c>
      <c r="G128">
        <v>1</v>
      </c>
    </row>
    <row r="129" spans="1:8" x14ac:dyDescent="0.2">
      <c r="A129">
        <v>105</v>
      </c>
      <c r="B129" t="s">
        <v>103</v>
      </c>
      <c r="C129" t="s">
        <v>109</v>
      </c>
      <c r="D129" t="s">
        <v>742</v>
      </c>
      <c r="E129">
        <v>9300000</v>
      </c>
      <c r="F129">
        <v>9599973.5399999991</v>
      </c>
      <c r="G129">
        <v>1</v>
      </c>
    </row>
    <row r="130" spans="1:8" x14ac:dyDescent="0.2">
      <c r="A130">
        <v>105</v>
      </c>
      <c r="B130" t="s">
        <v>103</v>
      </c>
      <c r="C130" t="s">
        <v>109</v>
      </c>
      <c r="D130" t="s">
        <v>742</v>
      </c>
      <c r="E130">
        <v>9300000</v>
      </c>
      <c r="F130">
        <v>9599973.5399999991</v>
      </c>
      <c r="H130">
        <v>1</v>
      </c>
    </row>
    <row r="131" spans="1:8" x14ac:dyDescent="0.2">
      <c r="A131">
        <v>94</v>
      </c>
      <c r="B131" t="s">
        <v>103</v>
      </c>
      <c r="C131" t="s">
        <v>109</v>
      </c>
      <c r="D131" t="s">
        <v>742</v>
      </c>
      <c r="E131">
        <v>6975000</v>
      </c>
      <c r="F131">
        <v>14156039.875</v>
      </c>
      <c r="G131">
        <v>2</v>
      </c>
    </row>
    <row r="132" spans="1:8" x14ac:dyDescent="0.2">
      <c r="A132">
        <v>93</v>
      </c>
      <c r="B132" t="s">
        <v>11</v>
      </c>
      <c r="C132" t="s">
        <v>824</v>
      </c>
      <c r="D132" t="s">
        <v>742</v>
      </c>
      <c r="E132">
        <v>7909000</v>
      </c>
      <c r="F132">
        <v>48191200</v>
      </c>
      <c r="G132">
        <v>1</v>
      </c>
    </row>
    <row r="133" spans="1:8" x14ac:dyDescent="0.2">
      <c r="A133">
        <v>22</v>
      </c>
      <c r="B133" t="s">
        <v>11</v>
      </c>
      <c r="C133" t="s">
        <v>983</v>
      </c>
      <c r="D133" t="s">
        <v>742</v>
      </c>
      <c r="E133">
        <v>7909000</v>
      </c>
      <c r="F133">
        <v>41309000</v>
      </c>
      <c r="G133">
        <v>1</v>
      </c>
    </row>
    <row r="134" spans="1:8" x14ac:dyDescent="0.2">
      <c r="A134">
        <v>4</v>
      </c>
      <c r="B134" t="s">
        <v>73</v>
      </c>
      <c r="C134" t="s">
        <v>743</v>
      </c>
      <c r="D134" t="s">
        <v>744</v>
      </c>
      <c r="E134">
        <v>9300000</v>
      </c>
      <c r="F134">
        <v>9600000</v>
      </c>
      <c r="G134">
        <v>2</v>
      </c>
    </row>
    <row r="135" spans="1:8" x14ac:dyDescent="0.2">
      <c r="A135">
        <v>4</v>
      </c>
      <c r="B135" t="s">
        <v>74</v>
      </c>
      <c r="C135" t="s">
        <v>745</v>
      </c>
      <c r="D135" t="s">
        <v>745</v>
      </c>
      <c r="E135">
        <v>9182000</v>
      </c>
      <c r="F135">
        <v>9600000</v>
      </c>
      <c r="G135">
        <v>1</v>
      </c>
    </row>
    <row r="136" spans="1:8" x14ac:dyDescent="0.2">
      <c r="A136">
        <v>4</v>
      </c>
      <c r="B136" t="s">
        <v>74</v>
      </c>
      <c r="C136" t="s">
        <v>745</v>
      </c>
      <c r="D136" t="s">
        <v>745</v>
      </c>
      <c r="E136">
        <v>9237500</v>
      </c>
      <c r="F136">
        <v>9600000</v>
      </c>
      <c r="G136">
        <v>2</v>
      </c>
    </row>
    <row r="137" spans="1:8" x14ac:dyDescent="0.2">
      <c r="A137">
        <v>116</v>
      </c>
      <c r="B137" t="s">
        <v>74</v>
      </c>
      <c r="C137" t="s">
        <v>745</v>
      </c>
      <c r="D137" t="s">
        <v>745</v>
      </c>
      <c r="E137">
        <v>4646500</v>
      </c>
      <c r="F137">
        <v>9466708.0800000001</v>
      </c>
      <c r="G137">
        <v>2</v>
      </c>
    </row>
    <row r="138" spans="1:8" x14ac:dyDescent="0.2">
      <c r="A138">
        <v>105</v>
      </c>
      <c r="B138" t="s">
        <v>74</v>
      </c>
      <c r="C138" t="s">
        <v>745</v>
      </c>
      <c r="D138" t="s">
        <v>745</v>
      </c>
      <c r="E138">
        <v>10787000</v>
      </c>
      <c r="F138">
        <v>11995694.109999999</v>
      </c>
      <c r="G138">
        <v>2</v>
      </c>
    </row>
    <row r="139" spans="1:8" x14ac:dyDescent="0.2">
      <c r="A139">
        <v>93</v>
      </c>
      <c r="B139" t="s">
        <v>74</v>
      </c>
      <c r="C139" t="s">
        <v>747</v>
      </c>
      <c r="D139" t="s">
        <v>748</v>
      </c>
      <c r="E139">
        <v>8875000</v>
      </c>
      <c r="F139">
        <v>34882616.590000004</v>
      </c>
      <c r="G139">
        <v>1</v>
      </c>
    </row>
    <row r="140" spans="1:8" x14ac:dyDescent="0.2">
      <c r="A140">
        <v>27</v>
      </c>
      <c r="B140" t="s">
        <v>74</v>
      </c>
      <c r="C140" t="s">
        <v>747</v>
      </c>
      <c r="D140" t="s">
        <v>748</v>
      </c>
      <c r="E140">
        <v>9254000</v>
      </c>
      <c r="F140">
        <v>10173000</v>
      </c>
      <c r="G140">
        <v>1</v>
      </c>
    </row>
    <row r="141" spans="1:8" x14ac:dyDescent="0.2">
      <c r="A141">
        <v>87</v>
      </c>
      <c r="B141" t="s">
        <v>105</v>
      </c>
      <c r="C141" t="s">
        <v>107</v>
      </c>
      <c r="D141" t="s">
        <v>526</v>
      </c>
      <c r="E141">
        <v>9300000</v>
      </c>
      <c r="F141">
        <v>9584698.75</v>
      </c>
      <c r="G141">
        <v>2</v>
      </c>
    </row>
    <row r="142" spans="1:8" x14ac:dyDescent="0.2">
      <c r="A142">
        <v>93</v>
      </c>
      <c r="B142" t="s">
        <v>105</v>
      </c>
      <c r="C142" t="s">
        <v>107</v>
      </c>
      <c r="D142" t="s">
        <v>526</v>
      </c>
      <c r="E142">
        <v>8551000</v>
      </c>
      <c r="F142">
        <v>16953961.7533333</v>
      </c>
      <c r="G142">
        <v>3</v>
      </c>
    </row>
    <row r="143" spans="1:8" x14ac:dyDescent="0.2">
      <c r="A143">
        <v>22</v>
      </c>
      <c r="B143" t="s">
        <v>105</v>
      </c>
      <c r="C143" t="s">
        <v>107</v>
      </c>
      <c r="D143" t="s">
        <v>526</v>
      </c>
      <c r="E143">
        <v>6734000</v>
      </c>
      <c r="F143">
        <v>60706000</v>
      </c>
      <c r="G143">
        <v>1</v>
      </c>
    </row>
    <row r="144" spans="1:8" x14ac:dyDescent="0.2">
      <c r="A144">
        <v>93</v>
      </c>
      <c r="B144" t="s">
        <v>74</v>
      </c>
      <c r="C144" t="s">
        <v>74</v>
      </c>
      <c r="D144" t="s">
        <v>749</v>
      </c>
      <c r="E144">
        <v>7070000</v>
      </c>
      <c r="F144">
        <v>9750000</v>
      </c>
      <c r="G144">
        <v>1</v>
      </c>
    </row>
    <row r="145" spans="1:8" x14ac:dyDescent="0.2">
      <c r="A145">
        <v>32</v>
      </c>
      <c r="B145" t="s">
        <v>74</v>
      </c>
      <c r="C145" t="s">
        <v>74</v>
      </c>
      <c r="D145" t="s">
        <v>749</v>
      </c>
      <c r="E145">
        <v>8707000</v>
      </c>
      <c r="F145">
        <v>18179350.280000001</v>
      </c>
      <c r="G145">
        <v>1</v>
      </c>
    </row>
    <row r="146" spans="1:8" x14ac:dyDescent="0.2">
      <c r="A146">
        <v>96</v>
      </c>
      <c r="B146" t="s">
        <v>74</v>
      </c>
      <c r="C146" t="s">
        <v>74</v>
      </c>
      <c r="D146" t="s">
        <v>749</v>
      </c>
      <c r="E146">
        <v>9300000</v>
      </c>
      <c r="F146">
        <v>9604557.5099999998</v>
      </c>
      <c r="G146">
        <v>1</v>
      </c>
    </row>
    <row r="147" spans="1:8" x14ac:dyDescent="0.2">
      <c r="A147">
        <v>93</v>
      </c>
      <c r="B147" t="s">
        <v>103</v>
      </c>
      <c r="C147" t="s">
        <v>109</v>
      </c>
      <c r="D147" t="s">
        <v>751</v>
      </c>
      <c r="E147">
        <v>8998666.6666666698</v>
      </c>
      <c r="F147">
        <v>16921554.859999999</v>
      </c>
      <c r="G147">
        <v>3</v>
      </c>
    </row>
    <row r="148" spans="1:8" x14ac:dyDescent="0.2">
      <c r="A148">
        <v>93</v>
      </c>
      <c r="B148" t="s">
        <v>103</v>
      </c>
      <c r="C148" t="s">
        <v>109</v>
      </c>
      <c r="D148" t="s">
        <v>751</v>
      </c>
      <c r="E148">
        <v>9845000</v>
      </c>
      <c r="F148">
        <v>14254625</v>
      </c>
      <c r="G148">
        <v>8</v>
      </c>
    </row>
    <row r="149" spans="1:8" x14ac:dyDescent="0.2">
      <c r="A149">
        <v>105</v>
      </c>
      <c r="B149" t="s">
        <v>103</v>
      </c>
      <c r="C149" t="s">
        <v>109</v>
      </c>
      <c r="D149" t="s">
        <v>751</v>
      </c>
      <c r="E149">
        <v>9300000</v>
      </c>
      <c r="F149">
        <v>9599973.5399999991</v>
      </c>
      <c r="G149">
        <v>1</v>
      </c>
    </row>
    <row r="150" spans="1:8" x14ac:dyDescent="0.2">
      <c r="A150">
        <v>4</v>
      </c>
      <c r="B150" t="s">
        <v>11</v>
      </c>
      <c r="C150" t="s">
        <v>95</v>
      </c>
      <c r="D150" t="s">
        <v>753</v>
      </c>
      <c r="E150">
        <v>9289000</v>
      </c>
      <c r="F150">
        <v>9600000</v>
      </c>
      <c r="G150">
        <v>6</v>
      </c>
    </row>
    <row r="151" spans="1:8" x14ac:dyDescent="0.2">
      <c r="A151">
        <v>93</v>
      </c>
      <c r="B151" t="s">
        <v>11</v>
      </c>
      <c r="C151" t="s">
        <v>95</v>
      </c>
      <c r="D151" t="s">
        <v>753</v>
      </c>
      <c r="E151">
        <v>9283500</v>
      </c>
      <c r="F151">
        <v>10038154.390000001</v>
      </c>
      <c r="G151">
        <v>2</v>
      </c>
    </row>
    <row r="152" spans="1:8" x14ac:dyDescent="0.2">
      <c r="A152">
        <v>117</v>
      </c>
      <c r="B152" t="s">
        <v>11</v>
      </c>
      <c r="C152" t="s">
        <v>95</v>
      </c>
      <c r="D152" t="s">
        <v>753</v>
      </c>
      <c r="E152">
        <v>9300000</v>
      </c>
      <c r="F152">
        <v>9511293.75</v>
      </c>
      <c r="G152">
        <v>1</v>
      </c>
    </row>
    <row r="153" spans="1:8" x14ac:dyDescent="0.2">
      <c r="A153">
        <v>28</v>
      </c>
      <c r="B153" t="s">
        <v>73</v>
      </c>
      <c r="C153" t="s">
        <v>754</v>
      </c>
      <c r="D153" t="s">
        <v>754</v>
      </c>
      <c r="E153">
        <v>9300000</v>
      </c>
      <c r="F153">
        <v>9606025.0299999993</v>
      </c>
      <c r="G153">
        <v>1</v>
      </c>
    </row>
    <row r="154" spans="1:8" x14ac:dyDescent="0.2">
      <c r="A154">
        <v>93</v>
      </c>
      <c r="B154" t="s">
        <v>73</v>
      </c>
      <c r="C154" t="s">
        <v>754</v>
      </c>
      <c r="D154" t="s">
        <v>754</v>
      </c>
      <c r="E154">
        <v>10108750</v>
      </c>
      <c r="F154">
        <v>14130500</v>
      </c>
      <c r="G154">
        <v>4</v>
      </c>
    </row>
    <row r="155" spans="1:8" x14ac:dyDescent="0.2">
      <c r="A155">
        <v>27</v>
      </c>
      <c r="B155" t="s">
        <v>73</v>
      </c>
      <c r="C155" t="s">
        <v>754</v>
      </c>
      <c r="D155" t="s">
        <v>754</v>
      </c>
      <c r="E155">
        <v>8287000</v>
      </c>
      <c r="F155">
        <v>12550000</v>
      </c>
      <c r="G155">
        <v>1</v>
      </c>
    </row>
    <row r="156" spans="1:8" x14ac:dyDescent="0.2">
      <c r="A156">
        <v>27</v>
      </c>
      <c r="B156" t="s">
        <v>73</v>
      </c>
      <c r="C156" t="s">
        <v>754</v>
      </c>
      <c r="D156" t="s">
        <v>754</v>
      </c>
      <c r="E156">
        <v>8287000</v>
      </c>
      <c r="F156">
        <v>40216000</v>
      </c>
      <c r="G156">
        <v>1</v>
      </c>
    </row>
    <row r="157" spans="1:8" x14ac:dyDescent="0.2">
      <c r="A157">
        <v>27</v>
      </c>
      <c r="B157" t="s">
        <v>73</v>
      </c>
      <c r="C157" t="s">
        <v>754</v>
      </c>
      <c r="D157" t="s">
        <v>754</v>
      </c>
      <c r="E157">
        <v>19680443.120000001</v>
      </c>
      <c r="F157">
        <v>19680443.120000001</v>
      </c>
      <c r="H157">
        <v>1</v>
      </c>
    </row>
    <row r="158" spans="1:8" x14ac:dyDescent="0.2">
      <c r="A158">
        <v>22</v>
      </c>
      <c r="B158" t="s">
        <v>73</v>
      </c>
      <c r="C158" t="s">
        <v>754</v>
      </c>
      <c r="D158" t="s">
        <v>754</v>
      </c>
      <c r="E158">
        <v>9254000</v>
      </c>
      <c r="F158">
        <v>23954000</v>
      </c>
      <c r="G158">
        <v>1</v>
      </c>
    </row>
    <row r="159" spans="1:8" x14ac:dyDescent="0.2">
      <c r="A159">
        <v>121</v>
      </c>
      <c r="B159" t="s">
        <v>73</v>
      </c>
      <c r="C159" t="s">
        <v>754</v>
      </c>
      <c r="D159" t="s">
        <v>754</v>
      </c>
      <c r="E159">
        <v>9300000</v>
      </c>
      <c r="F159">
        <v>9645157.5</v>
      </c>
      <c r="G159">
        <v>1</v>
      </c>
    </row>
    <row r="160" spans="1:8" x14ac:dyDescent="0.2">
      <c r="A160">
        <v>4</v>
      </c>
      <c r="B160" t="s">
        <v>74</v>
      </c>
      <c r="C160" t="s">
        <v>74</v>
      </c>
      <c r="D160" t="s">
        <v>755</v>
      </c>
      <c r="E160">
        <v>9241000</v>
      </c>
      <c r="F160">
        <v>9600000</v>
      </c>
      <c r="G160">
        <v>1</v>
      </c>
    </row>
    <row r="161" spans="1:8" x14ac:dyDescent="0.2">
      <c r="A161">
        <v>93</v>
      </c>
      <c r="B161" t="s">
        <v>74</v>
      </c>
      <c r="C161" t="s">
        <v>74</v>
      </c>
      <c r="D161" t="s">
        <v>755</v>
      </c>
      <c r="E161">
        <v>9260000</v>
      </c>
      <c r="F161">
        <v>22800000</v>
      </c>
      <c r="G161">
        <v>1</v>
      </c>
    </row>
    <row r="162" spans="1:8" x14ac:dyDescent="0.2">
      <c r="A162">
        <v>93</v>
      </c>
      <c r="B162" t="s">
        <v>74</v>
      </c>
      <c r="C162" t="s">
        <v>74</v>
      </c>
      <c r="D162" t="s">
        <v>755</v>
      </c>
      <c r="E162">
        <v>8711333.3333333302</v>
      </c>
      <c r="F162">
        <v>15000000</v>
      </c>
      <c r="G162">
        <v>3</v>
      </c>
    </row>
    <row r="163" spans="1:8" x14ac:dyDescent="0.2">
      <c r="A163">
        <v>116</v>
      </c>
      <c r="B163" t="s">
        <v>74</v>
      </c>
      <c r="C163" t="s">
        <v>74</v>
      </c>
      <c r="D163" t="s">
        <v>755</v>
      </c>
      <c r="E163">
        <v>10624333.3333333</v>
      </c>
      <c r="F163">
        <v>11044492.76</v>
      </c>
      <c r="G163">
        <v>3</v>
      </c>
    </row>
    <row r="164" spans="1:8" x14ac:dyDescent="0.2">
      <c r="A164">
        <v>32</v>
      </c>
      <c r="B164" t="s">
        <v>74</v>
      </c>
      <c r="C164" t="s">
        <v>74</v>
      </c>
      <c r="D164" t="s">
        <v>755</v>
      </c>
      <c r="E164">
        <v>28810560.925999999</v>
      </c>
      <c r="F164">
        <v>28877619.8665714</v>
      </c>
      <c r="H164">
        <v>35</v>
      </c>
    </row>
    <row r="165" spans="1:8" x14ac:dyDescent="0.2">
      <c r="A165">
        <v>117</v>
      </c>
      <c r="B165" t="s">
        <v>74</v>
      </c>
      <c r="C165" t="s">
        <v>74</v>
      </c>
      <c r="D165" t="s">
        <v>755</v>
      </c>
      <c r="E165">
        <v>8539000</v>
      </c>
      <c r="F165">
        <v>9511000</v>
      </c>
      <c r="G165">
        <v>1</v>
      </c>
    </row>
    <row r="166" spans="1:8" x14ac:dyDescent="0.2">
      <c r="A166">
        <v>22</v>
      </c>
      <c r="B166" t="s">
        <v>74</v>
      </c>
      <c r="C166" t="s">
        <v>74</v>
      </c>
      <c r="D166" t="s">
        <v>755</v>
      </c>
      <c r="E166">
        <v>9300000</v>
      </c>
      <c r="F166">
        <v>9601391.8699999992</v>
      </c>
      <c r="G166">
        <v>2</v>
      </c>
    </row>
    <row r="167" spans="1:8" x14ac:dyDescent="0.2">
      <c r="A167">
        <v>28</v>
      </c>
      <c r="B167" t="s">
        <v>74</v>
      </c>
      <c r="C167" t="s">
        <v>72</v>
      </c>
      <c r="D167" t="s">
        <v>756</v>
      </c>
      <c r="E167">
        <v>9300000</v>
      </c>
      <c r="F167">
        <v>9587840</v>
      </c>
      <c r="G167">
        <v>6</v>
      </c>
    </row>
    <row r="168" spans="1:8" x14ac:dyDescent="0.2">
      <c r="A168">
        <v>93</v>
      </c>
      <c r="B168" t="s">
        <v>74</v>
      </c>
      <c r="C168" t="s">
        <v>72</v>
      </c>
      <c r="D168" t="s">
        <v>756</v>
      </c>
      <c r="E168">
        <v>14449832.9</v>
      </c>
      <c r="F168">
        <v>14449832.9</v>
      </c>
      <c r="H168">
        <v>1</v>
      </c>
    </row>
    <row r="169" spans="1:8" x14ac:dyDescent="0.2">
      <c r="A169">
        <v>88</v>
      </c>
      <c r="B169" t="s">
        <v>74</v>
      </c>
      <c r="C169" t="s">
        <v>72</v>
      </c>
      <c r="D169" t="s">
        <v>756</v>
      </c>
      <c r="E169">
        <v>14781775.15</v>
      </c>
      <c r="F169">
        <v>15010550.310000001</v>
      </c>
      <c r="H169">
        <v>1</v>
      </c>
    </row>
    <row r="170" spans="1:8" x14ac:dyDescent="0.2">
      <c r="A170">
        <v>101</v>
      </c>
      <c r="B170" t="s">
        <v>74</v>
      </c>
      <c r="C170" t="s">
        <v>72</v>
      </c>
      <c r="D170" t="s">
        <v>756</v>
      </c>
      <c r="E170">
        <v>9300000</v>
      </c>
      <c r="F170">
        <v>9542000</v>
      </c>
      <c r="G170">
        <v>1</v>
      </c>
    </row>
    <row r="171" spans="1:8" x14ac:dyDescent="0.2">
      <c r="A171">
        <v>101</v>
      </c>
      <c r="B171" t="s">
        <v>74</v>
      </c>
      <c r="C171" t="s">
        <v>72</v>
      </c>
      <c r="D171" t="s">
        <v>756</v>
      </c>
      <c r="E171">
        <v>9300000</v>
      </c>
      <c r="F171">
        <v>9542000</v>
      </c>
      <c r="G171">
        <v>1</v>
      </c>
    </row>
    <row r="172" spans="1:8" x14ac:dyDescent="0.2">
      <c r="A172">
        <v>105</v>
      </c>
      <c r="B172" t="s">
        <v>74</v>
      </c>
      <c r="C172" t="s">
        <v>72</v>
      </c>
      <c r="D172" t="s">
        <v>756</v>
      </c>
      <c r="E172">
        <v>9300000</v>
      </c>
      <c r="F172">
        <v>9599973.5399999991</v>
      </c>
      <c r="G172">
        <v>1</v>
      </c>
    </row>
    <row r="173" spans="1:8" x14ac:dyDescent="0.2">
      <c r="A173">
        <v>4</v>
      </c>
      <c r="B173" t="s">
        <v>11</v>
      </c>
      <c r="C173" t="s">
        <v>83</v>
      </c>
      <c r="D173" t="s">
        <v>83</v>
      </c>
      <c r="E173">
        <v>9253000</v>
      </c>
      <c r="F173">
        <v>9588000.0539999995</v>
      </c>
      <c r="G173">
        <v>5</v>
      </c>
    </row>
    <row r="174" spans="1:8" x14ac:dyDescent="0.2">
      <c r="A174">
        <v>27</v>
      </c>
      <c r="B174" t="s">
        <v>11</v>
      </c>
      <c r="C174" t="s">
        <v>83</v>
      </c>
      <c r="D174" t="s">
        <v>83</v>
      </c>
      <c r="E174">
        <v>9254000</v>
      </c>
      <c r="F174">
        <v>31813000</v>
      </c>
      <c r="G174">
        <v>1</v>
      </c>
    </row>
    <row r="175" spans="1:8" x14ac:dyDescent="0.2">
      <c r="A175">
        <v>4</v>
      </c>
      <c r="B175" t="s">
        <v>73</v>
      </c>
      <c r="C175" t="s">
        <v>516</v>
      </c>
      <c r="D175" t="s">
        <v>516</v>
      </c>
      <c r="E175">
        <v>9300000</v>
      </c>
      <c r="F175">
        <v>9600000</v>
      </c>
      <c r="G175">
        <v>2</v>
      </c>
    </row>
    <row r="176" spans="1:8" x14ac:dyDescent="0.2">
      <c r="A176">
        <v>4</v>
      </c>
      <c r="B176" t="s">
        <v>73</v>
      </c>
      <c r="C176" t="s">
        <v>516</v>
      </c>
      <c r="D176" t="s">
        <v>516</v>
      </c>
      <c r="E176">
        <v>9300000</v>
      </c>
      <c r="F176">
        <v>9600000</v>
      </c>
      <c r="G176">
        <v>1</v>
      </c>
    </row>
    <row r="177" spans="1:8" x14ac:dyDescent="0.2">
      <c r="A177">
        <v>28</v>
      </c>
      <c r="B177" t="s">
        <v>73</v>
      </c>
      <c r="C177" t="s">
        <v>516</v>
      </c>
      <c r="D177" t="s">
        <v>516</v>
      </c>
      <c r="E177">
        <v>13426000</v>
      </c>
      <c r="F177">
        <v>14379171.65</v>
      </c>
      <c r="G177">
        <v>1</v>
      </c>
    </row>
    <row r="178" spans="1:8" x14ac:dyDescent="0.2">
      <c r="A178">
        <v>93</v>
      </c>
      <c r="B178" t="s">
        <v>73</v>
      </c>
      <c r="C178" t="s">
        <v>516</v>
      </c>
      <c r="D178" t="s">
        <v>516</v>
      </c>
      <c r="E178">
        <v>9297000</v>
      </c>
      <c r="F178">
        <v>9647750.8800000008</v>
      </c>
      <c r="G178">
        <v>1</v>
      </c>
    </row>
    <row r="179" spans="1:8" x14ac:dyDescent="0.2">
      <c r="A179">
        <v>93</v>
      </c>
      <c r="B179" t="s">
        <v>73</v>
      </c>
      <c r="C179" t="s">
        <v>516</v>
      </c>
      <c r="D179" t="s">
        <v>516</v>
      </c>
      <c r="E179">
        <v>27499615.384615399</v>
      </c>
      <c r="F179">
        <v>27499615.384615399</v>
      </c>
      <c r="H179">
        <v>13</v>
      </c>
    </row>
    <row r="180" spans="1:8" x14ac:dyDescent="0.2">
      <c r="A180">
        <v>116</v>
      </c>
      <c r="B180" t="s">
        <v>73</v>
      </c>
      <c r="C180" t="s">
        <v>516</v>
      </c>
      <c r="D180" t="s">
        <v>516</v>
      </c>
      <c r="E180">
        <v>8539000</v>
      </c>
      <c r="F180">
        <v>9466708.0800000001</v>
      </c>
      <c r="G180">
        <v>1</v>
      </c>
    </row>
    <row r="181" spans="1:8" x14ac:dyDescent="0.2">
      <c r="A181">
        <v>116</v>
      </c>
      <c r="B181" t="s">
        <v>73</v>
      </c>
      <c r="C181" t="s">
        <v>516</v>
      </c>
      <c r="D181" t="s">
        <v>516</v>
      </c>
      <c r="E181">
        <v>8539000</v>
      </c>
      <c r="F181">
        <v>9466708.0800000001</v>
      </c>
      <c r="G181">
        <v>1</v>
      </c>
    </row>
    <row r="182" spans="1:8" x14ac:dyDescent="0.2">
      <c r="A182">
        <v>117</v>
      </c>
      <c r="B182" t="s">
        <v>73</v>
      </c>
      <c r="C182" t="s">
        <v>516</v>
      </c>
      <c r="D182" t="s">
        <v>516</v>
      </c>
      <c r="E182">
        <v>9300000</v>
      </c>
      <c r="F182">
        <v>9511293.75</v>
      </c>
      <c r="G182">
        <v>1</v>
      </c>
    </row>
    <row r="183" spans="1:8" x14ac:dyDescent="0.2">
      <c r="A183">
        <v>96</v>
      </c>
      <c r="B183" t="s">
        <v>73</v>
      </c>
      <c r="C183" t="s">
        <v>516</v>
      </c>
      <c r="D183" t="s">
        <v>516</v>
      </c>
      <c r="E183">
        <v>7406000</v>
      </c>
      <c r="F183">
        <v>7682626.1500000004</v>
      </c>
      <c r="G183">
        <v>1</v>
      </c>
    </row>
    <row r="184" spans="1:8" x14ac:dyDescent="0.2">
      <c r="A184">
        <v>4</v>
      </c>
      <c r="B184" t="s">
        <v>11</v>
      </c>
      <c r="C184" t="s">
        <v>99</v>
      </c>
      <c r="D184" t="s">
        <v>760</v>
      </c>
      <c r="E184">
        <v>9300000</v>
      </c>
      <c r="F184">
        <v>9600000</v>
      </c>
      <c r="G184">
        <v>1</v>
      </c>
    </row>
    <row r="185" spans="1:8" x14ac:dyDescent="0.2">
      <c r="A185">
        <v>4</v>
      </c>
      <c r="B185" t="s">
        <v>11</v>
      </c>
      <c r="C185" t="s">
        <v>99</v>
      </c>
      <c r="D185" t="s">
        <v>760</v>
      </c>
      <c r="E185">
        <v>9247500</v>
      </c>
      <c r="F185">
        <v>9600000</v>
      </c>
      <c r="G185">
        <v>2</v>
      </c>
    </row>
    <row r="186" spans="1:8" x14ac:dyDescent="0.2">
      <c r="A186">
        <v>28</v>
      </c>
      <c r="B186" t="s">
        <v>11</v>
      </c>
      <c r="C186" t="s">
        <v>99</v>
      </c>
      <c r="D186" t="s">
        <v>760</v>
      </c>
      <c r="E186">
        <v>8772500</v>
      </c>
      <c r="F186">
        <v>9667859.9399999995</v>
      </c>
      <c r="G186">
        <v>4</v>
      </c>
    </row>
    <row r="187" spans="1:8" x14ac:dyDescent="0.2">
      <c r="A187">
        <v>105</v>
      </c>
      <c r="B187" t="s">
        <v>11</v>
      </c>
      <c r="C187" t="s">
        <v>99</v>
      </c>
      <c r="D187" t="s">
        <v>760</v>
      </c>
      <c r="E187">
        <v>17077469.850000001</v>
      </c>
      <c r="F187">
        <v>17077469.850000001</v>
      </c>
      <c r="H187">
        <v>1</v>
      </c>
    </row>
    <row r="188" spans="1:8" x14ac:dyDescent="0.2">
      <c r="A188">
        <v>4</v>
      </c>
      <c r="B188" t="s">
        <v>74</v>
      </c>
      <c r="C188" t="s">
        <v>763</v>
      </c>
      <c r="D188" t="s">
        <v>760</v>
      </c>
      <c r="E188">
        <v>9300000</v>
      </c>
      <c r="F188">
        <v>9600000</v>
      </c>
      <c r="G188">
        <v>1</v>
      </c>
    </row>
    <row r="189" spans="1:8" x14ac:dyDescent="0.2">
      <c r="A189">
        <v>116</v>
      </c>
      <c r="B189" t="s">
        <v>74</v>
      </c>
      <c r="C189" t="s">
        <v>763</v>
      </c>
      <c r="D189" t="s">
        <v>760</v>
      </c>
      <c r="E189">
        <v>7112000</v>
      </c>
      <c r="F189">
        <v>7429358.25</v>
      </c>
      <c r="G189">
        <v>1</v>
      </c>
    </row>
    <row r="190" spans="1:8" x14ac:dyDescent="0.2">
      <c r="A190">
        <v>4</v>
      </c>
      <c r="B190" t="s">
        <v>11</v>
      </c>
      <c r="C190" t="s">
        <v>824</v>
      </c>
      <c r="D190" t="s">
        <v>760</v>
      </c>
      <c r="E190">
        <v>8266000</v>
      </c>
      <c r="F190">
        <v>29416000</v>
      </c>
      <c r="G190">
        <v>2</v>
      </c>
    </row>
    <row r="191" spans="1:8" x14ac:dyDescent="0.2">
      <c r="A191">
        <v>93</v>
      </c>
      <c r="B191" t="s">
        <v>11</v>
      </c>
      <c r="C191" t="s">
        <v>824</v>
      </c>
      <c r="D191" t="s">
        <v>760</v>
      </c>
      <c r="E191">
        <v>9300000</v>
      </c>
      <c r="F191">
        <v>10199651.109999999</v>
      </c>
      <c r="G191">
        <v>1</v>
      </c>
    </row>
    <row r="192" spans="1:8" x14ac:dyDescent="0.2">
      <c r="A192">
        <v>96</v>
      </c>
      <c r="B192" t="s">
        <v>11</v>
      </c>
      <c r="C192" t="s">
        <v>824</v>
      </c>
      <c r="D192" t="s">
        <v>760</v>
      </c>
      <c r="E192">
        <v>4650000</v>
      </c>
      <c r="F192">
        <v>9608564</v>
      </c>
      <c r="G192">
        <v>2</v>
      </c>
    </row>
    <row r="193" spans="1:8" x14ac:dyDescent="0.2">
      <c r="A193">
        <v>93</v>
      </c>
      <c r="B193" t="s">
        <v>12</v>
      </c>
      <c r="C193" t="s">
        <v>828</v>
      </c>
      <c r="D193" t="s">
        <v>760</v>
      </c>
      <c r="E193">
        <v>9127000</v>
      </c>
      <c r="F193">
        <v>10822273.550000001</v>
      </c>
      <c r="G193">
        <v>1</v>
      </c>
    </row>
    <row r="194" spans="1:8" x14ac:dyDescent="0.2">
      <c r="A194">
        <v>108</v>
      </c>
      <c r="B194" t="s">
        <v>12</v>
      </c>
      <c r="C194" t="s">
        <v>828</v>
      </c>
      <c r="D194" t="s">
        <v>760</v>
      </c>
      <c r="E194">
        <v>8371000</v>
      </c>
      <c r="F194">
        <v>8949906.8000000007</v>
      </c>
      <c r="G194">
        <v>1</v>
      </c>
    </row>
    <row r="195" spans="1:8" x14ac:dyDescent="0.2">
      <c r="A195">
        <v>32</v>
      </c>
      <c r="B195" t="s">
        <v>103</v>
      </c>
      <c r="C195" t="s">
        <v>982</v>
      </c>
      <c r="D195" t="s">
        <v>760</v>
      </c>
      <c r="E195">
        <v>9300000</v>
      </c>
      <c r="F195">
        <v>9677304.5500000007</v>
      </c>
      <c r="G195">
        <v>1</v>
      </c>
    </row>
    <row r="196" spans="1:8" x14ac:dyDescent="0.2">
      <c r="A196">
        <v>4</v>
      </c>
      <c r="B196" t="s">
        <v>103</v>
      </c>
      <c r="C196" t="s">
        <v>109</v>
      </c>
      <c r="D196" t="s">
        <v>761</v>
      </c>
      <c r="E196">
        <v>9283500</v>
      </c>
      <c r="F196">
        <v>9665000</v>
      </c>
      <c r="G196">
        <v>2</v>
      </c>
    </row>
    <row r="197" spans="1:8" x14ac:dyDescent="0.2">
      <c r="A197">
        <v>93</v>
      </c>
      <c r="B197" t="s">
        <v>103</v>
      </c>
      <c r="C197" t="s">
        <v>109</v>
      </c>
      <c r="D197" t="s">
        <v>761</v>
      </c>
      <c r="E197">
        <v>9293000</v>
      </c>
      <c r="F197">
        <v>12192000</v>
      </c>
      <c r="G197">
        <v>2</v>
      </c>
    </row>
    <row r="198" spans="1:8" x14ac:dyDescent="0.2">
      <c r="A198">
        <v>93</v>
      </c>
      <c r="B198" t="s">
        <v>105</v>
      </c>
      <c r="C198" t="s">
        <v>105</v>
      </c>
      <c r="D198" t="s">
        <v>105</v>
      </c>
      <c r="E198">
        <v>24295619.030000001</v>
      </c>
      <c r="F198">
        <v>24295619.030000001</v>
      </c>
      <c r="H198">
        <v>1</v>
      </c>
    </row>
    <row r="199" spans="1:8" x14ac:dyDescent="0.2">
      <c r="A199">
        <v>93</v>
      </c>
      <c r="B199" t="s">
        <v>105</v>
      </c>
      <c r="C199" t="s">
        <v>105</v>
      </c>
      <c r="D199" t="s">
        <v>105</v>
      </c>
      <c r="E199">
        <v>24295619.030000001</v>
      </c>
      <c r="F199">
        <v>24295619.030000001</v>
      </c>
      <c r="H199">
        <v>1</v>
      </c>
    </row>
    <row r="200" spans="1:8" x14ac:dyDescent="0.2">
      <c r="A200">
        <v>27</v>
      </c>
      <c r="B200" t="s">
        <v>105</v>
      </c>
      <c r="C200" t="s">
        <v>105</v>
      </c>
      <c r="D200" t="s">
        <v>105</v>
      </c>
      <c r="E200">
        <v>0</v>
      </c>
      <c r="F200">
        <v>16967664.43</v>
      </c>
      <c r="G200">
        <v>1</v>
      </c>
    </row>
    <row r="201" spans="1:8" x14ac:dyDescent="0.2">
      <c r="A201">
        <v>27</v>
      </c>
      <c r="B201" t="s">
        <v>105</v>
      </c>
      <c r="C201" t="s">
        <v>105</v>
      </c>
      <c r="D201" t="s">
        <v>105</v>
      </c>
      <c r="E201">
        <v>17234882.219999999</v>
      </c>
      <c r="F201">
        <v>17234882.219999999</v>
      </c>
      <c r="H201">
        <v>1</v>
      </c>
    </row>
    <row r="202" spans="1:8" x14ac:dyDescent="0.2">
      <c r="A202">
        <v>93</v>
      </c>
      <c r="B202" t="s">
        <v>103</v>
      </c>
      <c r="C202" t="s">
        <v>823</v>
      </c>
      <c r="D202" t="s">
        <v>823</v>
      </c>
      <c r="E202">
        <v>9208000</v>
      </c>
      <c r="F202">
        <v>9558483.1199999992</v>
      </c>
      <c r="G202">
        <v>1</v>
      </c>
    </row>
    <row r="203" spans="1:8" x14ac:dyDescent="0.2">
      <c r="A203">
        <v>27</v>
      </c>
      <c r="B203" t="s">
        <v>103</v>
      </c>
      <c r="C203" t="s">
        <v>823</v>
      </c>
      <c r="D203" t="s">
        <v>823</v>
      </c>
      <c r="E203">
        <v>7280000</v>
      </c>
      <c r="F203">
        <v>52546000</v>
      </c>
      <c r="G203">
        <v>1</v>
      </c>
    </row>
    <row r="204" spans="1:8" x14ac:dyDescent="0.2">
      <c r="A204">
        <v>4</v>
      </c>
      <c r="B204" t="s">
        <v>11</v>
      </c>
      <c r="C204" t="s">
        <v>758</v>
      </c>
      <c r="D204" t="s">
        <v>758</v>
      </c>
      <c r="E204">
        <v>31463114.170000002</v>
      </c>
      <c r="F204">
        <v>31493178.536666699</v>
      </c>
      <c r="H204">
        <v>3</v>
      </c>
    </row>
    <row r="205" spans="1:8" x14ac:dyDescent="0.2">
      <c r="A205">
        <v>28</v>
      </c>
      <c r="B205" t="s">
        <v>11</v>
      </c>
      <c r="C205" t="s">
        <v>758</v>
      </c>
      <c r="D205" t="s">
        <v>758</v>
      </c>
      <c r="E205">
        <v>9300000</v>
      </c>
      <c r="F205">
        <v>9606025.0299999993</v>
      </c>
      <c r="G205">
        <v>1</v>
      </c>
    </row>
    <row r="206" spans="1:8" x14ac:dyDescent="0.2">
      <c r="A206">
        <v>93</v>
      </c>
      <c r="B206" t="s">
        <v>11</v>
      </c>
      <c r="C206" t="s">
        <v>758</v>
      </c>
      <c r="D206" t="s">
        <v>758</v>
      </c>
      <c r="E206">
        <v>7531000</v>
      </c>
      <c r="F206">
        <v>19851000</v>
      </c>
      <c r="G206">
        <v>1</v>
      </c>
    </row>
    <row r="207" spans="1:8" x14ac:dyDescent="0.2">
      <c r="A207">
        <v>101</v>
      </c>
      <c r="B207" t="s">
        <v>11</v>
      </c>
      <c r="C207" t="s">
        <v>758</v>
      </c>
      <c r="D207" t="s">
        <v>758</v>
      </c>
      <c r="E207">
        <v>29095378.390000001</v>
      </c>
      <c r="F207">
        <v>29430756.789999999</v>
      </c>
      <c r="H207">
        <v>1</v>
      </c>
    </row>
    <row r="208" spans="1:8" x14ac:dyDescent="0.2">
      <c r="A208">
        <v>101</v>
      </c>
      <c r="B208" t="s">
        <v>11</v>
      </c>
      <c r="C208" t="s">
        <v>758</v>
      </c>
      <c r="D208" t="s">
        <v>758</v>
      </c>
      <c r="E208">
        <v>29095378.390000001</v>
      </c>
      <c r="F208">
        <v>29430756.789999999</v>
      </c>
      <c r="H208">
        <v>1</v>
      </c>
    </row>
    <row r="209" spans="1:8" x14ac:dyDescent="0.2">
      <c r="A209">
        <v>4</v>
      </c>
      <c r="B209" t="s">
        <v>12</v>
      </c>
      <c r="C209" t="s">
        <v>12</v>
      </c>
      <c r="D209" t="s">
        <v>825</v>
      </c>
      <c r="E209">
        <v>7406000</v>
      </c>
      <c r="F209">
        <v>61056073.57</v>
      </c>
      <c r="G209">
        <v>1</v>
      </c>
    </row>
    <row r="210" spans="1:8" x14ac:dyDescent="0.2">
      <c r="A210">
        <v>4</v>
      </c>
      <c r="B210" t="s">
        <v>12</v>
      </c>
      <c r="C210" t="s">
        <v>12</v>
      </c>
      <c r="D210" t="s">
        <v>825</v>
      </c>
      <c r="E210">
        <v>13950000</v>
      </c>
      <c r="F210">
        <v>14250000</v>
      </c>
      <c r="G210">
        <v>1</v>
      </c>
    </row>
    <row r="211" spans="1:8" x14ac:dyDescent="0.2">
      <c r="A211">
        <v>22</v>
      </c>
      <c r="B211" t="s">
        <v>12</v>
      </c>
      <c r="C211" t="s">
        <v>12</v>
      </c>
      <c r="D211" t="s">
        <v>825</v>
      </c>
      <c r="E211">
        <v>8581000</v>
      </c>
      <c r="F211">
        <v>44781000</v>
      </c>
      <c r="G211">
        <v>1</v>
      </c>
    </row>
    <row r="212" spans="1:8" x14ac:dyDescent="0.2">
      <c r="A212">
        <v>96</v>
      </c>
      <c r="B212" t="s">
        <v>12</v>
      </c>
      <c r="C212" t="s">
        <v>12</v>
      </c>
      <c r="D212" t="s">
        <v>825</v>
      </c>
      <c r="E212">
        <v>9066500</v>
      </c>
      <c r="F212">
        <v>9382721.5</v>
      </c>
      <c r="G212">
        <v>2</v>
      </c>
    </row>
    <row r="213" spans="1:8" x14ac:dyDescent="0.2">
      <c r="A213">
        <v>108</v>
      </c>
      <c r="B213" t="s">
        <v>12</v>
      </c>
      <c r="C213" t="s">
        <v>12</v>
      </c>
      <c r="D213" t="s">
        <v>825</v>
      </c>
      <c r="E213">
        <v>9215000</v>
      </c>
      <c r="F213">
        <v>9445000</v>
      </c>
      <c r="G213">
        <v>1</v>
      </c>
    </row>
    <row r="214" spans="1:8" x14ac:dyDescent="0.2">
      <c r="A214">
        <v>4</v>
      </c>
      <c r="B214" t="s">
        <v>12</v>
      </c>
      <c r="C214" t="s">
        <v>373</v>
      </c>
      <c r="D214" t="s">
        <v>373</v>
      </c>
      <c r="E214">
        <v>8749000</v>
      </c>
      <c r="F214">
        <v>46029000</v>
      </c>
      <c r="G214">
        <v>1</v>
      </c>
    </row>
    <row r="215" spans="1:8" x14ac:dyDescent="0.2">
      <c r="A215">
        <v>27</v>
      </c>
      <c r="B215" t="s">
        <v>12</v>
      </c>
      <c r="C215" t="s">
        <v>373</v>
      </c>
      <c r="D215" t="s">
        <v>373</v>
      </c>
      <c r="E215">
        <v>8371000</v>
      </c>
      <c r="F215">
        <v>38762500</v>
      </c>
      <c r="G215">
        <v>2</v>
      </c>
    </row>
    <row r="216" spans="1:8" x14ac:dyDescent="0.2">
      <c r="A216">
        <v>96</v>
      </c>
      <c r="B216" t="s">
        <v>12</v>
      </c>
      <c r="C216" t="s">
        <v>373</v>
      </c>
      <c r="D216" t="s">
        <v>373</v>
      </c>
      <c r="E216">
        <v>6790000</v>
      </c>
      <c r="F216">
        <v>7066614.75</v>
      </c>
      <c r="G216">
        <v>1</v>
      </c>
    </row>
    <row r="217" spans="1:8" x14ac:dyDescent="0.2">
      <c r="A217">
        <v>27</v>
      </c>
      <c r="B217" t="s">
        <v>12</v>
      </c>
      <c r="C217" t="s">
        <v>373</v>
      </c>
      <c r="D217" t="s">
        <v>826</v>
      </c>
      <c r="E217">
        <v>4101500</v>
      </c>
      <c r="F217">
        <v>33993832.219999999</v>
      </c>
      <c r="G217">
        <v>2</v>
      </c>
    </row>
    <row r="218" spans="1:8" x14ac:dyDescent="0.2">
      <c r="A218">
        <v>27</v>
      </c>
      <c r="B218" t="s">
        <v>12</v>
      </c>
      <c r="C218" t="s">
        <v>373</v>
      </c>
      <c r="D218" t="s">
        <v>826</v>
      </c>
      <c r="E218">
        <v>8245000</v>
      </c>
      <c r="F218">
        <v>50490000</v>
      </c>
      <c r="G218">
        <v>1</v>
      </c>
    </row>
    <row r="219" spans="1:8" x14ac:dyDescent="0.2">
      <c r="A219">
        <v>27</v>
      </c>
      <c r="B219" t="s">
        <v>12</v>
      </c>
      <c r="C219" t="s">
        <v>373</v>
      </c>
      <c r="D219" t="s">
        <v>826</v>
      </c>
      <c r="E219">
        <v>17244348.219999999</v>
      </c>
      <c r="F219">
        <v>17244348.219999999</v>
      </c>
      <c r="H219">
        <v>1</v>
      </c>
    </row>
    <row r="220" spans="1:8" x14ac:dyDescent="0.2">
      <c r="A220">
        <v>93</v>
      </c>
      <c r="B220" t="s">
        <v>74</v>
      </c>
      <c r="C220" t="s">
        <v>74</v>
      </c>
      <c r="D220" t="s">
        <v>829</v>
      </c>
      <c r="E220">
        <v>9234000</v>
      </c>
      <c r="F220">
        <v>9650000</v>
      </c>
      <c r="G220">
        <v>1</v>
      </c>
    </row>
    <row r="221" spans="1:8" x14ac:dyDescent="0.2">
      <c r="A221">
        <v>27</v>
      </c>
      <c r="B221" t="s">
        <v>74</v>
      </c>
      <c r="C221" t="s">
        <v>74</v>
      </c>
      <c r="D221" t="s">
        <v>829</v>
      </c>
      <c r="E221">
        <v>7196000</v>
      </c>
      <c r="F221">
        <v>28229000</v>
      </c>
      <c r="G221">
        <v>1</v>
      </c>
    </row>
    <row r="222" spans="1:8" x14ac:dyDescent="0.2">
      <c r="A222">
        <v>96</v>
      </c>
      <c r="B222" t="s">
        <v>74</v>
      </c>
      <c r="C222" t="s">
        <v>72</v>
      </c>
      <c r="D222" t="s">
        <v>831</v>
      </c>
      <c r="E222">
        <v>8875000</v>
      </c>
      <c r="F222">
        <v>9599770.0899999999</v>
      </c>
      <c r="G222">
        <v>1</v>
      </c>
    </row>
    <row r="223" spans="1:8" x14ac:dyDescent="0.2">
      <c r="A223">
        <v>4</v>
      </c>
      <c r="B223" t="s">
        <v>103</v>
      </c>
      <c r="C223" t="s">
        <v>109</v>
      </c>
      <c r="D223" t="s">
        <v>832</v>
      </c>
      <c r="E223">
        <v>9300000</v>
      </c>
      <c r="F223">
        <v>10133000</v>
      </c>
      <c r="G223">
        <v>1</v>
      </c>
    </row>
    <row r="224" spans="1:8" x14ac:dyDescent="0.2">
      <c r="A224">
        <v>87</v>
      </c>
      <c r="B224" t="s">
        <v>103</v>
      </c>
      <c r="C224" t="s">
        <v>109</v>
      </c>
      <c r="D224" t="s">
        <v>832</v>
      </c>
      <c r="E224">
        <v>9285000</v>
      </c>
      <c r="F224">
        <v>9376399.1699999999</v>
      </c>
      <c r="G224">
        <v>2</v>
      </c>
    </row>
    <row r="225" spans="1:8" x14ac:dyDescent="0.2">
      <c r="A225">
        <v>93</v>
      </c>
      <c r="B225" t="s">
        <v>103</v>
      </c>
      <c r="C225" t="s">
        <v>109</v>
      </c>
      <c r="D225" t="s">
        <v>832</v>
      </c>
      <c r="E225">
        <v>8080000</v>
      </c>
      <c r="F225">
        <v>18248611.545000002</v>
      </c>
      <c r="G225">
        <v>2</v>
      </c>
    </row>
    <row r="226" spans="1:8" x14ac:dyDescent="0.2">
      <c r="A226">
        <v>93</v>
      </c>
      <c r="B226" t="s">
        <v>103</v>
      </c>
      <c r="C226" t="s">
        <v>109</v>
      </c>
      <c r="D226" t="s">
        <v>832</v>
      </c>
      <c r="E226">
        <v>9260000</v>
      </c>
      <c r="F226">
        <v>9769896.9100000001</v>
      </c>
      <c r="G226">
        <v>1</v>
      </c>
    </row>
    <row r="227" spans="1:8" x14ac:dyDescent="0.2">
      <c r="A227">
        <v>93</v>
      </c>
      <c r="B227" t="s">
        <v>12</v>
      </c>
      <c r="C227" t="s">
        <v>526</v>
      </c>
      <c r="D227" t="s">
        <v>832</v>
      </c>
      <c r="E227">
        <v>8486333.3333333302</v>
      </c>
      <c r="F227">
        <v>13833338.92</v>
      </c>
      <c r="G227">
        <v>3</v>
      </c>
    </row>
    <row r="228" spans="1:8" x14ac:dyDescent="0.2">
      <c r="A228">
        <v>93</v>
      </c>
      <c r="B228" t="s">
        <v>12</v>
      </c>
      <c r="C228" t="s">
        <v>526</v>
      </c>
      <c r="D228" t="s">
        <v>832</v>
      </c>
      <c r="E228">
        <v>20085109.190000001</v>
      </c>
      <c r="F228">
        <v>20277948.440000001</v>
      </c>
      <c r="H228">
        <v>1</v>
      </c>
    </row>
    <row r="229" spans="1:8" x14ac:dyDescent="0.2">
      <c r="A229">
        <v>4</v>
      </c>
      <c r="B229" t="s">
        <v>11</v>
      </c>
      <c r="C229" t="s">
        <v>95</v>
      </c>
      <c r="D229" t="s">
        <v>833</v>
      </c>
      <c r="E229">
        <v>7825000</v>
      </c>
      <c r="F229">
        <v>9600000</v>
      </c>
      <c r="G229">
        <v>1</v>
      </c>
    </row>
    <row r="230" spans="1:8" x14ac:dyDescent="0.2">
      <c r="A230">
        <v>4</v>
      </c>
      <c r="B230" t="s">
        <v>11</v>
      </c>
      <c r="C230" t="s">
        <v>95</v>
      </c>
      <c r="D230" t="s">
        <v>833</v>
      </c>
      <c r="E230">
        <v>9045500</v>
      </c>
      <c r="F230">
        <v>9345500</v>
      </c>
      <c r="G230">
        <v>2</v>
      </c>
    </row>
    <row r="231" spans="1:8" x14ac:dyDescent="0.2">
      <c r="A231">
        <v>93</v>
      </c>
      <c r="B231" t="s">
        <v>11</v>
      </c>
      <c r="C231" t="s">
        <v>95</v>
      </c>
      <c r="D231" t="s">
        <v>833</v>
      </c>
      <c r="E231">
        <v>6692000</v>
      </c>
      <c r="F231">
        <v>19750000</v>
      </c>
      <c r="G231">
        <v>1</v>
      </c>
    </row>
    <row r="232" spans="1:8" x14ac:dyDescent="0.2">
      <c r="A232">
        <v>93</v>
      </c>
      <c r="B232" t="s">
        <v>11</v>
      </c>
      <c r="C232" t="s">
        <v>95</v>
      </c>
      <c r="D232" t="s">
        <v>833</v>
      </c>
      <c r="E232">
        <v>6062000</v>
      </c>
      <c r="F232">
        <v>41596557.619999997</v>
      </c>
      <c r="G232">
        <v>1</v>
      </c>
    </row>
    <row r="233" spans="1:8" x14ac:dyDescent="0.2">
      <c r="A233">
        <v>121</v>
      </c>
      <c r="B233" t="s">
        <v>11</v>
      </c>
      <c r="C233" t="s">
        <v>95</v>
      </c>
      <c r="D233" t="s">
        <v>833</v>
      </c>
      <c r="E233">
        <v>9254000</v>
      </c>
      <c r="F233">
        <v>10326647.449999999</v>
      </c>
      <c r="G233">
        <v>1</v>
      </c>
    </row>
    <row r="234" spans="1:8" x14ac:dyDescent="0.2">
      <c r="A234">
        <v>4</v>
      </c>
      <c r="B234" t="s">
        <v>11</v>
      </c>
      <c r="C234" t="s">
        <v>84</v>
      </c>
      <c r="D234" t="s">
        <v>84</v>
      </c>
      <c r="E234">
        <v>9193250</v>
      </c>
      <c r="F234">
        <v>9500000</v>
      </c>
      <c r="G234">
        <v>4</v>
      </c>
    </row>
    <row r="235" spans="1:8" x14ac:dyDescent="0.2">
      <c r="A235">
        <v>4</v>
      </c>
      <c r="B235" t="s">
        <v>11</v>
      </c>
      <c r="C235" t="s">
        <v>84</v>
      </c>
      <c r="D235" t="s">
        <v>84</v>
      </c>
      <c r="E235">
        <v>9282800</v>
      </c>
      <c r="F235">
        <v>9560000</v>
      </c>
      <c r="G235">
        <v>5</v>
      </c>
    </row>
    <row r="236" spans="1:8" x14ac:dyDescent="0.2">
      <c r="A236">
        <v>87</v>
      </c>
      <c r="B236" t="s">
        <v>11</v>
      </c>
      <c r="C236" t="s">
        <v>84</v>
      </c>
      <c r="D236" t="s">
        <v>84</v>
      </c>
      <c r="E236">
        <v>9300000</v>
      </c>
      <c r="F236">
        <v>9410581.6699999999</v>
      </c>
      <c r="G236">
        <v>1</v>
      </c>
    </row>
    <row r="237" spans="1:8" x14ac:dyDescent="0.2">
      <c r="A237">
        <v>93</v>
      </c>
      <c r="B237" t="s">
        <v>11</v>
      </c>
      <c r="C237" t="s">
        <v>84</v>
      </c>
      <c r="D237" t="s">
        <v>84</v>
      </c>
      <c r="E237">
        <v>9221000</v>
      </c>
      <c r="F237">
        <v>9550000</v>
      </c>
      <c r="G237">
        <v>1</v>
      </c>
    </row>
    <row r="238" spans="1:8" x14ac:dyDescent="0.2">
      <c r="A238">
        <v>93</v>
      </c>
      <c r="B238" t="s">
        <v>11</v>
      </c>
      <c r="C238" t="s">
        <v>84</v>
      </c>
      <c r="D238" t="s">
        <v>84</v>
      </c>
      <c r="E238">
        <v>9290000</v>
      </c>
      <c r="F238">
        <v>9832094.1750000007</v>
      </c>
      <c r="G238">
        <v>2</v>
      </c>
    </row>
    <row r="239" spans="1:8" x14ac:dyDescent="0.2">
      <c r="A239">
        <v>116</v>
      </c>
      <c r="B239" t="s">
        <v>11</v>
      </c>
      <c r="C239" t="s">
        <v>84</v>
      </c>
      <c r="D239" t="s">
        <v>84</v>
      </c>
      <c r="E239">
        <v>9293000</v>
      </c>
      <c r="F239">
        <v>9466708.0800000001</v>
      </c>
      <c r="G239">
        <v>1</v>
      </c>
    </row>
    <row r="240" spans="1:8" x14ac:dyDescent="0.2">
      <c r="A240">
        <v>96</v>
      </c>
      <c r="B240" t="s">
        <v>11</v>
      </c>
      <c r="C240" t="s">
        <v>84</v>
      </c>
      <c r="D240" t="s">
        <v>84</v>
      </c>
      <c r="E240">
        <v>9214000</v>
      </c>
      <c r="F240">
        <v>9603585.7100000009</v>
      </c>
      <c r="G240">
        <v>1</v>
      </c>
    </row>
    <row r="241" spans="1:8" x14ac:dyDescent="0.2">
      <c r="A241">
        <v>105</v>
      </c>
      <c r="B241" t="s">
        <v>11</v>
      </c>
      <c r="C241" t="s">
        <v>84</v>
      </c>
      <c r="D241" t="s">
        <v>84</v>
      </c>
      <c r="E241">
        <v>9247500</v>
      </c>
      <c r="F241">
        <v>9599973.5399999991</v>
      </c>
      <c r="G241">
        <v>2</v>
      </c>
    </row>
    <row r="242" spans="1:8" x14ac:dyDescent="0.2">
      <c r="A242">
        <v>28</v>
      </c>
      <c r="B242" t="s">
        <v>73</v>
      </c>
      <c r="C242" t="s">
        <v>836</v>
      </c>
      <c r="D242" t="s">
        <v>836</v>
      </c>
      <c r="E242">
        <v>8919500</v>
      </c>
      <c r="F242">
        <v>9584634.1300000008</v>
      </c>
      <c r="G242">
        <v>2</v>
      </c>
    </row>
    <row r="243" spans="1:8" x14ac:dyDescent="0.2">
      <c r="A243">
        <v>32</v>
      </c>
      <c r="B243" t="s">
        <v>73</v>
      </c>
      <c r="C243" t="s">
        <v>836</v>
      </c>
      <c r="D243" t="s">
        <v>836</v>
      </c>
      <c r="E243">
        <v>8875666.6666666698</v>
      </c>
      <c r="F243">
        <v>11725733.633333299</v>
      </c>
      <c r="G243">
        <v>3</v>
      </c>
    </row>
    <row r="244" spans="1:8" x14ac:dyDescent="0.2">
      <c r="A244">
        <v>96</v>
      </c>
      <c r="B244" t="s">
        <v>73</v>
      </c>
      <c r="C244" t="s">
        <v>836</v>
      </c>
      <c r="D244" t="s">
        <v>836</v>
      </c>
      <c r="E244">
        <v>9126500</v>
      </c>
      <c r="F244">
        <v>9602763.7599999998</v>
      </c>
      <c r="G244">
        <v>4</v>
      </c>
    </row>
    <row r="245" spans="1:8" x14ac:dyDescent="0.2">
      <c r="A245">
        <v>105</v>
      </c>
      <c r="B245" t="s">
        <v>73</v>
      </c>
      <c r="C245" t="s">
        <v>836</v>
      </c>
      <c r="D245" t="s">
        <v>836</v>
      </c>
      <c r="E245">
        <v>9300000</v>
      </c>
      <c r="F245">
        <v>9599973.5399999991</v>
      </c>
      <c r="G245">
        <v>1</v>
      </c>
    </row>
    <row r="246" spans="1:8" x14ac:dyDescent="0.2">
      <c r="A246">
        <v>87</v>
      </c>
      <c r="B246" t="s">
        <v>73</v>
      </c>
      <c r="C246" t="s">
        <v>86</v>
      </c>
      <c r="D246" t="s">
        <v>86</v>
      </c>
      <c r="E246">
        <v>9300000</v>
      </c>
      <c r="F246">
        <v>9410581.6699999999</v>
      </c>
      <c r="G246">
        <v>1</v>
      </c>
    </row>
    <row r="247" spans="1:8" x14ac:dyDescent="0.2">
      <c r="A247">
        <v>96</v>
      </c>
      <c r="B247" t="s">
        <v>73</v>
      </c>
      <c r="C247" t="s">
        <v>86</v>
      </c>
      <c r="D247" t="s">
        <v>86</v>
      </c>
      <c r="E247">
        <v>9188000</v>
      </c>
      <c r="F247">
        <v>11331956.9</v>
      </c>
      <c r="G247">
        <v>1</v>
      </c>
    </row>
    <row r="248" spans="1:8" x14ac:dyDescent="0.2">
      <c r="A248">
        <v>4</v>
      </c>
      <c r="B248" t="s">
        <v>12</v>
      </c>
      <c r="C248" t="s">
        <v>85</v>
      </c>
      <c r="D248" t="s">
        <v>86</v>
      </c>
      <c r="E248">
        <v>9300000</v>
      </c>
      <c r="F248">
        <v>9600000</v>
      </c>
      <c r="G248">
        <v>1</v>
      </c>
    </row>
    <row r="249" spans="1:8" x14ac:dyDescent="0.2">
      <c r="A249">
        <v>121</v>
      </c>
      <c r="B249" t="s">
        <v>103</v>
      </c>
      <c r="C249" t="s">
        <v>931</v>
      </c>
      <c r="D249" t="s">
        <v>86</v>
      </c>
      <c r="E249">
        <v>13950000</v>
      </c>
      <c r="F249">
        <v>14422720</v>
      </c>
      <c r="G249">
        <v>1</v>
      </c>
    </row>
    <row r="250" spans="1:8" x14ac:dyDescent="0.2">
      <c r="A250">
        <v>28</v>
      </c>
      <c r="B250" t="s">
        <v>74</v>
      </c>
      <c r="C250" t="s">
        <v>87</v>
      </c>
      <c r="D250" t="s">
        <v>838</v>
      </c>
      <c r="E250">
        <v>9300000</v>
      </c>
      <c r="F250">
        <v>9587840</v>
      </c>
      <c r="G250">
        <v>1</v>
      </c>
    </row>
    <row r="251" spans="1:8" x14ac:dyDescent="0.2">
      <c r="A251">
        <v>87</v>
      </c>
      <c r="B251" t="s">
        <v>74</v>
      </c>
      <c r="C251" t="s">
        <v>87</v>
      </c>
      <c r="D251" t="s">
        <v>838</v>
      </c>
      <c r="E251">
        <v>9300000</v>
      </c>
      <c r="F251">
        <v>9410581.6699999999</v>
      </c>
      <c r="G251">
        <v>1</v>
      </c>
    </row>
    <row r="252" spans="1:8" x14ac:dyDescent="0.2">
      <c r="A252">
        <v>87</v>
      </c>
      <c r="B252" t="s">
        <v>74</v>
      </c>
      <c r="C252" t="s">
        <v>87</v>
      </c>
      <c r="D252" t="s">
        <v>838</v>
      </c>
      <c r="E252">
        <v>10823000</v>
      </c>
      <c r="F252">
        <v>12614600.32</v>
      </c>
      <c r="G252">
        <v>3</v>
      </c>
    </row>
    <row r="253" spans="1:8" x14ac:dyDescent="0.2">
      <c r="A253">
        <v>93</v>
      </c>
      <c r="B253" t="s">
        <v>74</v>
      </c>
      <c r="C253" t="s">
        <v>87</v>
      </c>
      <c r="D253" t="s">
        <v>838</v>
      </c>
      <c r="E253">
        <v>9300000</v>
      </c>
      <c r="F253">
        <v>9684500.0600000005</v>
      </c>
      <c r="G253">
        <v>1</v>
      </c>
    </row>
    <row r="254" spans="1:8" x14ac:dyDescent="0.2">
      <c r="A254">
        <v>88</v>
      </c>
      <c r="B254" t="s">
        <v>74</v>
      </c>
      <c r="C254" t="s">
        <v>87</v>
      </c>
      <c r="D254" t="s">
        <v>838</v>
      </c>
      <c r="E254">
        <v>14873285.220000001</v>
      </c>
      <c r="F254">
        <v>15010550.310000001</v>
      </c>
      <c r="H254">
        <v>1</v>
      </c>
    </row>
    <row r="255" spans="1:8" x14ac:dyDescent="0.2">
      <c r="A255">
        <v>26</v>
      </c>
      <c r="B255" t="s">
        <v>74</v>
      </c>
      <c r="C255" t="s">
        <v>87</v>
      </c>
      <c r="D255" t="s">
        <v>838</v>
      </c>
      <c r="E255">
        <v>9221000</v>
      </c>
      <c r="F255">
        <v>20595444.600000001</v>
      </c>
      <c r="G255">
        <v>1</v>
      </c>
    </row>
    <row r="256" spans="1:8" x14ac:dyDescent="0.2">
      <c r="A256">
        <v>96</v>
      </c>
      <c r="B256" t="s">
        <v>74</v>
      </c>
      <c r="C256" t="s">
        <v>87</v>
      </c>
      <c r="D256" t="s">
        <v>838</v>
      </c>
      <c r="E256">
        <v>8707000</v>
      </c>
      <c r="F256">
        <v>11512278.119999999</v>
      </c>
      <c r="G256">
        <v>1</v>
      </c>
    </row>
    <row r="257" spans="1:8" x14ac:dyDescent="0.2">
      <c r="A257">
        <v>28</v>
      </c>
      <c r="B257" t="s">
        <v>103</v>
      </c>
      <c r="C257" t="s">
        <v>109</v>
      </c>
      <c r="D257" t="s">
        <v>839</v>
      </c>
      <c r="E257">
        <v>9300000</v>
      </c>
      <c r="F257">
        <v>9606025.0299999993</v>
      </c>
      <c r="G257">
        <v>1</v>
      </c>
    </row>
    <row r="258" spans="1:8" x14ac:dyDescent="0.2">
      <c r="A258">
        <v>93</v>
      </c>
      <c r="B258" t="s">
        <v>103</v>
      </c>
      <c r="C258" t="s">
        <v>109</v>
      </c>
      <c r="D258" t="s">
        <v>839</v>
      </c>
      <c r="E258">
        <v>8750000</v>
      </c>
      <c r="F258">
        <v>12678030.9533333</v>
      </c>
      <c r="G258">
        <v>3</v>
      </c>
    </row>
    <row r="259" spans="1:8" x14ac:dyDescent="0.2">
      <c r="A259">
        <v>93</v>
      </c>
      <c r="B259" t="s">
        <v>103</v>
      </c>
      <c r="C259" t="s">
        <v>109</v>
      </c>
      <c r="D259" t="s">
        <v>839</v>
      </c>
      <c r="E259">
        <v>8856500</v>
      </c>
      <c r="F259">
        <v>12282640.630000001</v>
      </c>
      <c r="G259">
        <v>2</v>
      </c>
    </row>
    <row r="260" spans="1:8" x14ac:dyDescent="0.2">
      <c r="A260">
        <v>93</v>
      </c>
      <c r="B260" t="s">
        <v>103</v>
      </c>
      <c r="C260" t="s">
        <v>109</v>
      </c>
      <c r="D260" t="s">
        <v>839</v>
      </c>
      <c r="E260">
        <v>13993786.09</v>
      </c>
      <c r="F260">
        <v>13993786.09</v>
      </c>
      <c r="H260">
        <v>1</v>
      </c>
    </row>
    <row r="261" spans="1:8" x14ac:dyDescent="0.2">
      <c r="A261">
        <v>88</v>
      </c>
      <c r="B261" t="s">
        <v>103</v>
      </c>
      <c r="C261" t="s">
        <v>109</v>
      </c>
      <c r="D261" t="s">
        <v>839</v>
      </c>
      <c r="E261">
        <v>19843627.440000001</v>
      </c>
      <c r="F261">
        <v>19898773.649999999</v>
      </c>
      <c r="H261">
        <v>1</v>
      </c>
    </row>
    <row r="262" spans="1:8" x14ac:dyDescent="0.2">
      <c r="A262">
        <v>96</v>
      </c>
      <c r="B262" t="s">
        <v>103</v>
      </c>
      <c r="C262" t="s">
        <v>109</v>
      </c>
      <c r="D262" t="s">
        <v>839</v>
      </c>
      <c r="E262">
        <v>8539000</v>
      </c>
      <c r="F262">
        <v>9595958.5099999998</v>
      </c>
      <c r="G262">
        <v>1</v>
      </c>
    </row>
    <row r="263" spans="1:8" x14ac:dyDescent="0.2">
      <c r="A263">
        <v>4</v>
      </c>
      <c r="B263" t="s">
        <v>12</v>
      </c>
      <c r="C263" t="s">
        <v>373</v>
      </c>
      <c r="D263" t="s">
        <v>840</v>
      </c>
      <c r="E263">
        <v>9276500</v>
      </c>
      <c r="F263">
        <v>9600000</v>
      </c>
      <c r="G263">
        <v>2</v>
      </c>
    </row>
    <row r="264" spans="1:8" x14ac:dyDescent="0.2">
      <c r="A264">
        <v>96</v>
      </c>
      <c r="B264" t="s">
        <v>12</v>
      </c>
      <c r="C264" t="s">
        <v>373</v>
      </c>
      <c r="D264" t="s">
        <v>840</v>
      </c>
      <c r="E264">
        <v>9300000</v>
      </c>
      <c r="F264">
        <v>10924242.5</v>
      </c>
      <c r="G264">
        <v>1</v>
      </c>
    </row>
    <row r="265" spans="1:8" x14ac:dyDescent="0.2">
      <c r="A265">
        <v>26</v>
      </c>
      <c r="B265" t="s">
        <v>11</v>
      </c>
      <c r="C265" t="s">
        <v>104</v>
      </c>
      <c r="D265" t="s">
        <v>840</v>
      </c>
      <c r="E265">
        <v>9001000</v>
      </c>
      <c r="F265">
        <v>12186990</v>
      </c>
      <c r="G265">
        <v>2</v>
      </c>
    </row>
    <row r="266" spans="1:8" x14ac:dyDescent="0.2">
      <c r="A266">
        <v>4</v>
      </c>
      <c r="B266" t="s">
        <v>103</v>
      </c>
      <c r="C266" t="s">
        <v>759</v>
      </c>
      <c r="D266" t="s">
        <v>840</v>
      </c>
      <c r="E266">
        <v>7867000</v>
      </c>
      <c r="F266">
        <v>9600000</v>
      </c>
      <c r="G266">
        <v>1</v>
      </c>
    </row>
    <row r="267" spans="1:8" x14ac:dyDescent="0.2">
      <c r="A267">
        <v>93</v>
      </c>
      <c r="B267" t="s">
        <v>103</v>
      </c>
      <c r="C267" t="s">
        <v>759</v>
      </c>
      <c r="D267" t="s">
        <v>840</v>
      </c>
      <c r="E267">
        <v>9195000</v>
      </c>
      <c r="F267">
        <v>25676415.82</v>
      </c>
      <c r="G267">
        <v>1</v>
      </c>
    </row>
    <row r="268" spans="1:8" x14ac:dyDescent="0.2">
      <c r="A268">
        <v>116</v>
      </c>
      <c r="B268" t="s">
        <v>103</v>
      </c>
      <c r="C268" t="s">
        <v>759</v>
      </c>
      <c r="D268" t="s">
        <v>840</v>
      </c>
      <c r="E268">
        <v>9201000</v>
      </c>
      <c r="F268">
        <v>9466708.0800000001</v>
      </c>
      <c r="G268">
        <v>1</v>
      </c>
    </row>
    <row r="269" spans="1:8" x14ac:dyDescent="0.2">
      <c r="A269">
        <v>101</v>
      </c>
      <c r="B269" t="s">
        <v>103</v>
      </c>
      <c r="C269" t="s">
        <v>759</v>
      </c>
      <c r="D269" t="s">
        <v>840</v>
      </c>
      <c r="E269">
        <v>35514648.420000002</v>
      </c>
      <c r="F269">
        <v>35571831.579999998</v>
      </c>
      <c r="H269">
        <v>1</v>
      </c>
    </row>
    <row r="270" spans="1:8" x14ac:dyDescent="0.2">
      <c r="A270">
        <v>93</v>
      </c>
      <c r="B270" t="s">
        <v>11</v>
      </c>
      <c r="C270" t="s">
        <v>83</v>
      </c>
      <c r="D270" t="s">
        <v>103</v>
      </c>
      <c r="E270">
        <v>9127000</v>
      </c>
      <c r="F270">
        <v>24903959.510000002</v>
      </c>
      <c r="G270">
        <v>1</v>
      </c>
    </row>
    <row r="271" spans="1:8" x14ac:dyDescent="0.2">
      <c r="A271">
        <v>27</v>
      </c>
      <c r="B271" t="s">
        <v>11</v>
      </c>
      <c r="C271" t="s">
        <v>83</v>
      </c>
      <c r="D271" t="s">
        <v>103</v>
      </c>
      <c r="E271">
        <v>8455000</v>
      </c>
      <c r="F271">
        <v>29879000</v>
      </c>
      <c r="G271">
        <v>1</v>
      </c>
    </row>
    <row r="272" spans="1:8" x14ac:dyDescent="0.2">
      <c r="A272">
        <v>27</v>
      </c>
      <c r="B272" t="s">
        <v>11</v>
      </c>
      <c r="C272" t="s">
        <v>11</v>
      </c>
      <c r="D272" t="s">
        <v>103</v>
      </c>
      <c r="E272">
        <v>6356000</v>
      </c>
      <c r="F272">
        <v>43399000</v>
      </c>
      <c r="G272">
        <v>1</v>
      </c>
    </row>
    <row r="273" spans="1:7" x14ac:dyDescent="0.2">
      <c r="A273">
        <v>4</v>
      </c>
      <c r="B273" t="s">
        <v>11</v>
      </c>
      <c r="C273" t="s">
        <v>835</v>
      </c>
      <c r="D273" t="s">
        <v>103</v>
      </c>
      <c r="E273">
        <v>9300000</v>
      </c>
      <c r="F273">
        <v>10725000</v>
      </c>
      <c r="G273">
        <v>1</v>
      </c>
    </row>
    <row r="274" spans="1:7" x14ac:dyDescent="0.2">
      <c r="A274">
        <v>93</v>
      </c>
      <c r="B274" t="s">
        <v>11</v>
      </c>
      <c r="C274" t="s">
        <v>11</v>
      </c>
      <c r="D274" t="s">
        <v>841</v>
      </c>
      <c r="E274">
        <v>7196000</v>
      </c>
      <c r="F274">
        <v>32500000</v>
      </c>
      <c r="G274">
        <v>1</v>
      </c>
    </row>
    <row r="275" spans="1:7" x14ac:dyDescent="0.2">
      <c r="A275">
        <v>93</v>
      </c>
      <c r="B275" t="s">
        <v>11</v>
      </c>
      <c r="C275" t="s">
        <v>104</v>
      </c>
      <c r="D275" t="s">
        <v>842</v>
      </c>
      <c r="E275">
        <v>8581000</v>
      </c>
      <c r="F275">
        <v>28193713.920000002</v>
      </c>
      <c r="G275">
        <v>1</v>
      </c>
    </row>
    <row r="276" spans="1:7" x14ac:dyDescent="0.2">
      <c r="A276">
        <v>32</v>
      </c>
      <c r="B276" t="s">
        <v>11</v>
      </c>
      <c r="C276" t="s">
        <v>104</v>
      </c>
      <c r="D276" t="s">
        <v>842</v>
      </c>
      <c r="E276">
        <v>9260000</v>
      </c>
      <c r="F276">
        <v>13653508.449999999</v>
      </c>
      <c r="G276">
        <v>1</v>
      </c>
    </row>
    <row r="277" spans="1:7" x14ac:dyDescent="0.2">
      <c r="A277">
        <v>93</v>
      </c>
      <c r="B277" t="s">
        <v>11</v>
      </c>
      <c r="C277" t="s">
        <v>104</v>
      </c>
      <c r="D277" t="s">
        <v>843</v>
      </c>
      <c r="E277">
        <v>9241000</v>
      </c>
      <c r="F277">
        <v>22264441.300000001</v>
      </c>
      <c r="G277">
        <v>1</v>
      </c>
    </row>
    <row r="278" spans="1:7" x14ac:dyDescent="0.2">
      <c r="A278">
        <v>32</v>
      </c>
      <c r="B278" t="s">
        <v>11</v>
      </c>
      <c r="C278" t="s">
        <v>104</v>
      </c>
      <c r="D278" t="s">
        <v>843</v>
      </c>
      <c r="E278">
        <v>9273000</v>
      </c>
      <c r="F278">
        <v>17659816.390000001</v>
      </c>
      <c r="G278">
        <v>1</v>
      </c>
    </row>
    <row r="279" spans="1:7" x14ac:dyDescent="0.2">
      <c r="A279">
        <v>22</v>
      </c>
      <c r="B279" t="s">
        <v>11</v>
      </c>
      <c r="C279" t="s">
        <v>104</v>
      </c>
      <c r="D279" t="s">
        <v>843</v>
      </c>
      <c r="E279">
        <v>8833000</v>
      </c>
      <c r="F279">
        <v>47233147.469999999</v>
      </c>
      <c r="G279">
        <v>1</v>
      </c>
    </row>
    <row r="280" spans="1:7" x14ac:dyDescent="0.2">
      <c r="A280">
        <v>4</v>
      </c>
      <c r="B280" t="s">
        <v>74</v>
      </c>
      <c r="C280" t="s">
        <v>72</v>
      </c>
      <c r="D280" t="s">
        <v>72</v>
      </c>
      <c r="E280">
        <v>9085000</v>
      </c>
      <c r="F280">
        <v>9600000</v>
      </c>
      <c r="G280">
        <v>1</v>
      </c>
    </row>
    <row r="281" spans="1:7" x14ac:dyDescent="0.2">
      <c r="A281">
        <v>87</v>
      </c>
      <c r="B281" t="s">
        <v>74</v>
      </c>
      <c r="C281" t="s">
        <v>72</v>
      </c>
      <c r="D281" t="s">
        <v>72</v>
      </c>
      <c r="E281">
        <v>9300000</v>
      </c>
      <c r="F281">
        <v>9606024.2899999991</v>
      </c>
      <c r="G281">
        <v>1</v>
      </c>
    </row>
    <row r="282" spans="1:7" x14ac:dyDescent="0.2">
      <c r="A282">
        <v>93</v>
      </c>
      <c r="B282" t="s">
        <v>74</v>
      </c>
      <c r="C282" t="s">
        <v>72</v>
      </c>
      <c r="D282" t="s">
        <v>72</v>
      </c>
      <c r="E282">
        <v>9300000</v>
      </c>
      <c r="F282">
        <v>9600000</v>
      </c>
      <c r="G282">
        <v>2</v>
      </c>
    </row>
    <row r="283" spans="1:7" x14ac:dyDescent="0.2">
      <c r="A283">
        <v>93</v>
      </c>
      <c r="B283" t="s">
        <v>74</v>
      </c>
      <c r="C283" t="s">
        <v>72</v>
      </c>
      <c r="D283" t="s">
        <v>72</v>
      </c>
      <c r="E283">
        <v>9270250</v>
      </c>
      <c r="F283">
        <v>13435000</v>
      </c>
      <c r="G283">
        <v>4</v>
      </c>
    </row>
    <row r="284" spans="1:7" x14ac:dyDescent="0.2">
      <c r="A284">
        <v>101</v>
      </c>
      <c r="B284" t="s">
        <v>74</v>
      </c>
      <c r="C284" t="s">
        <v>72</v>
      </c>
      <c r="D284" t="s">
        <v>72</v>
      </c>
      <c r="E284">
        <v>8678250</v>
      </c>
      <c r="F284">
        <v>9542000</v>
      </c>
      <c r="G284">
        <v>4</v>
      </c>
    </row>
    <row r="285" spans="1:7" x14ac:dyDescent="0.2">
      <c r="A285">
        <v>101</v>
      </c>
      <c r="B285" t="s">
        <v>74</v>
      </c>
      <c r="C285" t="s">
        <v>72</v>
      </c>
      <c r="D285" t="s">
        <v>72</v>
      </c>
      <c r="E285">
        <v>9209181.8181818202</v>
      </c>
      <c r="F285">
        <v>9546454.5454545394</v>
      </c>
      <c r="G285">
        <v>11</v>
      </c>
    </row>
    <row r="286" spans="1:7" x14ac:dyDescent="0.2">
      <c r="A286">
        <v>4</v>
      </c>
      <c r="B286" t="s">
        <v>11</v>
      </c>
      <c r="C286" t="s">
        <v>95</v>
      </c>
      <c r="D286" t="s">
        <v>845</v>
      </c>
      <c r="E286">
        <v>9300000</v>
      </c>
      <c r="F286">
        <v>9600000</v>
      </c>
      <c r="G286">
        <v>1</v>
      </c>
    </row>
    <row r="287" spans="1:7" x14ac:dyDescent="0.2">
      <c r="A287">
        <v>4</v>
      </c>
      <c r="B287" t="s">
        <v>11</v>
      </c>
      <c r="C287" t="s">
        <v>95</v>
      </c>
      <c r="D287" t="s">
        <v>845</v>
      </c>
      <c r="E287">
        <v>9278777.7777777798</v>
      </c>
      <c r="F287">
        <v>9600000</v>
      </c>
      <c r="G287">
        <v>9</v>
      </c>
    </row>
    <row r="288" spans="1:7" x14ac:dyDescent="0.2">
      <c r="A288">
        <v>93</v>
      </c>
      <c r="B288" t="s">
        <v>11</v>
      </c>
      <c r="C288" t="s">
        <v>95</v>
      </c>
      <c r="D288" t="s">
        <v>845</v>
      </c>
      <c r="E288">
        <v>9247333.3333333302</v>
      </c>
      <c r="F288">
        <v>13294919.3433333</v>
      </c>
      <c r="G288">
        <v>3</v>
      </c>
    </row>
    <row r="289" spans="1:8" x14ac:dyDescent="0.2">
      <c r="A289">
        <v>93</v>
      </c>
      <c r="B289" t="s">
        <v>11</v>
      </c>
      <c r="C289" t="s">
        <v>95</v>
      </c>
      <c r="D289" t="s">
        <v>845</v>
      </c>
      <c r="E289">
        <v>20191780</v>
      </c>
      <c r="F289">
        <v>20240780</v>
      </c>
      <c r="H289">
        <v>1</v>
      </c>
    </row>
    <row r="290" spans="1:8" x14ac:dyDescent="0.2">
      <c r="A290">
        <v>108</v>
      </c>
      <c r="B290" t="s">
        <v>11</v>
      </c>
      <c r="C290" t="s">
        <v>95</v>
      </c>
      <c r="D290" t="s">
        <v>845</v>
      </c>
      <c r="E290">
        <v>9300000</v>
      </c>
      <c r="F290">
        <v>9530000</v>
      </c>
      <c r="G290">
        <v>1</v>
      </c>
    </row>
    <row r="291" spans="1:8" x14ac:dyDescent="0.2">
      <c r="A291">
        <v>4</v>
      </c>
      <c r="B291" t="s">
        <v>11</v>
      </c>
      <c r="C291" t="s">
        <v>95</v>
      </c>
      <c r="D291" t="s">
        <v>846</v>
      </c>
      <c r="E291">
        <v>8623000</v>
      </c>
      <c r="F291">
        <v>9600000</v>
      </c>
      <c r="G291">
        <v>1</v>
      </c>
    </row>
    <row r="292" spans="1:8" x14ac:dyDescent="0.2">
      <c r="A292">
        <v>87</v>
      </c>
      <c r="B292" t="s">
        <v>11</v>
      </c>
      <c r="C292" t="s">
        <v>95</v>
      </c>
      <c r="D292" t="s">
        <v>846</v>
      </c>
      <c r="E292">
        <v>9242333.3333333302</v>
      </c>
      <c r="F292">
        <v>9529482.5833333302</v>
      </c>
      <c r="G292">
        <v>3</v>
      </c>
    </row>
    <row r="293" spans="1:8" x14ac:dyDescent="0.2">
      <c r="A293">
        <v>93</v>
      </c>
      <c r="B293" t="s">
        <v>11</v>
      </c>
      <c r="C293" t="s">
        <v>95</v>
      </c>
      <c r="D293" t="s">
        <v>846</v>
      </c>
      <c r="E293">
        <v>9273000</v>
      </c>
      <c r="F293">
        <v>9525000</v>
      </c>
      <c r="G293">
        <v>1</v>
      </c>
    </row>
    <row r="294" spans="1:8" x14ac:dyDescent="0.2">
      <c r="A294">
        <v>93</v>
      </c>
      <c r="B294" t="s">
        <v>11</v>
      </c>
      <c r="C294" t="s">
        <v>95</v>
      </c>
      <c r="D294" t="s">
        <v>846</v>
      </c>
      <c r="E294">
        <v>9244000</v>
      </c>
      <c r="F294">
        <v>22149092.614999998</v>
      </c>
      <c r="G294">
        <v>2</v>
      </c>
    </row>
    <row r="295" spans="1:8" x14ac:dyDescent="0.2">
      <c r="A295">
        <v>88</v>
      </c>
      <c r="B295" t="s">
        <v>11</v>
      </c>
      <c r="C295" t="s">
        <v>95</v>
      </c>
      <c r="D295" t="s">
        <v>846</v>
      </c>
      <c r="E295">
        <v>20697697.91</v>
      </c>
      <c r="F295">
        <v>20873282.73</v>
      </c>
      <c r="H295">
        <v>1</v>
      </c>
    </row>
    <row r="296" spans="1:8" x14ac:dyDescent="0.2">
      <c r="A296">
        <v>121</v>
      </c>
      <c r="B296" t="s">
        <v>11</v>
      </c>
      <c r="C296" t="s">
        <v>95</v>
      </c>
      <c r="D296" t="s">
        <v>846</v>
      </c>
      <c r="E296">
        <v>9293000</v>
      </c>
      <c r="F296">
        <v>9645078.4000000004</v>
      </c>
      <c r="G296">
        <v>1</v>
      </c>
    </row>
    <row r="297" spans="1:8" x14ac:dyDescent="0.2">
      <c r="A297">
        <v>105</v>
      </c>
      <c r="B297" t="s">
        <v>11</v>
      </c>
      <c r="C297" t="s">
        <v>95</v>
      </c>
      <c r="D297" t="s">
        <v>846</v>
      </c>
      <c r="E297">
        <v>9300000</v>
      </c>
      <c r="F297">
        <v>9599973.5399999991</v>
      </c>
      <c r="G297">
        <v>1</v>
      </c>
    </row>
    <row r="298" spans="1:8" x14ac:dyDescent="0.2">
      <c r="A298">
        <v>120</v>
      </c>
      <c r="B298" t="s">
        <v>11</v>
      </c>
      <c r="C298" t="s">
        <v>95</v>
      </c>
      <c r="D298" t="s">
        <v>846</v>
      </c>
      <c r="E298">
        <v>9300000</v>
      </c>
      <c r="F298">
        <v>10932421</v>
      </c>
      <c r="G298">
        <v>1</v>
      </c>
    </row>
    <row r="299" spans="1:8" x14ac:dyDescent="0.2">
      <c r="A299">
        <v>4</v>
      </c>
      <c r="B299" t="s">
        <v>11</v>
      </c>
      <c r="C299" t="s">
        <v>84</v>
      </c>
      <c r="D299" t="s">
        <v>847</v>
      </c>
      <c r="E299">
        <v>9300000</v>
      </c>
      <c r="F299">
        <v>9600000</v>
      </c>
      <c r="G299">
        <v>2</v>
      </c>
    </row>
    <row r="300" spans="1:8" x14ac:dyDescent="0.2">
      <c r="A300">
        <v>96</v>
      </c>
      <c r="B300" t="s">
        <v>11</v>
      </c>
      <c r="C300" t="s">
        <v>84</v>
      </c>
      <c r="D300" t="s">
        <v>847</v>
      </c>
      <c r="E300">
        <v>9300000</v>
      </c>
      <c r="F300">
        <v>9604557.5099999998</v>
      </c>
      <c r="G300">
        <v>1</v>
      </c>
    </row>
    <row r="301" spans="1:8" x14ac:dyDescent="0.2">
      <c r="A301">
        <v>105</v>
      </c>
      <c r="B301" t="s">
        <v>11</v>
      </c>
      <c r="C301" t="s">
        <v>84</v>
      </c>
      <c r="D301" t="s">
        <v>847</v>
      </c>
      <c r="E301">
        <v>9300000</v>
      </c>
      <c r="F301">
        <v>9599973.5399999991</v>
      </c>
      <c r="G301">
        <v>1</v>
      </c>
    </row>
    <row r="302" spans="1:8" x14ac:dyDescent="0.2">
      <c r="A302">
        <v>4</v>
      </c>
      <c r="B302" t="s">
        <v>11</v>
      </c>
      <c r="C302" t="s">
        <v>95</v>
      </c>
      <c r="D302" t="s">
        <v>848</v>
      </c>
      <c r="E302">
        <v>9247000</v>
      </c>
      <c r="F302">
        <v>9600000</v>
      </c>
      <c r="G302">
        <v>1</v>
      </c>
    </row>
    <row r="303" spans="1:8" x14ac:dyDescent="0.2">
      <c r="A303">
        <v>4</v>
      </c>
      <c r="B303" t="s">
        <v>11</v>
      </c>
      <c r="C303" t="s">
        <v>95</v>
      </c>
      <c r="D303" t="s">
        <v>848</v>
      </c>
      <c r="E303">
        <v>9267857.1428571399</v>
      </c>
      <c r="F303">
        <v>14357571.428571399</v>
      </c>
      <c r="G303">
        <v>7</v>
      </c>
    </row>
    <row r="304" spans="1:8" x14ac:dyDescent="0.2">
      <c r="A304">
        <v>87</v>
      </c>
      <c r="B304" t="s">
        <v>11</v>
      </c>
      <c r="C304" t="s">
        <v>95</v>
      </c>
      <c r="D304" t="s">
        <v>848</v>
      </c>
      <c r="E304">
        <v>9250000</v>
      </c>
      <c r="F304">
        <v>9561732</v>
      </c>
      <c r="G304">
        <v>1</v>
      </c>
    </row>
    <row r="305" spans="1:7" x14ac:dyDescent="0.2">
      <c r="A305">
        <v>93</v>
      </c>
      <c r="B305" t="s">
        <v>11</v>
      </c>
      <c r="C305" t="s">
        <v>95</v>
      </c>
      <c r="D305" t="s">
        <v>848</v>
      </c>
      <c r="E305">
        <v>9280000</v>
      </c>
      <c r="F305">
        <v>16430904.289999999</v>
      </c>
      <c r="G305">
        <v>1</v>
      </c>
    </row>
    <row r="306" spans="1:7" x14ac:dyDescent="0.2">
      <c r="A306">
        <v>116</v>
      </c>
      <c r="B306" t="s">
        <v>11</v>
      </c>
      <c r="C306" t="s">
        <v>95</v>
      </c>
      <c r="D306" t="s">
        <v>848</v>
      </c>
      <c r="E306">
        <v>4650000</v>
      </c>
      <c r="F306">
        <v>9466708.0800000001</v>
      </c>
      <c r="G306">
        <v>2</v>
      </c>
    </row>
    <row r="307" spans="1:7" x14ac:dyDescent="0.2">
      <c r="A307">
        <v>96</v>
      </c>
      <c r="B307" t="s">
        <v>11</v>
      </c>
      <c r="C307" t="s">
        <v>95</v>
      </c>
      <c r="D307" t="s">
        <v>848</v>
      </c>
      <c r="E307">
        <v>9130500</v>
      </c>
      <c r="F307">
        <v>9604331.5099999998</v>
      </c>
      <c r="G307">
        <v>2</v>
      </c>
    </row>
    <row r="308" spans="1:7" x14ac:dyDescent="0.2">
      <c r="A308">
        <v>93</v>
      </c>
      <c r="B308" t="s">
        <v>73</v>
      </c>
      <c r="C308" t="s">
        <v>754</v>
      </c>
      <c r="D308" t="s">
        <v>848</v>
      </c>
      <c r="E308">
        <v>9300000</v>
      </c>
      <c r="F308">
        <v>9750000</v>
      </c>
      <c r="G308">
        <v>1</v>
      </c>
    </row>
    <row r="309" spans="1:7" x14ac:dyDescent="0.2">
      <c r="A309">
        <v>27</v>
      </c>
      <c r="B309" t="s">
        <v>73</v>
      </c>
      <c r="C309" t="s">
        <v>754</v>
      </c>
      <c r="D309" t="s">
        <v>848</v>
      </c>
      <c r="E309">
        <v>9227000</v>
      </c>
      <c r="F309">
        <v>10753000</v>
      </c>
      <c r="G309">
        <v>1</v>
      </c>
    </row>
    <row r="310" spans="1:7" x14ac:dyDescent="0.2">
      <c r="A310">
        <v>4</v>
      </c>
      <c r="B310" t="s">
        <v>74</v>
      </c>
      <c r="C310" t="s">
        <v>75</v>
      </c>
      <c r="D310" t="s">
        <v>849</v>
      </c>
      <c r="E310">
        <v>11625000</v>
      </c>
      <c r="F310">
        <v>11990136.455</v>
      </c>
      <c r="G310">
        <v>2</v>
      </c>
    </row>
    <row r="311" spans="1:7" x14ac:dyDescent="0.2">
      <c r="A311">
        <v>87</v>
      </c>
      <c r="B311" t="s">
        <v>74</v>
      </c>
      <c r="C311" t="s">
        <v>75</v>
      </c>
      <c r="D311" t="s">
        <v>849</v>
      </c>
      <c r="E311">
        <v>13950000</v>
      </c>
      <c r="F311">
        <v>14095765.960000001</v>
      </c>
      <c r="G311">
        <v>1</v>
      </c>
    </row>
    <row r="312" spans="1:7" x14ac:dyDescent="0.2">
      <c r="A312">
        <v>93</v>
      </c>
      <c r="B312" t="s">
        <v>74</v>
      </c>
      <c r="C312" t="s">
        <v>75</v>
      </c>
      <c r="D312" t="s">
        <v>849</v>
      </c>
      <c r="E312">
        <v>9221000</v>
      </c>
      <c r="F312">
        <v>9550000</v>
      </c>
      <c r="G312">
        <v>1</v>
      </c>
    </row>
    <row r="313" spans="1:7" x14ac:dyDescent="0.2">
      <c r="A313">
        <v>93</v>
      </c>
      <c r="B313" t="s">
        <v>74</v>
      </c>
      <c r="C313" t="s">
        <v>75</v>
      </c>
      <c r="D313" t="s">
        <v>849</v>
      </c>
      <c r="E313">
        <v>8730500</v>
      </c>
      <c r="F313">
        <v>9725000</v>
      </c>
      <c r="G313">
        <v>2</v>
      </c>
    </row>
    <row r="314" spans="1:7" x14ac:dyDescent="0.2">
      <c r="A314">
        <v>96</v>
      </c>
      <c r="B314" t="s">
        <v>74</v>
      </c>
      <c r="C314" t="s">
        <v>75</v>
      </c>
      <c r="D314" t="s">
        <v>849</v>
      </c>
      <c r="E314">
        <v>9300000</v>
      </c>
      <c r="F314">
        <v>9604557.5099999998</v>
      </c>
      <c r="G314">
        <v>1</v>
      </c>
    </row>
    <row r="315" spans="1:7" x14ac:dyDescent="0.2">
      <c r="A315">
        <v>105</v>
      </c>
      <c r="B315" t="s">
        <v>74</v>
      </c>
      <c r="C315" t="s">
        <v>75</v>
      </c>
      <c r="D315" t="s">
        <v>849</v>
      </c>
      <c r="E315">
        <v>9300000</v>
      </c>
      <c r="F315">
        <v>9599973.5399999991</v>
      </c>
      <c r="G315">
        <v>1</v>
      </c>
    </row>
    <row r="316" spans="1:7" x14ac:dyDescent="0.2">
      <c r="A316">
        <v>105</v>
      </c>
      <c r="B316" t="s">
        <v>74</v>
      </c>
      <c r="C316" t="s">
        <v>75</v>
      </c>
      <c r="D316" t="s">
        <v>849</v>
      </c>
      <c r="E316">
        <v>9300000</v>
      </c>
      <c r="F316">
        <v>9599973.5399999991</v>
      </c>
      <c r="G316">
        <v>2</v>
      </c>
    </row>
    <row r="317" spans="1:7" x14ac:dyDescent="0.2">
      <c r="A317">
        <v>4</v>
      </c>
      <c r="B317" t="s">
        <v>105</v>
      </c>
      <c r="C317" t="s">
        <v>830</v>
      </c>
      <c r="D317" t="s">
        <v>830</v>
      </c>
      <c r="E317">
        <v>6178000</v>
      </c>
      <c r="F317">
        <v>9600000</v>
      </c>
      <c r="G317">
        <v>3</v>
      </c>
    </row>
    <row r="318" spans="1:7" x14ac:dyDescent="0.2">
      <c r="A318">
        <v>93</v>
      </c>
      <c r="B318" t="s">
        <v>105</v>
      </c>
      <c r="C318" t="s">
        <v>830</v>
      </c>
      <c r="D318" t="s">
        <v>830</v>
      </c>
      <c r="E318">
        <v>8933500</v>
      </c>
      <c r="F318">
        <v>17690000</v>
      </c>
      <c r="G318">
        <v>2</v>
      </c>
    </row>
    <row r="319" spans="1:7" x14ac:dyDescent="0.2">
      <c r="A319">
        <v>4</v>
      </c>
      <c r="B319" t="s">
        <v>105</v>
      </c>
      <c r="C319" t="s">
        <v>830</v>
      </c>
      <c r="D319" t="s">
        <v>850</v>
      </c>
      <c r="E319">
        <v>9293000</v>
      </c>
      <c r="F319">
        <v>9600000</v>
      </c>
      <c r="G319">
        <v>1</v>
      </c>
    </row>
    <row r="320" spans="1:7" x14ac:dyDescent="0.2">
      <c r="A320">
        <v>4</v>
      </c>
      <c r="B320" t="s">
        <v>105</v>
      </c>
      <c r="C320" t="s">
        <v>830</v>
      </c>
      <c r="D320" t="s">
        <v>850</v>
      </c>
      <c r="E320">
        <v>9300000</v>
      </c>
      <c r="F320">
        <v>9600000.1349999998</v>
      </c>
      <c r="G320">
        <v>2</v>
      </c>
    </row>
    <row r="321" spans="1:7" x14ac:dyDescent="0.2">
      <c r="A321">
        <v>93</v>
      </c>
      <c r="B321" t="s">
        <v>105</v>
      </c>
      <c r="C321" t="s">
        <v>830</v>
      </c>
      <c r="D321" t="s">
        <v>850</v>
      </c>
      <c r="E321">
        <v>9300000</v>
      </c>
      <c r="F321">
        <v>9600000</v>
      </c>
      <c r="G321">
        <v>1</v>
      </c>
    </row>
    <row r="322" spans="1:7" x14ac:dyDescent="0.2">
      <c r="A322">
        <v>4</v>
      </c>
      <c r="B322" t="s">
        <v>105</v>
      </c>
      <c r="C322" t="s">
        <v>483</v>
      </c>
      <c r="D322" t="s">
        <v>851</v>
      </c>
      <c r="E322">
        <v>9293000</v>
      </c>
      <c r="F322">
        <v>9965000</v>
      </c>
      <c r="G322">
        <v>1</v>
      </c>
    </row>
    <row r="323" spans="1:7" x14ac:dyDescent="0.2">
      <c r="A323">
        <v>87</v>
      </c>
      <c r="B323" t="s">
        <v>105</v>
      </c>
      <c r="C323" t="s">
        <v>483</v>
      </c>
      <c r="D323" t="s">
        <v>851</v>
      </c>
      <c r="E323">
        <v>9285000</v>
      </c>
      <c r="F323">
        <v>9372252.3000000007</v>
      </c>
      <c r="G323">
        <v>4</v>
      </c>
    </row>
    <row r="324" spans="1:7" x14ac:dyDescent="0.2">
      <c r="A324">
        <v>101</v>
      </c>
      <c r="B324" t="s">
        <v>105</v>
      </c>
      <c r="C324" t="s">
        <v>483</v>
      </c>
      <c r="D324" t="s">
        <v>851</v>
      </c>
      <c r="E324">
        <v>9286666.6666666698</v>
      </c>
      <c r="F324">
        <v>9542000</v>
      </c>
      <c r="G324">
        <v>3</v>
      </c>
    </row>
    <row r="325" spans="1:7" x14ac:dyDescent="0.2">
      <c r="A325">
        <v>101</v>
      </c>
      <c r="B325" t="s">
        <v>105</v>
      </c>
      <c r="C325" t="s">
        <v>483</v>
      </c>
      <c r="D325" t="s">
        <v>851</v>
      </c>
      <c r="E325">
        <v>9300000</v>
      </c>
      <c r="F325">
        <v>9542000</v>
      </c>
      <c r="G325">
        <v>1</v>
      </c>
    </row>
    <row r="326" spans="1:7" x14ac:dyDescent="0.2">
      <c r="A326">
        <v>28</v>
      </c>
      <c r="B326" t="s">
        <v>73</v>
      </c>
      <c r="C326" t="s">
        <v>834</v>
      </c>
      <c r="D326" t="s">
        <v>852</v>
      </c>
      <c r="E326">
        <v>9290000</v>
      </c>
      <c r="F326">
        <v>9596819.5150000006</v>
      </c>
      <c r="G326">
        <v>2</v>
      </c>
    </row>
    <row r="327" spans="1:7" x14ac:dyDescent="0.2">
      <c r="A327">
        <v>87</v>
      </c>
      <c r="B327" t="s">
        <v>73</v>
      </c>
      <c r="C327" t="s">
        <v>834</v>
      </c>
      <c r="D327" t="s">
        <v>852</v>
      </c>
      <c r="E327">
        <v>9300000</v>
      </c>
      <c r="F327">
        <v>9410581.6699999999</v>
      </c>
      <c r="G327">
        <v>1</v>
      </c>
    </row>
    <row r="328" spans="1:7" x14ac:dyDescent="0.2">
      <c r="A328">
        <v>93</v>
      </c>
      <c r="B328" t="s">
        <v>73</v>
      </c>
      <c r="C328" t="s">
        <v>834</v>
      </c>
      <c r="D328" t="s">
        <v>852</v>
      </c>
      <c r="E328">
        <v>7280000</v>
      </c>
      <c r="F328">
        <v>9748878.1300000008</v>
      </c>
      <c r="G328">
        <v>1</v>
      </c>
    </row>
    <row r="329" spans="1:7" x14ac:dyDescent="0.2">
      <c r="A329">
        <v>27</v>
      </c>
      <c r="B329" t="s">
        <v>73</v>
      </c>
      <c r="C329" t="s">
        <v>834</v>
      </c>
      <c r="D329" t="s">
        <v>852</v>
      </c>
      <c r="E329">
        <v>8749000</v>
      </c>
      <c r="F329">
        <v>14269000</v>
      </c>
      <c r="G329">
        <v>1</v>
      </c>
    </row>
    <row r="330" spans="1:7" x14ac:dyDescent="0.2">
      <c r="A330">
        <v>96</v>
      </c>
      <c r="B330" t="s">
        <v>73</v>
      </c>
      <c r="C330" t="s">
        <v>834</v>
      </c>
      <c r="D330" t="s">
        <v>852</v>
      </c>
      <c r="E330">
        <v>9300000</v>
      </c>
      <c r="F330">
        <v>12351685.51</v>
      </c>
      <c r="G330">
        <v>1</v>
      </c>
    </row>
    <row r="331" spans="1:7" x14ac:dyDescent="0.2">
      <c r="A331">
        <v>105</v>
      </c>
      <c r="B331" t="s">
        <v>73</v>
      </c>
      <c r="C331" t="s">
        <v>834</v>
      </c>
      <c r="D331" t="s">
        <v>852</v>
      </c>
      <c r="E331">
        <v>9300000</v>
      </c>
      <c r="F331">
        <v>9599973.5399999991</v>
      </c>
      <c r="G331">
        <v>1</v>
      </c>
    </row>
    <row r="332" spans="1:7" x14ac:dyDescent="0.2">
      <c r="A332">
        <v>4</v>
      </c>
      <c r="B332" t="s">
        <v>105</v>
      </c>
      <c r="C332" t="s">
        <v>105</v>
      </c>
      <c r="D332" t="s">
        <v>853</v>
      </c>
      <c r="E332">
        <v>9300000</v>
      </c>
      <c r="F332">
        <v>9600000</v>
      </c>
      <c r="G332">
        <v>1</v>
      </c>
    </row>
    <row r="333" spans="1:7" x14ac:dyDescent="0.2">
      <c r="A333">
        <v>87</v>
      </c>
      <c r="B333" t="s">
        <v>105</v>
      </c>
      <c r="C333" t="s">
        <v>105</v>
      </c>
      <c r="D333" t="s">
        <v>853</v>
      </c>
      <c r="E333">
        <v>9300000</v>
      </c>
      <c r="F333">
        <v>9571841.7899999991</v>
      </c>
      <c r="G333">
        <v>1</v>
      </c>
    </row>
    <row r="334" spans="1:7" x14ac:dyDescent="0.2">
      <c r="A334">
        <v>101</v>
      </c>
      <c r="B334" t="s">
        <v>105</v>
      </c>
      <c r="C334" t="s">
        <v>105</v>
      </c>
      <c r="D334" t="s">
        <v>853</v>
      </c>
      <c r="E334">
        <v>9300000</v>
      </c>
      <c r="F334">
        <v>9557000</v>
      </c>
      <c r="G334">
        <v>1</v>
      </c>
    </row>
    <row r="335" spans="1:7" x14ac:dyDescent="0.2">
      <c r="A335">
        <v>101</v>
      </c>
      <c r="B335" t="s">
        <v>105</v>
      </c>
      <c r="C335" t="s">
        <v>105</v>
      </c>
      <c r="D335" t="s">
        <v>853</v>
      </c>
      <c r="E335">
        <v>9258133.3333333302</v>
      </c>
      <c r="F335">
        <v>9557333.3466666695</v>
      </c>
      <c r="G335">
        <v>15</v>
      </c>
    </row>
    <row r="336" spans="1:7" x14ac:dyDescent="0.2">
      <c r="A336">
        <v>105</v>
      </c>
      <c r="B336" t="s">
        <v>105</v>
      </c>
      <c r="C336" t="s">
        <v>105</v>
      </c>
      <c r="D336" t="s">
        <v>853</v>
      </c>
      <c r="E336">
        <v>9267000</v>
      </c>
      <c r="F336">
        <v>9599600.6400000006</v>
      </c>
      <c r="G336">
        <v>1</v>
      </c>
    </row>
    <row r="337" spans="1:8" x14ac:dyDescent="0.2">
      <c r="A337">
        <v>4</v>
      </c>
      <c r="B337" t="s">
        <v>74</v>
      </c>
      <c r="C337" t="s">
        <v>746</v>
      </c>
      <c r="D337" t="s">
        <v>854</v>
      </c>
      <c r="E337">
        <v>9300000</v>
      </c>
      <c r="F337">
        <v>9600000</v>
      </c>
      <c r="G337">
        <v>1</v>
      </c>
    </row>
    <row r="338" spans="1:8" x14ac:dyDescent="0.2">
      <c r="A338">
        <v>4</v>
      </c>
      <c r="B338" t="s">
        <v>74</v>
      </c>
      <c r="C338" t="s">
        <v>746</v>
      </c>
      <c r="D338" t="s">
        <v>854</v>
      </c>
      <c r="E338">
        <v>9144333.3333333302</v>
      </c>
      <c r="F338">
        <v>9600000</v>
      </c>
      <c r="G338">
        <v>3</v>
      </c>
    </row>
    <row r="339" spans="1:8" x14ac:dyDescent="0.2">
      <c r="A339">
        <v>87</v>
      </c>
      <c r="B339" t="s">
        <v>74</v>
      </c>
      <c r="C339" t="s">
        <v>746</v>
      </c>
      <c r="D339" t="s">
        <v>854</v>
      </c>
      <c r="E339">
        <v>9285000</v>
      </c>
      <c r="F339">
        <v>9376399.1699999999</v>
      </c>
      <c r="G339">
        <v>1</v>
      </c>
    </row>
    <row r="340" spans="1:8" x14ac:dyDescent="0.2">
      <c r="A340">
        <v>96</v>
      </c>
      <c r="B340" t="s">
        <v>74</v>
      </c>
      <c r="C340" t="s">
        <v>746</v>
      </c>
      <c r="D340" t="s">
        <v>854</v>
      </c>
      <c r="E340">
        <v>9234000</v>
      </c>
      <c r="F340">
        <v>9604557.5099999998</v>
      </c>
      <c r="G340">
        <v>1</v>
      </c>
    </row>
    <row r="341" spans="1:8" x14ac:dyDescent="0.2">
      <c r="A341">
        <v>4</v>
      </c>
      <c r="B341" t="s">
        <v>105</v>
      </c>
      <c r="C341" t="s">
        <v>105</v>
      </c>
      <c r="D341" t="s">
        <v>855</v>
      </c>
      <c r="E341">
        <v>7657000</v>
      </c>
      <c r="F341">
        <v>24021000</v>
      </c>
      <c r="G341">
        <v>1</v>
      </c>
    </row>
    <row r="342" spans="1:8" x14ac:dyDescent="0.2">
      <c r="A342">
        <v>101</v>
      </c>
      <c r="B342" t="s">
        <v>105</v>
      </c>
      <c r="C342" t="s">
        <v>105</v>
      </c>
      <c r="D342" t="s">
        <v>855</v>
      </c>
      <c r="E342">
        <v>9284727.2727272697</v>
      </c>
      <c r="F342">
        <v>9557000</v>
      </c>
      <c r="G342">
        <v>11</v>
      </c>
    </row>
    <row r="343" spans="1:8" x14ac:dyDescent="0.2">
      <c r="A343">
        <v>22</v>
      </c>
      <c r="B343" t="s">
        <v>11</v>
      </c>
      <c r="C343" t="s">
        <v>95</v>
      </c>
      <c r="D343" t="s">
        <v>856</v>
      </c>
      <c r="E343">
        <v>9001000</v>
      </c>
      <c r="F343">
        <v>36043580</v>
      </c>
      <c r="G343">
        <v>1</v>
      </c>
    </row>
    <row r="344" spans="1:8" x14ac:dyDescent="0.2">
      <c r="A344">
        <v>121</v>
      </c>
      <c r="B344" t="s">
        <v>11</v>
      </c>
      <c r="C344" t="s">
        <v>95</v>
      </c>
      <c r="D344" t="s">
        <v>856</v>
      </c>
      <c r="E344">
        <v>9300000</v>
      </c>
      <c r="F344">
        <v>9645157.5</v>
      </c>
      <c r="G344">
        <v>1</v>
      </c>
    </row>
    <row r="345" spans="1:8" x14ac:dyDescent="0.2">
      <c r="A345">
        <v>4</v>
      </c>
      <c r="B345" t="s">
        <v>105</v>
      </c>
      <c r="C345" t="s">
        <v>830</v>
      </c>
      <c r="D345" t="s">
        <v>857</v>
      </c>
      <c r="E345">
        <v>9300000</v>
      </c>
      <c r="F345">
        <v>9600000.0099999998</v>
      </c>
      <c r="G345">
        <v>1</v>
      </c>
    </row>
    <row r="346" spans="1:8" x14ac:dyDescent="0.2">
      <c r="A346">
        <v>87</v>
      </c>
      <c r="B346" t="s">
        <v>105</v>
      </c>
      <c r="C346" t="s">
        <v>830</v>
      </c>
      <c r="D346" t="s">
        <v>857</v>
      </c>
      <c r="E346">
        <v>9300000</v>
      </c>
      <c r="F346">
        <v>9571841.7899999991</v>
      </c>
      <c r="G346">
        <v>1</v>
      </c>
    </row>
    <row r="347" spans="1:8" x14ac:dyDescent="0.2">
      <c r="A347">
        <v>101</v>
      </c>
      <c r="B347" t="s">
        <v>105</v>
      </c>
      <c r="C347" t="s">
        <v>830</v>
      </c>
      <c r="D347" t="s">
        <v>857</v>
      </c>
      <c r="E347">
        <v>13950000</v>
      </c>
      <c r="F347">
        <v>14334000</v>
      </c>
      <c r="G347">
        <v>1</v>
      </c>
    </row>
    <row r="348" spans="1:8" x14ac:dyDescent="0.2">
      <c r="A348">
        <v>22</v>
      </c>
      <c r="B348" t="s">
        <v>105</v>
      </c>
      <c r="C348" t="s">
        <v>830</v>
      </c>
      <c r="D348" t="s">
        <v>857</v>
      </c>
      <c r="E348">
        <v>8749000</v>
      </c>
      <c r="F348">
        <v>15749000</v>
      </c>
      <c r="G348">
        <v>1</v>
      </c>
    </row>
    <row r="349" spans="1:8" x14ac:dyDescent="0.2">
      <c r="A349">
        <v>22</v>
      </c>
      <c r="B349" t="s">
        <v>105</v>
      </c>
      <c r="C349" t="s">
        <v>830</v>
      </c>
      <c r="D349" t="s">
        <v>857</v>
      </c>
      <c r="E349">
        <v>9227000</v>
      </c>
      <c r="F349">
        <v>23007000</v>
      </c>
      <c r="G349">
        <v>1</v>
      </c>
    </row>
    <row r="350" spans="1:8" x14ac:dyDescent="0.2">
      <c r="A350">
        <v>93</v>
      </c>
      <c r="B350" t="s">
        <v>11</v>
      </c>
      <c r="C350" t="s">
        <v>104</v>
      </c>
      <c r="D350" t="s">
        <v>875</v>
      </c>
      <c r="E350">
        <v>22265550</v>
      </c>
      <c r="F350">
        <v>22345550</v>
      </c>
      <c r="H350">
        <v>1</v>
      </c>
    </row>
    <row r="351" spans="1:8" x14ac:dyDescent="0.2">
      <c r="A351">
        <v>27</v>
      </c>
      <c r="B351" t="s">
        <v>11</v>
      </c>
      <c r="C351" t="s">
        <v>104</v>
      </c>
      <c r="D351" t="s">
        <v>875</v>
      </c>
      <c r="E351">
        <v>7573000</v>
      </c>
      <c r="F351">
        <v>41071000</v>
      </c>
      <c r="G351">
        <v>1</v>
      </c>
    </row>
    <row r="352" spans="1:8" x14ac:dyDescent="0.2">
      <c r="A352">
        <v>93</v>
      </c>
      <c r="B352" t="s">
        <v>11</v>
      </c>
      <c r="C352" t="s">
        <v>824</v>
      </c>
      <c r="D352" t="s">
        <v>875</v>
      </c>
      <c r="E352">
        <v>6524000</v>
      </c>
      <c r="F352">
        <v>50400000</v>
      </c>
      <c r="G352">
        <v>1</v>
      </c>
    </row>
    <row r="353" spans="1:8" x14ac:dyDescent="0.2">
      <c r="A353">
        <v>116</v>
      </c>
      <c r="B353" t="s">
        <v>11</v>
      </c>
      <c r="C353" t="s">
        <v>824</v>
      </c>
      <c r="D353" t="s">
        <v>875</v>
      </c>
      <c r="E353">
        <v>9267000</v>
      </c>
      <c r="F353">
        <v>9454572.4499999993</v>
      </c>
      <c r="G353">
        <v>1</v>
      </c>
    </row>
    <row r="354" spans="1:8" x14ac:dyDescent="0.2">
      <c r="A354">
        <v>96</v>
      </c>
      <c r="B354" t="s">
        <v>12</v>
      </c>
      <c r="C354" t="s">
        <v>1091</v>
      </c>
      <c r="D354" t="s">
        <v>875</v>
      </c>
      <c r="E354">
        <v>9207000</v>
      </c>
      <c r="F354">
        <v>9490761.9199999999</v>
      </c>
      <c r="G354">
        <v>1</v>
      </c>
    </row>
    <row r="355" spans="1:8" x14ac:dyDescent="0.2">
      <c r="A355">
        <v>4</v>
      </c>
      <c r="B355" t="s">
        <v>103</v>
      </c>
      <c r="C355" t="s">
        <v>1177</v>
      </c>
      <c r="D355" t="s">
        <v>875</v>
      </c>
      <c r="E355">
        <v>9300000</v>
      </c>
      <c r="F355">
        <v>9600000</v>
      </c>
      <c r="G355">
        <v>1</v>
      </c>
    </row>
    <row r="356" spans="1:8" x14ac:dyDescent="0.2">
      <c r="A356">
        <v>4</v>
      </c>
      <c r="B356" t="s">
        <v>11</v>
      </c>
      <c r="C356" t="s">
        <v>84</v>
      </c>
      <c r="D356" t="s">
        <v>876</v>
      </c>
      <c r="E356">
        <v>9238000</v>
      </c>
      <c r="F356">
        <v>9575000</v>
      </c>
      <c r="G356">
        <v>10</v>
      </c>
    </row>
    <row r="357" spans="1:8" x14ac:dyDescent="0.2">
      <c r="A357">
        <v>28</v>
      </c>
      <c r="B357" t="s">
        <v>11</v>
      </c>
      <c r="C357" t="s">
        <v>84</v>
      </c>
      <c r="D357" t="s">
        <v>876</v>
      </c>
      <c r="E357">
        <v>9300000</v>
      </c>
      <c r="F357">
        <v>9587840</v>
      </c>
      <c r="G357">
        <v>1</v>
      </c>
    </row>
    <row r="358" spans="1:8" x14ac:dyDescent="0.2">
      <c r="A358">
        <v>87</v>
      </c>
      <c r="B358" t="s">
        <v>11</v>
      </c>
      <c r="C358" t="s">
        <v>84</v>
      </c>
      <c r="D358" t="s">
        <v>876</v>
      </c>
      <c r="E358">
        <v>9300000</v>
      </c>
      <c r="F358">
        <v>9577209</v>
      </c>
      <c r="G358">
        <v>1</v>
      </c>
    </row>
    <row r="359" spans="1:8" x14ac:dyDescent="0.2">
      <c r="A359">
        <v>105</v>
      </c>
      <c r="B359" t="s">
        <v>11</v>
      </c>
      <c r="C359" t="s">
        <v>84</v>
      </c>
      <c r="D359" t="s">
        <v>876</v>
      </c>
      <c r="E359">
        <v>11605000</v>
      </c>
      <c r="F359">
        <v>11995468.109999999</v>
      </c>
      <c r="G359">
        <v>2</v>
      </c>
    </row>
    <row r="360" spans="1:8" x14ac:dyDescent="0.2">
      <c r="A360">
        <v>96</v>
      </c>
      <c r="B360" t="s">
        <v>73</v>
      </c>
      <c r="C360" t="s">
        <v>836</v>
      </c>
      <c r="D360" t="s">
        <v>879</v>
      </c>
      <c r="E360">
        <v>9271333.3333333302</v>
      </c>
      <c r="F360">
        <v>9615951.6766666695</v>
      </c>
      <c r="G360">
        <v>3</v>
      </c>
    </row>
    <row r="361" spans="1:8" x14ac:dyDescent="0.2">
      <c r="A361">
        <v>4</v>
      </c>
      <c r="B361" t="s">
        <v>74</v>
      </c>
      <c r="C361" t="s">
        <v>746</v>
      </c>
      <c r="D361" t="s">
        <v>881</v>
      </c>
      <c r="E361">
        <v>8497000</v>
      </c>
      <c r="F361">
        <v>24497000</v>
      </c>
      <c r="G361">
        <v>2</v>
      </c>
    </row>
    <row r="362" spans="1:8" x14ac:dyDescent="0.2">
      <c r="A362">
        <v>28</v>
      </c>
      <c r="B362" t="s">
        <v>74</v>
      </c>
      <c r="C362" t="s">
        <v>746</v>
      </c>
      <c r="D362" t="s">
        <v>881</v>
      </c>
      <c r="E362">
        <v>9300000</v>
      </c>
      <c r="F362">
        <v>9606025.0299999993</v>
      </c>
      <c r="G362">
        <v>1</v>
      </c>
    </row>
    <row r="363" spans="1:8" x14ac:dyDescent="0.2">
      <c r="A363">
        <v>87</v>
      </c>
      <c r="B363" t="s">
        <v>74</v>
      </c>
      <c r="C363" t="s">
        <v>746</v>
      </c>
      <c r="D363" t="s">
        <v>881</v>
      </c>
      <c r="E363">
        <v>9300000</v>
      </c>
      <c r="F363">
        <v>9406434.8000000007</v>
      </c>
      <c r="G363">
        <v>1</v>
      </c>
    </row>
    <row r="364" spans="1:8" x14ac:dyDescent="0.2">
      <c r="A364">
        <v>88</v>
      </c>
      <c r="B364" t="s">
        <v>74</v>
      </c>
      <c r="C364" t="s">
        <v>746</v>
      </c>
      <c r="D364" t="s">
        <v>881</v>
      </c>
      <c r="E364">
        <v>22434508.02</v>
      </c>
      <c r="F364">
        <v>22620725.75</v>
      </c>
      <c r="H364">
        <v>1</v>
      </c>
    </row>
    <row r="365" spans="1:8" x14ac:dyDescent="0.2">
      <c r="A365">
        <v>32</v>
      </c>
      <c r="B365" t="s">
        <v>74</v>
      </c>
      <c r="C365" t="s">
        <v>746</v>
      </c>
      <c r="D365" t="s">
        <v>881</v>
      </c>
      <c r="E365">
        <v>20217209.177999999</v>
      </c>
      <c r="F365">
        <v>20217209.177999999</v>
      </c>
      <c r="H365">
        <v>65</v>
      </c>
    </row>
    <row r="366" spans="1:8" x14ac:dyDescent="0.2">
      <c r="A366">
        <v>96</v>
      </c>
      <c r="B366" t="s">
        <v>74</v>
      </c>
      <c r="C366" t="s">
        <v>746</v>
      </c>
      <c r="D366" t="s">
        <v>881</v>
      </c>
      <c r="E366">
        <v>9300000</v>
      </c>
      <c r="F366">
        <v>9570375.0099999998</v>
      </c>
      <c r="G366">
        <v>1</v>
      </c>
    </row>
    <row r="367" spans="1:8" x14ac:dyDescent="0.2">
      <c r="A367">
        <v>4</v>
      </c>
      <c r="B367" t="s">
        <v>105</v>
      </c>
      <c r="C367" t="s">
        <v>830</v>
      </c>
      <c r="D367" t="s">
        <v>882</v>
      </c>
      <c r="E367">
        <v>13950000</v>
      </c>
      <c r="F367">
        <v>14250000</v>
      </c>
      <c r="G367">
        <v>1</v>
      </c>
    </row>
    <row r="368" spans="1:8" x14ac:dyDescent="0.2">
      <c r="A368">
        <v>4</v>
      </c>
      <c r="B368" t="s">
        <v>105</v>
      </c>
      <c r="C368" t="s">
        <v>830</v>
      </c>
      <c r="D368" t="s">
        <v>882</v>
      </c>
      <c r="E368">
        <v>9300000</v>
      </c>
      <c r="F368">
        <v>9600000</v>
      </c>
      <c r="G368">
        <v>2</v>
      </c>
    </row>
    <row r="369" spans="1:8" x14ac:dyDescent="0.2">
      <c r="A369">
        <v>4</v>
      </c>
      <c r="B369" t="s">
        <v>105</v>
      </c>
      <c r="C369" t="s">
        <v>830</v>
      </c>
      <c r="D369" t="s">
        <v>882</v>
      </c>
      <c r="E369">
        <v>19997578.859999999</v>
      </c>
      <c r="F369">
        <v>19997578.859999999</v>
      </c>
      <c r="H369">
        <v>1</v>
      </c>
    </row>
    <row r="370" spans="1:8" x14ac:dyDescent="0.2">
      <c r="A370">
        <v>87</v>
      </c>
      <c r="B370" t="s">
        <v>105</v>
      </c>
      <c r="C370" t="s">
        <v>830</v>
      </c>
      <c r="D370" t="s">
        <v>882</v>
      </c>
      <c r="E370">
        <v>11618000</v>
      </c>
      <c r="F370">
        <v>11998328.475</v>
      </c>
      <c r="G370">
        <v>2</v>
      </c>
    </row>
    <row r="371" spans="1:8" x14ac:dyDescent="0.2">
      <c r="A371">
        <v>4</v>
      </c>
      <c r="B371" t="s">
        <v>105</v>
      </c>
      <c r="C371" t="s">
        <v>108</v>
      </c>
      <c r="D371" t="s">
        <v>883</v>
      </c>
      <c r="E371">
        <v>9241000</v>
      </c>
      <c r="F371">
        <v>9600000</v>
      </c>
      <c r="G371">
        <v>1</v>
      </c>
    </row>
    <row r="372" spans="1:8" x14ac:dyDescent="0.2">
      <c r="A372">
        <v>4</v>
      </c>
      <c r="B372" t="s">
        <v>103</v>
      </c>
      <c r="C372" t="s">
        <v>109</v>
      </c>
      <c r="D372" t="s">
        <v>884</v>
      </c>
      <c r="E372">
        <v>9300000</v>
      </c>
      <c r="F372">
        <v>9800000</v>
      </c>
      <c r="G372">
        <v>1</v>
      </c>
    </row>
    <row r="373" spans="1:8" x14ac:dyDescent="0.2">
      <c r="A373">
        <v>101</v>
      </c>
      <c r="B373" t="s">
        <v>103</v>
      </c>
      <c r="C373" t="s">
        <v>109</v>
      </c>
      <c r="D373" t="s">
        <v>884</v>
      </c>
      <c r="E373">
        <v>9260000</v>
      </c>
      <c r="F373">
        <v>9557000</v>
      </c>
      <c r="G373">
        <v>1</v>
      </c>
    </row>
    <row r="374" spans="1:8" x14ac:dyDescent="0.2">
      <c r="A374">
        <v>96</v>
      </c>
      <c r="B374" t="s">
        <v>103</v>
      </c>
      <c r="C374" t="s">
        <v>109</v>
      </c>
      <c r="D374" t="s">
        <v>884</v>
      </c>
      <c r="E374">
        <v>9273000</v>
      </c>
      <c r="F374">
        <v>9604557.5099999998</v>
      </c>
      <c r="G374">
        <v>1</v>
      </c>
    </row>
    <row r="375" spans="1:8" x14ac:dyDescent="0.2">
      <c r="A375">
        <v>4</v>
      </c>
      <c r="B375" t="s">
        <v>12</v>
      </c>
      <c r="C375" t="s">
        <v>12</v>
      </c>
      <c r="D375" t="s">
        <v>885</v>
      </c>
      <c r="E375">
        <v>8119000</v>
      </c>
      <c r="F375">
        <v>8419000</v>
      </c>
      <c r="G375">
        <v>1</v>
      </c>
    </row>
    <row r="376" spans="1:8" x14ac:dyDescent="0.2">
      <c r="A376">
        <v>93</v>
      </c>
      <c r="B376" t="s">
        <v>12</v>
      </c>
      <c r="C376" t="s">
        <v>12</v>
      </c>
      <c r="D376" t="s">
        <v>885</v>
      </c>
      <c r="E376">
        <v>42937585.310000002</v>
      </c>
      <c r="F376">
        <v>43083884.950000003</v>
      </c>
      <c r="H376">
        <v>1</v>
      </c>
    </row>
    <row r="377" spans="1:8" x14ac:dyDescent="0.2">
      <c r="A377">
        <v>27</v>
      </c>
      <c r="B377" t="s">
        <v>12</v>
      </c>
      <c r="C377" t="s">
        <v>12</v>
      </c>
      <c r="D377" t="s">
        <v>885</v>
      </c>
      <c r="E377">
        <v>5978000</v>
      </c>
      <c r="F377">
        <v>30805000</v>
      </c>
      <c r="G377">
        <v>1</v>
      </c>
    </row>
    <row r="378" spans="1:8" x14ac:dyDescent="0.2">
      <c r="A378">
        <v>93</v>
      </c>
      <c r="B378" t="s">
        <v>11</v>
      </c>
      <c r="C378" t="s">
        <v>844</v>
      </c>
      <c r="D378" t="s">
        <v>844</v>
      </c>
      <c r="E378">
        <v>25073895.98</v>
      </c>
      <c r="F378">
        <v>25073895.98</v>
      </c>
      <c r="H378">
        <v>1</v>
      </c>
    </row>
    <row r="379" spans="1:8" x14ac:dyDescent="0.2">
      <c r="A379">
        <v>96</v>
      </c>
      <c r="B379" t="s">
        <v>103</v>
      </c>
      <c r="C379" t="s">
        <v>109</v>
      </c>
      <c r="D379" t="s">
        <v>886</v>
      </c>
      <c r="E379">
        <v>9300000</v>
      </c>
      <c r="F379">
        <v>9604557.5099999998</v>
      </c>
      <c r="G379">
        <v>1</v>
      </c>
    </row>
    <row r="380" spans="1:8" x14ac:dyDescent="0.2">
      <c r="A380">
        <v>93</v>
      </c>
      <c r="B380" t="s">
        <v>11</v>
      </c>
      <c r="C380" t="s">
        <v>83</v>
      </c>
      <c r="D380" t="s">
        <v>888</v>
      </c>
      <c r="E380">
        <v>9182000</v>
      </c>
      <c r="F380">
        <v>15262821.130000001</v>
      </c>
      <c r="G380">
        <v>1</v>
      </c>
    </row>
    <row r="381" spans="1:8" x14ac:dyDescent="0.2">
      <c r="A381">
        <v>93</v>
      </c>
      <c r="B381" t="s">
        <v>11</v>
      </c>
      <c r="C381" t="s">
        <v>83</v>
      </c>
      <c r="D381" t="s">
        <v>888</v>
      </c>
      <c r="E381">
        <v>9300000</v>
      </c>
      <c r="F381">
        <v>9800000</v>
      </c>
      <c r="G381">
        <v>1</v>
      </c>
    </row>
    <row r="382" spans="1:8" x14ac:dyDescent="0.2">
      <c r="A382">
        <v>27</v>
      </c>
      <c r="B382" t="s">
        <v>11</v>
      </c>
      <c r="C382" t="s">
        <v>83</v>
      </c>
      <c r="D382" t="s">
        <v>888</v>
      </c>
      <c r="E382">
        <v>6902000</v>
      </c>
      <c r="F382">
        <v>14343000</v>
      </c>
      <c r="G382">
        <v>1</v>
      </c>
    </row>
    <row r="383" spans="1:8" x14ac:dyDescent="0.2">
      <c r="A383">
        <v>22</v>
      </c>
      <c r="B383" t="s">
        <v>11</v>
      </c>
      <c r="C383" t="s">
        <v>83</v>
      </c>
      <c r="D383" t="s">
        <v>888</v>
      </c>
      <c r="E383">
        <v>7322000</v>
      </c>
      <c r="F383">
        <v>62164970.329999998</v>
      </c>
      <c r="G383">
        <v>1</v>
      </c>
    </row>
    <row r="384" spans="1:8" x14ac:dyDescent="0.2">
      <c r="A384">
        <v>117</v>
      </c>
      <c r="B384" t="s">
        <v>11</v>
      </c>
      <c r="C384" t="s">
        <v>84</v>
      </c>
      <c r="D384" t="s">
        <v>902</v>
      </c>
      <c r="E384">
        <v>8833000</v>
      </c>
      <c r="F384">
        <v>9511293.75</v>
      </c>
      <c r="G384">
        <v>1</v>
      </c>
    </row>
    <row r="385" spans="1:8" x14ac:dyDescent="0.2">
      <c r="A385">
        <v>108</v>
      </c>
      <c r="B385" t="s">
        <v>11</v>
      </c>
      <c r="C385" t="s">
        <v>84</v>
      </c>
      <c r="D385" t="s">
        <v>902</v>
      </c>
      <c r="E385">
        <v>9300000</v>
      </c>
      <c r="F385">
        <v>9530000</v>
      </c>
      <c r="G385">
        <v>1</v>
      </c>
    </row>
    <row r="386" spans="1:8" x14ac:dyDescent="0.2">
      <c r="A386">
        <v>120</v>
      </c>
      <c r="B386" t="s">
        <v>11</v>
      </c>
      <c r="C386" t="s">
        <v>84</v>
      </c>
      <c r="D386" t="s">
        <v>902</v>
      </c>
      <c r="E386">
        <v>9300000</v>
      </c>
      <c r="F386">
        <v>9910665</v>
      </c>
      <c r="G386">
        <v>1</v>
      </c>
    </row>
    <row r="387" spans="1:8" x14ac:dyDescent="0.2">
      <c r="A387">
        <v>4</v>
      </c>
      <c r="B387" t="s">
        <v>105</v>
      </c>
      <c r="C387" t="s">
        <v>107</v>
      </c>
      <c r="D387" t="s">
        <v>903</v>
      </c>
      <c r="E387">
        <v>7154000</v>
      </c>
      <c r="F387">
        <v>9600000</v>
      </c>
      <c r="G387">
        <v>1</v>
      </c>
    </row>
    <row r="388" spans="1:8" x14ac:dyDescent="0.2">
      <c r="A388">
        <v>22</v>
      </c>
      <c r="B388" t="s">
        <v>105</v>
      </c>
      <c r="C388" t="s">
        <v>107</v>
      </c>
      <c r="D388" t="s">
        <v>903</v>
      </c>
      <c r="E388">
        <v>8791000</v>
      </c>
      <c r="F388">
        <v>29691000</v>
      </c>
      <c r="G388">
        <v>1</v>
      </c>
    </row>
    <row r="389" spans="1:8" x14ac:dyDescent="0.2">
      <c r="A389">
        <v>93</v>
      </c>
      <c r="B389" t="s">
        <v>11</v>
      </c>
      <c r="C389" t="s">
        <v>104</v>
      </c>
      <c r="D389" t="s">
        <v>904</v>
      </c>
      <c r="E389">
        <v>9257000</v>
      </c>
      <c r="F389">
        <v>26571687.405000001</v>
      </c>
      <c r="G389">
        <v>2</v>
      </c>
    </row>
    <row r="390" spans="1:8" x14ac:dyDescent="0.2">
      <c r="A390">
        <v>93</v>
      </c>
      <c r="B390" t="s">
        <v>11</v>
      </c>
      <c r="C390" t="s">
        <v>104</v>
      </c>
      <c r="D390" t="s">
        <v>904</v>
      </c>
      <c r="E390">
        <v>8962333.3333333302</v>
      </c>
      <c r="F390">
        <v>12302277.460000001</v>
      </c>
      <c r="G390">
        <v>3</v>
      </c>
    </row>
    <row r="391" spans="1:8" x14ac:dyDescent="0.2">
      <c r="A391">
        <v>32</v>
      </c>
      <c r="B391" t="s">
        <v>11</v>
      </c>
      <c r="C391" t="s">
        <v>104</v>
      </c>
      <c r="D391" t="s">
        <v>904</v>
      </c>
      <c r="E391">
        <v>9300000</v>
      </c>
      <c r="F391">
        <v>11561139.945</v>
      </c>
      <c r="G391">
        <v>2</v>
      </c>
    </row>
    <row r="392" spans="1:8" x14ac:dyDescent="0.2">
      <c r="A392">
        <v>117</v>
      </c>
      <c r="B392" t="s">
        <v>11</v>
      </c>
      <c r="C392" t="s">
        <v>104</v>
      </c>
      <c r="D392" t="s">
        <v>904</v>
      </c>
      <c r="E392">
        <v>9300000</v>
      </c>
      <c r="F392">
        <v>9511293.75</v>
      </c>
      <c r="G392">
        <v>2</v>
      </c>
    </row>
    <row r="393" spans="1:8" x14ac:dyDescent="0.2">
      <c r="A393">
        <v>28</v>
      </c>
      <c r="B393" t="s">
        <v>73</v>
      </c>
      <c r="C393" t="s">
        <v>834</v>
      </c>
      <c r="D393" t="s">
        <v>905</v>
      </c>
      <c r="E393">
        <v>9300000</v>
      </c>
      <c r="F393">
        <v>9606025.0299999993</v>
      </c>
      <c r="G393">
        <v>1</v>
      </c>
    </row>
    <row r="394" spans="1:8" x14ac:dyDescent="0.2">
      <c r="A394">
        <v>117</v>
      </c>
      <c r="B394" t="s">
        <v>73</v>
      </c>
      <c r="C394" t="s">
        <v>834</v>
      </c>
      <c r="D394" t="s">
        <v>905</v>
      </c>
      <c r="E394">
        <v>9001000</v>
      </c>
      <c r="F394">
        <v>9511293.75</v>
      </c>
      <c r="G394">
        <v>1</v>
      </c>
    </row>
    <row r="395" spans="1:8" x14ac:dyDescent="0.2">
      <c r="A395">
        <v>105</v>
      </c>
      <c r="B395" t="s">
        <v>73</v>
      </c>
      <c r="C395" t="s">
        <v>834</v>
      </c>
      <c r="D395" t="s">
        <v>905</v>
      </c>
      <c r="E395">
        <v>9242333.3333333302</v>
      </c>
      <c r="F395">
        <v>9599947.1733333301</v>
      </c>
      <c r="G395">
        <v>3</v>
      </c>
    </row>
    <row r="396" spans="1:8" x14ac:dyDescent="0.2">
      <c r="A396">
        <v>4</v>
      </c>
      <c r="B396" t="s">
        <v>103</v>
      </c>
      <c r="C396" t="s">
        <v>103</v>
      </c>
      <c r="D396" t="s">
        <v>906</v>
      </c>
      <c r="E396">
        <v>9300000</v>
      </c>
      <c r="F396">
        <v>9600000</v>
      </c>
      <c r="G396">
        <v>1</v>
      </c>
    </row>
    <row r="397" spans="1:8" x14ac:dyDescent="0.2">
      <c r="A397">
        <v>27</v>
      </c>
      <c r="B397" t="s">
        <v>103</v>
      </c>
      <c r="C397" t="s">
        <v>103</v>
      </c>
      <c r="D397" t="s">
        <v>906</v>
      </c>
      <c r="E397">
        <v>0</v>
      </c>
      <c r="F397">
        <v>2</v>
      </c>
      <c r="G397">
        <v>1</v>
      </c>
    </row>
    <row r="398" spans="1:8" x14ac:dyDescent="0.2">
      <c r="A398">
        <v>27</v>
      </c>
      <c r="B398" t="s">
        <v>103</v>
      </c>
      <c r="C398" t="s">
        <v>103</v>
      </c>
      <c r="D398" t="s">
        <v>906</v>
      </c>
      <c r="E398">
        <v>16973537.210000001</v>
      </c>
      <c r="F398">
        <v>16973537.210000001</v>
      </c>
      <c r="H398">
        <v>1</v>
      </c>
    </row>
    <row r="399" spans="1:8" x14ac:dyDescent="0.2">
      <c r="A399">
        <v>28</v>
      </c>
      <c r="B399" t="s">
        <v>74</v>
      </c>
      <c r="C399" t="s">
        <v>72</v>
      </c>
      <c r="D399" t="s">
        <v>907</v>
      </c>
      <c r="E399">
        <v>9293333.3333333302</v>
      </c>
      <c r="F399">
        <v>9587764.6666666698</v>
      </c>
      <c r="G399">
        <v>6</v>
      </c>
    </row>
    <row r="400" spans="1:8" x14ac:dyDescent="0.2">
      <c r="A400">
        <v>87</v>
      </c>
      <c r="B400" t="s">
        <v>74</v>
      </c>
      <c r="C400" t="s">
        <v>72</v>
      </c>
      <c r="D400" t="s">
        <v>907</v>
      </c>
      <c r="E400">
        <v>9300000</v>
      </c>
      <c r="F400">
        <v>9410581.6699999999</v>
      </c>
      <c r="G400">
        <v>1</v>
      </c>
    </row>
    <row r="401" spans="1:8" x14ac:dyDescent="0.2">
      <c r="A401">
        <v>88</v>
      </c>
      <c r="B401" t="s">
        <v>74</v>
      </c>
      <c r="C401" t="s">
        <v>72</v>
      </c>
      <c r="D401" t="s">
        <v>907</v>
      </c>
      <c r="E401">
        <v>16194046.130000001</v>
      </c>
      <c r="F401">
        <v>16345780.18</v>
      </c>
      <c r="H401">
        <v>1</v>
      </c>
    </row>
    <row r="402" spans="1:8" x14ac:dyDescent="0.2">
      <c r="A402">
        <v>4</v>
      </c>
      <c r="B402" t="s">
        <v>11</v>
      </c>
      <c r="C402" t="s">
        <v>95</v>
      </c>
      <c r="D402" t="s">
        <v>909</v>
      </c>
      <c r="E402">
        <v>9085000</v>
      </c>
      <c r="F402">
        <v>9385000</v>
      </c>
      <c r="G402">
        <v>1</v>
      </c>
    </row>
    <row r="403" spans="1:8" x14ac:dyDescent="0.2">
      <c r="A403">
        <v>121</v>
      </c>
      <c r="B403" t="s">
        <v>11</v>
      </c>
      <c r="C403" t="s">
        <v>95</v>
      </c>
      <c r="D403" t="s">
        <v>909</v>
      </c>
      <c r="E403">
        <v>9043000</v>
      </c>
      <c r="F403">
        <v>14015204.01</v>
      </c>
      <c r="G403">
        <v>1</v>
      </c>
    </row>
    <row r="404" spans="1:8" x14ac:dyDescent="0.2">
      <c r="A404">
        <v>4</v>
      </c>
      <c r="B404" t="s">
        <v>11</v>
      </c>
      <c r="C404" t="s">
        <v>84</v>
      </c>
      <c r="D404" t="s">
        <v>910</v>
      </c>
      <c r="E404">
        <v>13950000</v>
      </c>
      <c r="F404">
        <v>14250000</v>
      </c>
      <c r="G404">
        <v>1</v>
      </c>
    </row>
    <row r="405" spans="1:8" x14ac:dyDescent="0.2">
      <c r="A405">
        <v>105</v>
      </c>
      <c r="B405" t="s">
        <v>11</v>
      </c>
      <c r="C405" t="s">
        <v>84</v>
      </c>
      <c r="D405" t="s">
        <v>910</v>
      </c>
      <c r="E405">
        <v>9300000</v>
      </c>
      <c r="F405">
        <v>9599973.5399999991</v>
      </c>
      <c r="G405">
        <v>1</v>
      </c>
    </row>
    <row r="406" spans="1:8" x14ac:dyDescent="0.2">
      <c r="A406">
        <v>4</v>
      </c>
      <c r="B406" t="s">
        <v>11</v>
      </c>
      <c r="C406" t="s">
        <v>84</v>
      </c>
      <c r="D406" t="s">
        <v>911</v>
      </c>
      <c r="E406">
        <v>9256000</v>
      </c>
      <c r="F406">
        <v>9566666.6666666698</v>
      </c>
      <c r="G406">
        <v>3</v>
      </c>
    </row>
    <row r="407" spans="1:8" x14ac:dyDescent="0.2">
      <c r="A407">
        <v>4</v>
      </c>
      <c r="B407" t="s">
        <v>11</v>
      </c>
      <c r="C407" t="s">
        <v>84</v>
      </c>
      <c r="D407" t="s">
        <v>911</v>
      </c>
      <c r="E407">
        <v>8619571.4285714291</v>
      </c>
      <c r="F407">
        <v>10885714.2857143</v>
      </c>
      <c r="G407">
        <v>7</v>
      </c>
    </row>
    <row r="408" spans="1:8" x14ac:dyDescent="0.2">
      <c r="A408">
        <v>28</v>
      </c>
      <c r="B408" t="s">
        <v>11</v>
      </c>
      <c r="C408" t="s">
        <v>84</v>
      </c>
      <c r="D408" t="s">
        <v>911</v>
      </c>
      <c r="E408">
        <v>9267000</v>
      </c>
      <c r="F408">
        <v>9605652.1300000008</v>
      </c>
      <c r="G408">
        <v>1</v>
      </c>
    </row>
    <row r="409" spans="1:8" x14ac:dyDescent="0.2">
      <c r="A409">
        <v>116</v>
      </c>
      <c r="B409" t="s">
        <v>11</v>
      </c>
      <c r="C409" t="s">
        <v>84</v>
      </c>
      <c r="D409" t="s">
        <v>911</v>
      </c>
      <c r="E409">
        <v>9300000</v>
      </c>
      <c r="F409">
        <v>9466708.0800000001</v>
      </c>
      <c r="G409">
        <v>1</v>
      </c>
    </row>
    <row r="410" spans="1:8" x14ac:dyDescent="0.2">
      <c r="A410">
        <v>96</v>
      </c>
      <c r="B410" t="s">
        <v>11</v>
      </c>
      <c r="C410" t="s">
        <v>84</v>
      </c>
      <c r="D410" t="s">
        <v>911</v>
      </c>
      <c r="E410">
        <v>13950000</v>
      </c>
      <c r="F410">
        <v>14388245.75</v>
      </c>
      <c r="G410">
        <v>1</v>
      </c>
    </row>
    <row r="411" spans="1:8" x14ac:dyDescent="0.2">
      <c r="A411">
        <v>121</v>
      </c>
      <c r="B411" t="s">
        <v>11</v>
      </c>
      <c r="C411" t="s">
        <v>84</v>
      </c>
      <c r="D411" t="s">
        <v>911</v>
      </c>
      <c r="E411">
        <v>13950000</v>
      </c>
      <c r="F411">
        <v>14422720</v>
      </c>
      <c r="G411">
        <v>1</v>
      </c>
    </row>
    <row r="412" spans="1:8" x14ac:dyDescent="0.2">
      <c r="A412">
        <v>105</v>
      </c>
      <c r="B412" t="s">
        <v>11</v>
      </c>
      <c r="C412" t="s">
        <v>84</v>
      </c>
      <c r="D412" t="s">
        <v>911</v>
      </c>
      <c r="E412">
        <v>9280000</v>
      </c>
      <c r="F412">
        <v>9599747.5399999991</v>
      </c>
      <c r="G412">
        <v>1</v>
      </c>
    </row>
    <row r="413" spans="1:8" x14ac:dyDescent="0.2">
      <c r="A413">
        <v>105</v>
      </c>
      <c r="B413" t="s">
        <v>11</v>
      </c>
      <c r="C413" t="s">
        <v>84</v>
      </c>
      <c r="D413" t="s">
        <v>911</v>
      </c>
      <c r="E413">
        <v>9300000</v>
      </c>
      <c r="F413">
        <v>9599973.5399999991</v>
      </c>
      <c r="G413">
        <v>1</v>
      </c>
    </row>
    <row r="414" spans="1:8" x14ac:dyDescent="0.2">
      <c r="A414">
        <v>4</v>
      </c>
      <c r="B414" t="s">
        <v>11</v>
      </c>
      <c r="C414" t="s">
        <v>84</v>
      </c>
      <c r="D414" t="s">
        <v>912</v>
      </c>
      <c r="E414">
        <v>13775000</v>
      </c>
      <c r="F414">
        <v>14250000</v>
      </c>
      <c r="G414">
        <v>1</v>
      </c>
    </row>
    <row r="415" spans="1:8" x14ac:dyDescent="0.2">
      <c r="A415">
        <v>4</v>
      </c>
      <c r="B415" t="s">
        <v>11</v>
      </c>
      <c r="C415" t="s">
        <v>84</v>
      </c>
      <c r="D415" t="s">
        <v>912</v>
      </c>
      <c r="E415">
        <v>9115166.6666666698</v>
      </c>
      <c r="F415">
        <v>10205833.3333333</v>
      </c>
      <c r="G415">
        <v>6</v>
      </c>
    </row>
    <row r="416" spans="1:8" x14ac:dyDescent="0.2">
      <c r="A416">
        <v>28</v>
      </c>
      <c r="B416" t="s">
        <v>11</v>
      </c>
      <c r="C416" t="s">
        <v>518</v>
      </c>
      <c r="D416" t="s">
        <v>913</v>
      </c>
      <c r="E416">
        <v>8371000</v>
      </c>
      <c r="F416">
        <v>9595527.3300000001</v>
      </c>
      <c r="G416">
        <v>1</v>
      </c>
    </row>
    <row r="417" spans="1:8" x14ac:dyDescent="0.2">
      <c r="A417">
        <v>93</v>
      </c>
      <c r="B417" t="s">
        <v>11</v>
      </c>
      <c r="C417" t="s">
        <v>518</v>
      </c>
      <c r="D417" t="s">
        <v>913</v>
      </c>
      <c r="E417">
        <v>9267000</v>
      </c>
      <c r="F417">
        <v>13284000</v>
      </c>
      <c r="G417">
        <v>1</v>
      </c>
    </row>
    <row r="418" spans="1:8" x14ac:dyDescent="0.2">
      <c r="A418">
        <v>105</v>
      </c>
      <c r="B418" t="s">
        <v>11</v>
      </c>
      <c r="C418" t="s">
        <v>518</v>
      </c>
      <c r="D418" t="s">
        <v>913</v>
      </c>
      <c r="E418">
        <v>9296500</v>
      </c>
      <c r="F418">
        <v>9599973.5399999991</v>
      </c>
      <c r="G418">
        <v>2</v>
      </c>
    </row>
    <row r="419" spans="1:8" x14ac:dyDescent="0.2">
      <c r="A419">
        <v>28</v>
      </c>
      <c r="B419" t="s">
        <v>11</v>
      </c>
      <c r="C419" t="s">
        <v>99</v>
      </c>
      <c r="D419" t="s">
        <v>914</v>
      </c>
      <c r="E419">
        <v>9300000</v>
      </c>
      <c r="F419">
        <v>10344024.560000001</v>
      </c>
      <c r="G419">
        <v>1</v>
      </c>
    </row>
    <row r="420" spans="1:8" x14ac:dyDescent="0.2">
      <c r="A420">
        <v>96</v>
      </c>
      <c r="B420" t="s">
        <v>11</v>
      </c>
      <c r="C420" t="s">
        <v>99</v>
      </c>
      <c r="D420" t="s">
        <v>914</v>
      </c>
      <c r="E420">
        <v>9169000</v>
      </c>
      <c r="F420">
        <v>9483539.7599999998</v>
      </c>
      <c r="G420">
        <v>1</v>
      </c>
    </row>
    <row r="421" spans="1:8" x14ac:dyDescent="0.2">
      <c r="A421">
        <v>121</v>
      </c>
      <c r="B421" t="s">
        <v>11</v>
      </c>
      <c r="C421" t="s">
        <v>99</v>
      </c>
      <c r="D421" t="s">
        <v>914</v>
      </c>
      <c r="E421">
        <v>17313046.75</v>
      </c>
      <c r="F421">
        <v>17318046.75</v>
      </c>
      <c r="H421">
        <v>1</v>
      </c>
    </row>
    <row r="422" spans="1:8" x14ac:dyDescent="0.2">
      <c r="A422">
        <v>4</v>
      </c>
      <c r="B422" t="s">
        <v>73</v>
      </c>
      <c r="C422" t="s">
        <v>658</v>
      </c>
      <c r="D422" t="s">
        <v>915</v>
      </c>
      <c r="E422">
        <v>9300000</v>
      </c>
      <c r="F422">
        <v>9600000</v>
      </c>
      <c r="G422">
        <v>1</v>
      </c>
    </row>
    <row r="423" spans="1:8" x14ac:dyDescent="0.2">
      <c r="A423">
        <v>32</v>
      </c>
      <c r="B423" t="s">
        <v>73</v>
      </c>
      <c r="C423" t="s">
        <v>658</v>
      </c>
      <c r="D423" t="s">
        <v>915</v>
      </c>
      <c r="E423">
        <v>9280000</v>
      </c>
      <c r="F423">
        <v>11610187.439999999</v>
      </c>
      <c r="G423">
        <v>3</v>
      </c>
    </row>
    <row r="424" spans="1:8" x14ac:dyDescent="0.2">
      <c r="A424">
        <v>4</v>
      </c>
      <c r="B424" t="s">
        <v>11</v>
      </c>
      <c r="C424" t="s">
        <v>877</v>
      </c>
      <c r="D424" t="s">
        <v>915</v>
      </c>
      <c r="E424">
        <v>9300000</v>
      </c>
      <c r="F424">
        <v>9600000</v>
      </c>
      <c r="G424">
        <v>1</v>
      </c>
    </row>
    <row r="425" spans="1:8" x14ac:dyDescent="0.2">
      <c r="A425">
        <v>93</v>
      </c>
      <c r="B425" t="s">
        <v>11</v>
      </c>
      <c r="C425" t="s">
        <v>877</v>
      </c>
      <c r="D425" t="s">
        <v>915</v>
      </c>
      <c r="E425">
        <v>9227000</v>
      </c>
      <c r="F425">
        <v>19917000</v>
      </c>
      <c r="G425">
        <v>1</v>
      </c>
    </row>
    <row r="426" spans="1:8" x14ac:dyDescent="0.2">
      <c r="A426">
        <v>4</v>
      </c>
      <c r="B426" t="s">
        <v>12</v>
      </c>
      <c r="C426" t="s">
        <v>85</v>
      </c>
      <c r="D426" t="s">
        <v>916</v>
      </c>
      <c r="E426">
        <v>8160000</v>
      </c>
      <c r="F426">
        <v>8460000</v>
      </c>
      <c r="G426">
        <v>1</v>
      </c>
    </row>
    <row r="427" spans="1:8" x14ac:dyDescent="0.2">
      <c r="A427">
        <v>4</v>
      </c>
      <c r="B427" t="s">
        <v>74</v>
      </c>
      <c r="C427" t="s">
        <v>75</v>
      </c>
      <c r="D427" t="s">
        <v>917</v>
      </c>
      <c r="E427">
        <v>9286500</v>
      </c>
      <c r="F427">
        <v>17560145.82</v>
      </c>
      <c r="G427">
        <v>2</v>
      </c>
    </row>
    <row r="428" spans="1:8" x14ac:dyDescent="0.2">
      <c r="A428">
        <v>93</v>
      </c>
      <c r="B428" t="s">
        <v>74</v>
      </c>
      <c r="C428" t="s">
        <v>75</v>
      </c>
      <c r="D428" t="s">
        <v>917</v>
      </c>
      <c r="E428">
        <v>9188000</v>
      </c>
      <c r="F428">
        <v>23477203.609999999</v>
      </c>
      <c r="G428">
        <v>1</v>
      </c>
    </row>
    <row r="429" spans="1:8" x14ac:dyDescent="0.2">
      <c r="A429">
        <v>93</v>
      </c>
      <c r="B429" t="s">
        <v>74</v>
      </c>
      <c r="C429" t="s">
        <v>75</v>
      </c>
      <c r="D429" t="s">
        <v>917</v>
      </c>
      <c r="E429">
        <v>6503400</v>
      </c>
      <c r="F429">
        <v>10065070.800000001</v>
      </c>
      <c r="G429">
        <v>5</v>
      </c>
    </row>
    <row r="430" spans="1:8" x14ac:dyDescent="0.2">
      <c r="A430">
        <v>88</v>
      </c>
      <c r="B430" t="s">
        <v>74</v>
      </c>
      <c r="C430" t="s">
        <v>75</v>
      </c>
      <c r="D430" t="s">
        <v>917</v>
      </c>
      <c r="E430">
        <v>18911091.34</v>
      </c>
      <c r="F430">
        <v>19072059.059999999</v>
      </c>
      <c r="H430">
        <v>1</v>
      </c>
    </row>
    <row r="431" spans="1:8" x14ac:dyDescent="0.2">
      <c r="A431">
        <v>105</v>
      </c>
      <c r="B431" t="s">
        <v>74</v>
      </c>
      <c r="C431" t="s">
        <v>919</v>
      </c>
      <c r="D431" t="s">
        <v>919</v>
      </c>
      <c r="E431">
        <v>13950000</v>
      </c>
      <c r="F431">
        <v>14391414.68</v>
      </c>
      <c r="G431">
        <v>1</v>
      </c>
    </row>
    <row r="432" spans="1:8" x14ac:dyDescent="0.2">
      <c r="A432">
        <v>28</v>
      </c>
      <c r="B432" t="s">
        <v>105</v>
      </c>
      <c r="C432" t="s">
        <v>483</v>
      </c>
      <c r="D432" t="s">
        <v>920</v>
      </c>
      <c r="E432">
        <v>9267000</v>
      </c>
      <c r="F432">
        <v>9571390.5299999993</v>
      </c>
      <c r="G432">
        <v>1</v>
      </c>
    </row>
    <row r="433" spans="1:8" x14ac:dyDescent="0.2">
      <c r="A433">
        <v>93</v>
      </c>
      <c r="B433" t="s">
        <v>105</v>
      </c>
      <c r="C433" t="s">
        <v>483</v>
      </c>
      <c r="D433" t="s">
        <v>920</v>
      </c>
      <c r="E433">
        <v>16158468.029999999</v>
      </c>
      <c r="F433">
        <v>16304725.73</v>
      </c>
      <c r="H433">
        <v>1</v>
      </c>
    </row>
    <row r="434" spans="1:8" x14ac:dyDescent="0.2">
      <c r="A434">
        <v>108</v>
      </c>
      <c r="B434" t="s">
        <v>105</v>
      </c>
      <c r="C434" t="s">
        <v>483</v>
      </c>
      <c r="D434" t="s">
        <v>920</v>
      </c>
      <c r="E434">
        <v>9300000</v>
      </c>
      <c r="F434">
        <v>9530000</v>
      </c>
      <c r="G434">
        <v>1</v>
      </c>
    </row>
    <row r="435" spans="1:8" x14ac:dyDescent="0.2">
      <c r="A435">
        <v>4</v>
      </c>
      <c r="B435" t="s">
        <v>105</v>
      </c>
      <c r="C435" t="s">
        <v>108</v>
      </c>
      <c r="D435" t="s">
        <v>921</v>
      </c>
      <c r="E435">
        <v>7750000</v>
      </c>
      <c r="F435">
        <v>11066666.6666667</v>
      </c>
      <c r="G435">
        <v>3</v>
      </c>
    </row>
    <row r="436" spans="1:8" x14ac:dyDescent="0.2">
      <c r="A436">
        <v>117</v>
      </c>
      <c r="B436" t="s">
        <v>103</v>
      </c>
      <c r="C436" t="s">
        <v>823</v>
      </c>
      <c r="D436" t="s">
        <v>922</v>
      </c>
      <c r="E436">
        <v>9273000</v>
      </c>
      <c r="F436">
        <v>9511293.75</v>
      </c>
      <c r="G436">
        <v>1</v>
      </c>
    </row>
    <row r="437" spans="1:8" x14ac:dyDescent="0.2">
      <c r="A437">
        <v>4</v>
      </c>
      <c r="B437" t="s">
        <v>73</v>
      </c>
      <c r="C437" t="s">
        <v>923</v>
      </c>
      <c r="D437" t="s">
        <v>922</v>
      </c>
      <c r="E437">
        <v>9257000</v>
      </c>
      <c r="F437">
        <v>9550000</v>
      </c>
      <c r="G437">
        <v>2</v>
      </c>
    </row>
    <row r="438" spans="1:8" x14ac:dyDescent="0.2">
      <c r="A438">
        <v>27</v>
      </c>
      <c r="B438" t="s">
        <v>73</v>
      </c>
      <c r="C438" t="s">
        <v>923</v>
      </c>
      <c r="D438" t="s">
        <v>922</v>
      </c>
      <c r="E438">
        <v>8329000</v>
      </c>
      <c r="F438">
        <v>30034000</v>
      </c>
      <c r="G438">
        <v>1</v>
      </c>
    </row>
    <row r="439" spans="1:8" x14ac:dyDescent="0.2">
      <c r="A439">
        <v>32</v>
      </c>
      <c r="B439" t="s">
        <v>73</v>
      </c>
      <c r="C439" t="s">
        <v>923</v>
      </c>
      <c r="D439" t="s">
        <v>922</v>
      </c>
      <c r="E439">
        <v>9300000</v>
      </c>
      <c r="F439">
        <v>9957704.0700000003</v>
      </c>
      <c r="G439">
        <v>1</v>
      </c>
    </row>
    <row r="440" spans="1:8" x14ac:dyDescent="0.2">
      <c r="A440">
        <v>93</v>
      </c>
      <c r="B440" t="s">
        <v>73</v>
      </c>
      <c r="C440" t="s">
        <v>923</v>
      </c>
      <c r="D440" t="s">
        <v>923</v>
      </c>
      <c r="E440">
        <v>9257000</v>
      </c>
      <c r="F440">
        <v>9668000</v>
      </c>
      <c r="G440">
        <v>2</v>
      </c>
    </row>
    <row r="441" spans="1:8" x14ac:dyDescent="0.2">
      <c r="A441">
        <v>27</v>
      </c>
      <c r="B441" t="s">
        <v>73</v>
      </c>
      <c r="C441" t="s">
        <v>923</v>
      </c>
      <c r="D441" t="s">
        <v>923</v>
      </c>
      <c r="E441">
        <v>9127000</v>
      </c>
      <c r="F441">
        <v>26559000</v>
      </c>
      <c r="G441">
        <v>1</v>
      </c>
    </row>
    <row r="442" spans="1:8" x14ac:dyDescent="0.2">
      <c r="A442">
        <v>22</v>
      </c>
      <c r="B442" t="s">
        <v>73</v>
      </c>
      <c r="C442" t="s">
        <v>923</v>
      </c>
      <c r="D442" t="s">
        <v>923</v>
      </c>
      <c r="E442">
        <v>7741500</v>
      </c>
      <c r="F442">
        <v>43884999.994999997</v>
      </c>
      <c r="G442">
        <v>2</v>
      </c>
    </row>
    <row r="443" spans="1:8" x14ac:dyDescent="0.2">
      <c r="A443">
        <v>96</v>
      </c>
      <c r="B443" t="s">
        <v>73</v>
      </c>
      <c r="C443" t="s">
        <v>923</v>
      </c>
      <c r="D443" t="s">
        <v>923</v>
      </c>
      <c r="E443">
        <v>9300000</v>
      </c>
      <c r="F443">
        <v>9604557.5099999998</v>
      </c>
      <c r="G443">
        <v>1</v>
      </c>
    </row>
    <row r="444" spans="1:8" x14ac:dyDescent="0.2">
      <c r="A444">
        <v>116</v>
      </c>
      <c r="B444" t="s">
        <v>11</v>
      </c>
      <c r="C444" t="s">
        <v>758</v>
      </c>
      <c r="D444" t="s">
        <v>924</v>
      </c>
      <c r="E444">
        <v>9300000</v>
      </c>
      <c r="F444">
        <v>9466708.0800000001</v>
      </c>
      <c r="G444">
        <v>1</v>
      </c>
    </row>
    <row r="445" spans="1:8" x14ac:dyDescent="0.2">
      <c r="A445">
        <v>87</v>
      </c>
      <c r="B445" t="s">
        <v>103</v>
      </c>
      <c r="C445" t="s">
        <v>653</v>
      </c>
      <c r="D445" t="s">
        <v>925</v>
      </c>
      <c r="E445">
        <v>9300000</v>
      </c>
      <c r="F445">
        <v>9571841.7899999991</v>
      </c>
      <c r="G445">
        <v>1</v>
      </c>
    </row>
    <row r="446" spans="1:8" x14ac:dyDescent="0.2">
      <c r="A446">
        <v>93</v>
      </c>
      <c r="B446" t="s">
        <v>103</v>
      </c>
      <c r="C446" t="s">
        <v>759</v>
      </c>
      <c r="D446" t="s">
        <v>925</v>
      </c>
      <c r="E446">
        <v>6818000</v>
      </c>
      <c r="F446">
        <v>47157406.18</v>
      </c>
      <c r="G446">
        <v>1</v>
      </c>
    </row>
    <row r="447" spans="1:8" x14ac:dyDescent="0.2">
      <c r="A447">
        <v>32</v>
      </c>
      <c r="B447" t="s">
        <v>103</v>
      </c>
      <c r="C447" t="s">
        <v>759</v>
      </c>
      <c r="D447" t="s">
        <v>925</v>
      </c>
      <c r="E447">
        <v>7364000</v>
      </c>
      <c r="F447">
        <v>14143782.449999999</v>
      </c>
      <c r="G447">
        <v>1</v>
      </c>
    </row>
    <row r="448" spans="1:8" x14ac:dyDescent="0.2">
      <c r="A448">
        <v>22</v>
      </c>
      <c r="B448" t="s">
        <v>103</v>
      </c>
      <c r="C448" t="s">
        <v>759</v>
      </c>
      <c r="D448" t="s">
        <v>925</v>
      </c>
      <c r="E448">
        <v>7615000</v>
      </c>
      <c r="F448">
        <v>31867000</v>
      </c>
      <c r="G448">
        <v>1</v>
      </c>
    </row>
    <row r="449" spans="1:8" x14ac:dyDescent="0.2">
      <c r="A449">
        <v>27</v>
      </c>
      <c r="B449" t="s">
        <v>11</v>
      </c>
      <c r="C449" t="s">
        <v>11</v>
      </c>
      <c r="D449" t="s">
        <v>925</v>
      </c>
      <c r="E449">
        <v>7804500</v>
      </c>
      <c r="F449">
        <v>48954000</v>
      </c>
      <c r="G449">
        <v>2</v>
      </c>
    </row>
    <row r="450" spans="1:8" x14ac:dyDescent="0.2">
      <c r="A450">
        <v>28</v>
      </c>
      <c r="B450" t="s">
        <v>73</v>
      </c>
      <c r="C450" t="s">
        <v>836</v>
      </c>
      <c r="D450" t="s">
        <v>925</v>
      </c>
      <c r="E450">
        <v>9215833.3333333302</v>
      </c>
      <c r="F450">
        <v>9605073.9466666691</v>
      </c>
      <c r="G450">
        <v>6</v>
      </c>
    </row>
    <row r="451" spans="1:8" x14ac:dyDescent="0.2">
      <c r="A451">
        <v>32</v>
      </c>
      <c r="B451" t="s">
        <v>73</v>
      </c>
      <c r="C451" t="s">
        <v>836</v>
      </c>
      <c r="D451" t="s">
        <v>925</v>
      </c>
      <c r="E451">
        <v>9260500</v>
      </c>
      <c r="F451">
        <v>11232826.59</v>
      </c>
      <c r="G451">
        <v>2</v>
      </c>
    </row>
    <row r="452" spans="1:8" x14ac:dyDescent="0.2">
      <c r="A452">
        <v>96</v>
      </c>
      <c r="B452" t="s">
        <v>73</v>
      </c>
      <c r="C452" t="s">
        <v>836</v>
      </c>
      <c r="D452" t="s">
        <v>925</v>
      </c>
      <c r="E452">
        <v>9240500</v>
      </c>
      <c r="F452">
        <v>9604405.0099999998</v>
      </c>
      <c r="G452">
        <v>2</v>
      </c>
    </row>
    <row r="453" spans="1:8" x14ac:dyDescent="0.2">
      <c r="A453">
        <v>92</v>
      </c>
      <c r="B453" t="s">
        <v>103</v>
      </c>
      <c r="C453" t="s">
        <v>931</v>
      </c>
      <c r="D453" t="s">
        <v>925</v>
      </c>
      <c r="E453">
        <v>8119000</v>
      </c>
      <c r="F453">
        <v>16161000</v>
      </c>
      <c r="G453">
        <v>1</v>
      </c>
    </row>
    <row r="454" spans="1:8" x14ac:dyDescent="0.2">
      <c r="A454">
        <v>93</v>
      </c>
      <c r="B454" t="s">
        <v>103</v>
      </c>
      <c r="C454" t="s">
        <v>1187</v>
      </c>
      <c r="D454" t="s">
        <v>925</v>
      </c>
      <c r="E454">
        <v>8833000</v>
      </c>
      <c r="F454">
        <v>15498343.92</v>
      </c>
      <c r="G454">
        <v>1</v>
      </c>
    </row>
    <row r="455" spans="1:8" x14ac:dyDescent="0.2">
      <c r="A455">
        <v>32</v>
      </c>
      <c r="B455" t="s">
        <v>73</v>
      </c>
      <c r="C455" t="s">
        <v>836</v>
      </c>
      <c r="D455" t="s">
        <v>926</v>
      </c>
      <c r="E455">
        <v>8630000</v>
      </c>
      <c r="F455">
        <v>14717224.289999999</v>
      </c>
      <c r="G455">
        <v>2</v>
      </c>
    </row>
    <row r="456" spans="1:8" x14ac:dyDescent="0.2">
      <c r="A456">
        <v>28</v>
      </c>
      <c r="B456" t="s">
        <v>73</v>
      </c>
      <c r="C456" t="s">
        <v>86</v>
      </c>
      <c r="D456" t="s">
        <v>927</v>
      </c>
      <c r="E456">
        <v>7364000</v>
      </c>
      <c r="F456">
        <v>9584148.2300000004</v>
      </c>
      <c r="G456">
        <v>1</v>
      </c>
    </row>
    <row r="457" spans="1:8" x14ac:dyDescent="0.2">
      <c r="A457">
        <v>87</v>
      </c>
      <c r="B457" t="s">
        <v>74</v>
      </c>
      <c r="C457" t="s">
        <v>87</v>
      </c>
      <c r="D457" t="s">
        <v>928</v>
      </c>
      <c r="E457">
        <v>9300000</v>
      </c>
      <c r="F457">
        <v>9410581.6699999999</v>
      </c>
      <c r="G457">
        <v>1</v>
      </c>
    </row>
    <row r="458" spans="1:8" x14ac:dyDescent="0.2">
      <c r="A458">
        <v>93</v>
      </c>
      <c r="B458" t="s">
        <v>74</v>
      </c>
      <c r="C458" t="s">
        <v>87</v>
      </c>
      <c r="D458" t="s">
        <v>928</v>
      </c>
      <c r="E458">
        <v>8203000</v>
      </c>
      <c r="F458">
        <v>26975000</v>
      </c>
      <c r="G458">
        <v>1</v>
      </c>
    </row>
    <row r="459" spans="1:8" x14ac:dyDescent="0.2">
      <c r="A459">
        <v>87</v>
      </c>
      <c r="B459" t="s">
        <v>74</v>
      </c>
      <c r="C459" t="s">
        <v>74</v>
      </c>
      <c r="D459" t="s">
        <v>930</v>
      </c>
      <c r="E459">
        <v>17925837.710000001</v>
      </c>
      <c r="F459">
        <v>17925837.710000001</v>
      </c>
      <c r="H459">
        <v>1</v>
      </c>
    </row>
    <row r="460" spans="1:8" x14ac:dyDescent="0.2">
      <c r="A460">
        <v>93</v>
      </c>
      <c r="B460" t="s">
        <v>74</v>
      </c>
      <c r="C460" t="s">
        <v>74</v>
      </c>
      <c r="D460" t="s">
        <v>930</v>
      </c>
      <c r="E460">
        <v>8791000</v>
      </c>
      <c r="F460">
        <v>14951642.970000001</v>
      </c>
      <c r="G460">
        <v>1</v>
      </c>
    </row>
    <row r="461" spans="1:8" x14ac:dyDescent="0.2">
      <c r="A461">
        <v>116</v>
      </c>
      <c r="B461" t="s">
        <v>74</v>
      </c>
      <c r="C461" t="s">
        <v>74</v>
      </c>
      <c r="D461" t="s">
        <v>930</v>
      </c>
      <c r="E461">
        <v>9043000</v>
      </c>
      <c r="F461">
        <v>9466708.0800000001</v>
      </c>
      <c r="G461">
        <v>1</v>
      </c>
    </row>
    <row r="462" spans="1:8" x14ac:dyDescent="0.2">
      <c r="A462">
        <v>32</v>
      </c>
      <c r="B462" t="s">
        <v>74</v>
      </c>
      <c r="C462" t="s">
        <v>74</v>
      </c>
      <c r="D462" t="s">
        <v>930</v>
      </c>
      <c r="E462">
        <v>9001000</v>
      </c>
      <c r="F462">
        <v>16585162.43</v>
      </c>
      <c r="G462">
        <v>1</v>
      </c>
    </row>
    <row r="463" spans="1:8" x14ac:dyDescent="0.2">
      <c r="A463">
        <v>22</v>
      </c>
      <c r="B463" t="s">
        <v>74</v>
      </c>
      <c r="C463" t="s">
        <v>74</v>
      </c>
      <c r="D463" t="s">
        <v>930</v>
      </c>
      <c r="E463">
        <v>9280000</v>
      </c>
      <c r="F463">
        <v>17700000</v>
      </c>
      <c r="G463">
        <v>1</v>
      </c>
    </row>
    <row r="464" spans="1:8" x14ac:dyDescent="0.2">
      <c r="A464">
        <v>22</v>
      </c>
      <c r="B464" t="s">
        <v>74</v>
      </c>
      <c r="C464" t="s">
        <v>74</v>
      </c>
      <c r="D464" t="s">
        <v>930</v>
      </c>
      <c r="E464">
        <v>9280000</v>
      </c>
      <c r="F464">
        <v>17700000</v>
      </c>
      <c r="G464">
        <v>1</v>
      </c>
    </row>
    <row r="465" spans="1:8" x14ac:dyDescent="0.2">
      <c r="A465">
        <v>96</v>
      </c>
      <c r="B465" t="s">
        <v>74</v>
      </c>
      <c r="C465" t="s">
        <v>74</v>
      </c>
      <c r="D465" t="s">
        <v>930</v>
      </c>
      <c r="E465">
        <v>8471000</v>
      </c>
      <c r="F465">
        <v>9595190.0099999998</v>
      </c>
      <c r="G465">
        <v>3</v>
      </c>
    </row>
    <row r="466" spans="1:8" x14ac:dyDescent="0.2">
      <c r="A466">
        <v>4</v>
      </c>
      <c r="B466" t="s">
        <v>73</v>
      </c>
      <c r="C466" t="s">
        <v>754</v>
      </c>
      <c r="D466" t="s">
        <v>934</v>
      </c>
      <c r="E466">
        <v>9300000</v>
      </c>
      <c r="F466">
        <v>9600000</v>
      </c>
      <c r="G466">
        <v>1</v>
      </c>
    </row>
    <row r="467" spans="1:8" x14ac:dyDescent="0.2">
      <c r="A467">
        <v>93</v>
      </c>
      <c r="B467" t="s">
        <v>73</v>
      </c>
      <c r="C467" t="s">
        <v>754</v>
      </c>
      <c r="D467" t="s">
        <v>934</v>
      </c>
      <c r="E467">
        <v>30600000</v>
      </c>
      <c r="F467">
        <v>30600000</v>
      </c>
      <c r="H467">
        <v>4</v>
      </c>
    </row>
    <row r="468" spans="1:8" x14ac:dyDescent="0.2">
      <c r="A468">
        <v>108</v>
      </c>
      <c r="B468" t="s">
        <v>73</v>
      </c>
      <c r="C468" t="s">
        <v>754</v>
      </c>
      <c r="D468" t="s">
        <v>934</v>
      </c>
      <c r="E468">
        <v>9300000</v>
      </c>
      <c r="F468">
        <v>9530000</v>
      </c>
      <c r="G468">
        <v>1</v>
      </c>
    </row>
    <row r="469" spans="1:8" x14ac:dyDescent="0.2">
      <c r="A469">
        <v>108</v>
      </c>
      <c r="B469" t="s">
        <v>73</v>
      </c>
      <c r="C469" t="s">
        <v>754</v>
      </c>
      <c r="D469" t="s">
        <v>934</v>
      </c>
      <c r="E469">
        <v>9300000</v>
      </c>
      <c r="F469">
        <v>9530000</v>
      </c>
      <c r="G469">
        <v>1</v>
      </c>
    </row>
    <row r="470" spans="1:8" x14ac:dyDescent="0.2">
      <c r="A470">
        <v>4</v>
      </c>
      <c r="B470" t="s">
        <v>74</v>
      </c>
      <c r="C470" t="s">
        <v>97</v>
      </c>
      <c r="D470" t="s">
        <v>97</v>
      </c>
      <c r="E470">
        <v>9300000</v>
      </c>
      <c r="F470">
        <v>13100000</v>
      </c>
      <c r="G470">
        <v>1</v>
      </c>
    </row>
    <row r="471" spans="1:8" x14ac:dyDescent="0.2">
      <c r="A471">
        <v>28</v>
      </c>
      <c r="B471" t="s">
        <v>74</v>
      </c>
      <c r="C471" t="s">
        <v>97</v>
      </c>
      <c r="D471" t="s">
        <v>97</v>
      </c>
      <c r="E471">
        <v>9267000</v>
      </c>
      <c r="F471">
        <v>9605652.1300000008</v>
      </c>
      <c r="G471">
        <v>2</v>
      </c>
    </row>
    <row r="472" spans="1:8" x14ac:dyDescent="0.2">
      <c r="A472">
        <v>87</v>
      </c>
      <c r="B472" t="s">
        <v>74</v>
      </c>
      <c r="C472" t="s">
        <v>97</v>
      </c>
      <c r="D472" t="s">
        <v>97</v>
      </c>
      <c r="E472">
        <v>9188000</v>
      </c>
      <c r="F472">
        <v>9606024.2899999991</v>
      </c>
      <c r="G472">
        <v>1</v>
      </c>
    </row>
    <row r="473" spans="1:8" x14ac:dyDescent="0.2">
      <c r="A473">
        <v>4</v>
      </c>
      <c r="B473" t="s">
        <v>73</v>
      </c>
      <c r="C473" t="s">
        <v>658</v>
      </c>
      <c r="D473" t="s">
        <v>935</v>
      </c>
      <c r="E473">
        <v>13950000</v>
      </c>
      <c r="F473">
        <v>14250000</v>
      </c>
      <c r="G473">
        <v>1</v>
      </c>
    </row>
    <row r="474" spans="1:8" x14ac:dyDescent="0.2">
      <c r="A474">
        <v>28</v>
      </c>
      <c r="B474" t="s">
        <v>73</v>
      </c>
      <c r="C474" t="s">
        <v>658</v>
      </c>
      <c r="D474" t="s">
        <v>935</v>
      </c>
      <c r="E474">
        <v>9043000</v>
      </c>
      <c r="F474">
        <v>9603132.5899999999</v>
      </c>
      <c r="G474">
        <v>1</v>
      </c>
    </row>
    <row r="475" spans="1:8" x14ac:dyDescent="0.2">
      <c r="A475">
        <v>116</v>
      </c>
      <c r="B475" t="s">
        <v>73</v>
      </c>
      <c r="C475" t="s">
        <v>658</v>
      </c>
      <c r="D475" t="s">
        <v>935</v>
      </c>
      <c r="E475">
        <v>8791000</v>
      </c>
      <c r="F475">
        <v>9466708.0800000001</v>
      </c>
      <c r="G475">
        <v>1</v>
      </c>
    </row>
    <row r="476" spans="1:8" x14ac:dyDescent="0.2">
      <c r="A476">
        <v>93</v>
      </c>
      <c r="B476" t="s">
        <v>74</v>
      </c>
      <c r="C476" t="s">
        <v>74</v>
      </c>
      <c r="D476" t="s">
        <v>936</v>
      </c>
      <c r="E476">
        <v>8875000</v>
      </c>
      <c r="F476">
        <v>9600000</v>
      </c>
      <c r="G476">
        <v>1</v>
      </c>
    </row>
    <row r="477" spans="1:8" x14ac:dyDescent="0.2">
      <c r="A477">
        <v>4</v>
      </c>
      <c r="B477" t="s">
        <v>105</v>
      </c>
      <c r="C477" t="s">
        <v>509</v>
      </c>
      <c r="D477" t="s">
        <v>937</v>
      </c>
      <c r="E477">
        <v>8257333.3333333302</v>
      </c>
      <c r="F477">
        <v>11248833.3783333</v>
      </c>
      <c r="G477">
        <v>6</v>
      </c>
    </row>
    <row r="478" spans="1:8" x14ac:dyDescent="0.2">
      <c r="A478">
        <v>28</v>
      </c>
      <c r="B478" t="s">
        <v>105</v>
      </c>
      <c r="C478" t="s">
        <v>509</v>
      </c>
      <c r="D478" t="s">
        <v>937</v>
      </c>
      <c r="E478">
        <v>9300000</v>
      </c>
      <c r="F478">
        <v>9606025.0299999993</v>
      </c>
      <c r="G478">
        <v>1</v>
      </c>
    </row>
    <row r="479" spans="1:8" x14ac:dyDescent="0.2">
      <c r="A479">
        <v>93</v>
      </c>
      <c r="B479" t="s">
        <v>105</v>
      </c>
      <c r="C479" t="s">
        <v>509</v>
      </c>
      <c r="D479" t="s">
        <v>937</v>
      </c>
      <c r="E479">
        <v>30536188.359999999</v>
      </c>
      <c r="F479">
        <v>30536188.359999999</v>
      </c>
      <c r="H479">
        <v>8</v>
      </c>
    </row>
    <row r="480" spans="1:8" x14ac:dyDescent="0.2">
      <c r="A480">
        <v>32</v>
      </c>
      <c r="B480" t="s">
        <v>11</v>
      </c>
      <c r="C480" t="s">
        <v>83</v>
      </c>
      <c r="D480" t="s">
        <v>940</v>
      </c>
      <c r="E480">
        <v>9300000</v>
      </c>
      <c r="F480">
        <v>12130372.58</v>
      </c>
      <c r="G480">
        <v>1</v>
      </c>
    </row>
    <row r="481" spans="1:7" x14ac:dyDescent="0.2">
      <c r="A481">
        <v>93</v>
      </c>
      <c r="B481" t="s">
        <v>12</v>
      </c>
      <c r="C481" t="s">
        <v>12</v>
      </c>
      <c r="D481" t="s">
        <v>941</v>
      </c>
      <c r="E481">
        <v>9103000</v>
      </c>
      <c r="F481">
        <v>9603910.6099999994</v>
      </c>
      <c r="G481">
        <v>1</v>
      </c>
    </row>
    <row r="482" spans="1:7" x14ac:dyDescent="0.2">
      <c r="A482">
        <v>93</v>
      </c>
      <c r="B482" t="s">
        <v>12</v>
      </c>
      <c r="C482" t="s">
        <v>12</v>
      </c>
      <c r="D482" t="s">
        <v>941</v>
      </c>
      <c r="E482">
        <v>9100000</v>
      </c>
      <c r="F482">
        <v>9550000</v>
      </c>
      <c r="G482">
        <v>1</v>
      </c>
    </row>
    <row r="483" spans="1:7" x14ac:dyDescent="0.2">
      <c r="A483">
        <v>27</v>
      </c>
      <c r="B483" t="s">
        <v>12</v>
      </c>
      <c r="C483" t="s">
        <v>12</v>
      </c>
      <c r="D483" t="s">
        <v>941</v>
      </c>
      <c r="E483">
        <v>8371000</v>
      </c>
      <c r="F483">
        <v>40330000</v>
      </c>
      <c r="G483">
        <v>1</v>
      </c>
    </row>
    <row r="484" spans="1:7" x14ac:dyDescent="0.2">
      <c r="A484">
        <v>4</v>
      </c>
      <c r="B484" t="s">
        <v>73</v>
      </c>
      <c r="C484" t="s">
        <v>516</v>
      </c>
      <c r="D484" t="s">
        <v>942</v>
      </c>
      <c r="E484">
        <v>9227000</v>
      </c>
      <c r="F484">
        <v>9500000</v>
      </c>
      <c r="G484">
        <v>1</v>
      </c>
    </row>
    <row r="485" spans="1:7" x14ac:dyDescent="0.2">
      <c r="A485">
        <v>93</v>
      </c>
      <c r="B485" t="s">
        <v>73</v>
      </c>
      <c r="C485" t="s">
        <v>516</v>
      </c>
      <c r="D485" t="s">
        <v>942</v>
      </c>
      <c r="E485">
        <v>9300000</v>
      </c>
      <c r="F485">
        <v>9650000</v>
      </c>
      <c r="G485">
        <v>1</v>
      </c>
    </row>
    <row r="486" spans="1:7" x14ac:dyDescent="0.2">
      <c r="A486">
        <v>87</v>
      </c>
      <c r="B486" t="s">
        <v>74</v>
      </c>
      <c r="C486" t="s">
        <v>72</v>
      </c>
      <c r="D486" t="s">
        <v>943</v>
      </c>
      <c r="E486">
        <v>9300000</v>
      </c>
      <c r="F486">
        <v>9406434.8000000007</v>
      </c>
      <c r="G486">
        <v>1</v>
      </c>
    </row>
    <row r="487" spans="1:7" x14ac:dyDescent="0.2">
      <c r="A487">
        <v>93</v>
      </c>
      <c r="B487" t="s">
        <v>74</v>
      </c>
      <c r="C487" t="s">
        <v>72</v>
      </c>
      <c r="D487" t="s">
        <v>943</v>
      </c>
      <c r="E487">
        <v>9300000</v>
      </c>
      <c r="F487">
        <v>9550000</v>
      </c>
      <c r="G487">
        <v>1</v>
      </c>
    </row>
    <row r="488" spans="1:7" x14ac:dyDescent="0.2">
      <c r="A488">
        <v>93</v>
      </c>
      <c r="B488" t="s">
        <v>74</v>
      </c>
      <c r="C488" t="s">
        <v>72</v>
      </c>
      <c r="D488" t="s">
        <v>943</v>
      </c>
      <c r="E488">
        <v>9267000</v>
      </c>
      <c r="F488">
        <v>13492881.8333333</v>
      </c>
      <c r="G488">
        <v>3</v>
      </c>
    </row>
    <row r="489" spans="1:7" x14ac:dyDescent="0.2">
      <c r="A489">
        <v>105</v>
      </c>
      <c r="B489" t="s">
        <v>74</v>
      </c>
      <c r="C489" t="s">
        <v>87</v>
      </c>
      <c r="D489" t="s">
        <v>944</v>
      </c>
      <c r="E489">
        <v>9293000</v>
      </c>
      <c r="F489">
        <v>9599973.5399999991</v>
      </c>
      <c r="G489">
        <v>1</v>
      </c>
    </row>
    <row r="490" spans="1:7" x14ac:dyDescent="0.2">
      <c r="A490">
        <v>105</v>
      </c>
      <c r="B490" t="s">
        <v>74</v>
      </c>
      <c r="C490" t="s">
        <v>87</v>
      </c>
      <c r="D490" t="s">
        <v>944</v>
      </c>
      <c r="E490">
        <v>9293000</v>
      </c>
      <c r="F490">
        <v>9599973.5399999991</v>
      </c>
      <c r="G490">
        <v>1</v>
      </c>
    </row>
    <row r="491" spans="1:7" x14ac:dyDescent="0.2">
      <c r="A491">
        <v>4</v>
      </c>
      <c r="B491" t="s">
        <v>103</v>
      </c>
      <c r="C491" t="s">
        <v>938</v>
      </c>
      <c r="D491" t="s">
        <v>945</v>
      </c>
      <c r="E491">
        <v>6975000</v>
      </c>
      <c r="F491">
        <v>11825000</v>
      </c>
      <c r="G491">
        <v>2</v>
      </c>
    </row>
    <row r="492" spans="1:7" x14ac:dyDescent="0.2">
      <c r="A492">
        <v>4</v>
      </c>
      <c r="B492" t="s">
        <v>103</v>
      </c>
      <c r="C492" t="s">
        <v>109</v>
      </c>
      <c r="D492" t="s">
        <v>946</v>
      </c>
      <c r="E492">
        <v>9300000</v>
      </c>
      <c r="F492">
        <v>9699057.6899999995</v>
      </c>
      <c r="G492">
        <v>1</v>
      </c>
    </row>
    <row r="493" spans="1:7" x14ac:dyDescent="0.2">
      <c r="A493">
        <v>28</v>
      </c>
      <c r="B493" t="s">
        <v>103</v>
      </c>
      <c r="C493" t="s">
        <v>109</v>
      </c>
      <c r="D493" t="s">
        <v>946</v>
      </c>
      <c r="E493">
        <v>9201000</v>
      </c>
      <c r="F493">
        <v>9570723.8300000001</v>
      </c>
      <c r="G493">
        <v>1</v>
      </c>
    </row>
    <row r="494" spans="1:7" x14ac:dyDescent="0.2">
      <c r="A494">
        <v>93</v>
      </c>
      <c r="B494" t="s">
        <v>103</v>
      </c>
      <c r="C494" t="s">
        <v>109</v>
      </c>
      <c r="D494" t="s">
        <v>946</v>
      </c>
      <c r="E494">
        <v>9300000</v>
      </c>
      <c r="F494">
        <v>9600000</v>
      </c>
      <c r="G494">
        <v>1</v>
      </c>
    </row>
    <row r="495" spans="1:7" x14ac:dyDescent="0.2">
      <c r="A495">
        <v>96</v>
      </c>
      <c r="B495" t="s">
        <v>103</v>
      </c>
      <c r="C495" t="s">
        <v>109</v>
      </c>
      <c r="D495" t="s">
        <v>946</v>
      </c>
      <c r="E495">
        <v>9300000</v>
      </c>
      <c r="F495">
        <v>9604558</v>
      </c>
      <c r="G495">
        <v>1</v>
      </c>
    </row>
    <row r="496" spans="1:7" x14ac:dyDescent="0.2">
      <c r="A496">
        <v>93</v>
      </c>
      <c r="B496" t="s">
        <v>73</v>
      </c>
      <c r="C496" t="s">
        <v>617</v>
      </c>
      <c r="D496" t="s">
        <v>947</v>
      </c>
      <c r="E496">
        <v>9300000</v>
      </c>
      <c r="F496">
        <v>9750000</v>
      </c>
      <c r="G496">
        <v>1</v>
      </c>
    </row>
    <row r="497" spans="1:8" x14ac:dyDescent="0.2">
      <c r="A497">
        <v>87</v>
      </c>
      <c r="B497" t="s">
        <v>105</v>
      </c>
      <c r="C497" t="s">
        <v>509</v>
      </c>
      <c r="D497" t="s">
        <v>509</v>
      </c>
      <c r="E497">
        <v>9300000</v>
      </c>
      <c r="F497">
        <v>9584698.75</v>
      </c>
      <c r="G497">
        <v>2</v>
      </c>
    </row>
    <row r="498" spans="1:8" x14ac:dyDescent="0.2">
      <c r="A498">
        <v>87</v>
      </c>
      <c r="B498" t="s">
        <v>105</v>
      </c>
      <c r="C498" t="s">
        <v>509</v>
      </c>
      <c r="D498" t="s">
        <v>509</v>
      </c>
      <c r="E498">
        <v>19689056.275588199</v>
      </c>
      <c r="F498">
        <v>19689056.275588199</v>
      </c>
      <c r="H498">
        <v>34</v>
      </c>
    </row>
    <row r="499" spans="1:8" x14ac:dyDescent="0.2">
      <c r="A499">
        <v>121</v>
      </c>
      <c r="B499" t="s">
        <v>105</v>
      </c>
      <c r="C499" t="s">
        <v>509</v>
      </c>
      <c r="D499" t="s">
        <v>509</v>
      </c>
      <c r="E499">
        <v>9247000</v>
      </c>
      <c r="F499">
        <v>9644558.5999999996</v>
      </c>
      <c r="G499">
        <v>1</v>
      </c>
    </row>
    <row r="500" spans="1:8" x14ac:dyDescent="0.2">
      <c r="A500">
        <v>4</v>
      </c>
      <c r="B500" t="s">
        <v>11</v>
      </c>
      <c r="C500" t="s">
        <v>11</v>
      </c>
      <c r="D500" t="s">
        <v>106</v>
      </c>
      <c r="E500">
        <v>11625000</v>
      </c>
      <c r="F500">
        <v>11925000</v>
      </c>
      <c r="G500">
        <v>2</v>
      </c>
    </row>
    <row r="501" spans="1:8" x14ac:dyDescent="0.2">
      <c r="A501">
        <v>4</v>
      </c>
      <c r="B501" t="s">
        <v>74</v>
      </c>
      <c r="C501" t="s">
        <v>880</v>
      </c>
      <c r="D501" t="s">
        <v>978</v>
      </c>
      <c r="E501">
        <v>9300000</v>
      </c>
      <c r="F501">
        <v>9950000</v>
      </c>
      <c r="G501">
        <v>1</v>
      </c>
    </row>
    <row r="502" spans="1:8" x14ac:dyDescent="0.2">
      <c r="A502">
        <v>96</v>
      </c>
      <c r="B502" t="s">
        <v>74</v>
      </c>
      <c r="C502" t="s">
        <v>880</v>
      </c>
      <c r="D502" t="s">
        <v>978</v>
      </c>
      <c r="E502">
        <v>12437000</v>
      </c>
      <c r="F502">
        <v>14371148.85</v>
      </c>
      <c r="G502">
        <v>1</v>
      </c>
    </row>
    <row r="503" spans="1:8" x14ac:dyDescent="0.2">
      <c r="A503">
        <v>105</v>
      </c>
      <c r="B503" t="s">
        <v>74</v>
      </c>
      <c r="C503" t="s">
        <v>880</v>
      </c>
      <c r="D503" t="s">
        <v>978</v>
      </c>
      <c r="E503">
        <v>9085000</v>
      </c>
      <c r="F503">
        <v>9599973.5399999991</v>
      </c>
      <c r="G503">
        <v>1</v>
      </c>
    </row>
    <row r="504" spans="1:8" x14ac:dyDescent="0.2">
      <c r="A504">
        <v>4</v>
      </c>
      <c r="B504" t="s">
        <v>105</v>
      </c>
      <c r="C504" t="s">
        <v>108</v>
      </c>
      <c r="D504" t="s">
        <v>981</v>
      </c>
      <c r="E504">
        <v>9300000</v>
      </c>
      <c r="F504">
        <v>9600000</v>
      </c>
      <c r="G504">
        <v>1</v>
      </c>
    </row>
    <row r="505" spans="1:8" x14ac:dyDescent="0.2">
      <c r="A505">
        <v>27</v>
      </c>
      <c r="B505" t="s">
        <v>11</v>
      </c>
      <c r="C505" t="s">
        <v>835</v>
      </c>
      <c r="D505" t="s">
        <v>981</v>
      </c>
      <c r="E505">
        <v>8875000</v>
      </c>
      <c r="F505">
        <v>33462000</v>
      </c>
      <c r="G505">
        <v>1</v>
      </c>
    </row>
    <row r="506" spans="1:8" x14ac:dyDescent="0.2">
      <c r="A506">
        <v>4</v>
      </c>
      <c r="B506" t="s">
        <v>12</v>
      </c>
      <c r="C506" t="s">
        <v>827</v>
      </c>
      <c r="D506" t="s">
        <v>984</v>
      </c>
      <c r="E506">
        <v>9300000</v>
      </c>
      <c r="F506">
        <v>9665783.1400000006</v>
      </c>
      <c r="G506">
        <v>2</v>
      </c>
    </row>
    <row r="507" spans="1:8" x14ac:dyDescent="0.2">
      <c r="A507">
        <v>117</v>
      </c>
      <c r="B507" t="s">
        <v>12</v>
      </c>
      <c r="C507" t="s">
        <v>827</v>
      </c>
      <c r="D507" t="s">
        <v>984</v>
      </c>
      <c r="E507">
        <v>9182000</v>
      </c>
      <c r="F507">
        <v>9511293.75</v>
      </c>
      <c r="G507">
        <v>1</v>
      </c>
    </row>
    <row r="508" spans="1:8" x14ac:dyDescent="0.2">
      <c r="A508">
        <v>93</v>
      </c>
      <c r="B508" t="s">
        <v>11</v>
      </c>
      <c r="C508" t="s">
        <v>844</v>
      </c>
      <c r="D508" t="s">
        <v>985</v>
      </c>
      <c r="E508">
        <v>9300000</v>
      </c>
      <c r="F508">
        <v>20583213.93</v>
      </c>
      <c r="G508">
        <v>1</v>
      </c>
    </row>
    <row r="509" spans="1:8" x14ac:dyDescent="0.2">
      <c r="A509">
        <v>93</v>
      </c>
      <c r="B509" t="s">
        <v>11</v>
      </c>
      <c r="C509" t="s">
        <v>844</v>
      </c>
      <c r="D509" t="s">
        <v>985</v>
      </c>
      <c r="E509">
        <v>9234000</v>
      </c>
      <c r="F509">
        <v>26015000</v>
      </c>
      <c r="G509">
        <v>1</v>
      </c>
    </row>
    <row r="510" spans="1:8" x14ac:dyDescent="0.2">
      <c r="A510">
        <v>93</v>
      </c>
      <c r="B510" t="s">
        <v>74</v>
      </c>
      <c r="C510" t="s">
        <v>74</v>
      </c>
      <c r="D510" t="s">
        <v>986</v>
      </c>
      <c r="E510">
        <v>9280000</v>
      </c>
      <c r="F510">
        <v>9836723.5700000003</v>
      </c>
      <c r="G510">
        <v>1</v>
      </c>
    </row>
    <row r="511" spans="1:8" x14ac:dyDescent="0.2">
      <c r="A511">
        <v>116</v>
      </c>
      <c r="B511" t="s">
        <v>74</v>
      </c>
      <c r="C511" t="s">
        <v>74</v>
      </c>
      <c r="D511" t="s">
        <v>1007</v>
      </c>
      <c r="E511">
        <v>8959000</v>
      </c>
      <c r="F511">
        <v>9466708.0800000001</v>
      </c>
      <c r="G511">
        <v>1</v>
      </c>
    </row>
    <row r="512" spans="1:8" x14ac:dyDescent="0.2">
      <c r="A512">
        <v>116</v>
      </c>
      <c r="B512" t="s">
        <v>74</v>
      </c>
      <c r="C512" t="s">
        <v>74</v>
      </c>
      <c r="D512" t="s">
        <v>1007</v>
      </c>
      <c r="E512">
        <v>13950000</v>
      </c>
      <c r="F512">
        <v>14200062.119999999</v>
      </c>
      <c r="G512">
        <v>1</v>
      </c>
    </row>
    <row r="513" spans="1:8" x14ac:dyDescent="0.2">
      <c r="A513">
        <v>32</v>
      </c>
      <c r="B513" t="s">
        <v>74</v>
      </c>
      <c r="C513" t="s">
        <v>74</v>
      </c>
      <c r="D513" t="s">
        <v>1007</v>
      </c>
      <c r="E513">
        <v>22183987.120000001</v>
      </c>
      <c r="F513">
        <v>22325560.59</v>
      </c>
      <c r="H513">
        <v>2</v>
      </c>
    </row>
    <row r="514" spans="1:8" x14ac:dyDescent="0.2">
      <c r="A514">
        <v>108</v>
      </c>
      <c r="B514" t="s">
        <v>74</v>
      </c>
      <c r="C514" t="s">
        <v>74</v>
      </c>
      <c r="D514" t="s">
        <v>1007</v>
      </c>
      <c r="E514">
        <v>7238000</v>
      </c>
      <c r="F514">
        <v>12365191.16</v>
      </c>
      <c r="G514">
        <v>1</v>
      </c>
    </row>
    <row r="515" spans="1:8" x14ac:dyDescent="0.2">
      <c r="A515">
        <v>93</v>
      </c>
      <c r="B515" t="s">
        <v>11</v>
      </c>
      <c r="C515" t="s">
        <v>104</v>
      </c>
      <c r="D515" t="s">
        <v>1011</v>
      </c>
      <c r="E515">
        <v>9085000</v>
      </c>
      <c r="F515">
        <v>15635000</v>
      </c>
      <c r="G515">
        <v>1</v>
      </c>
    </row>
    <row r="516" spans="1:8" x14ac:dyDescent="0.2">
      <c r="A516">
        <v>92</v>
      </c>
      <c r="B516" t="s">
        <v>103</v>
      </c>
      <c r="C516" t="s">
        <v>750</v>
      </c>
      <c r="D516" t="s">
        <v>1011</v>
      </c>
      <c r="E516">
        <v>9201000</v>
      </c>
      <c r="F516">
        <v>22780000</v>
      </c>
      <c r="G516">
        <v>1</v>
      </c>
    </row>
    <row r="517" spans="1:8" x14ac:dyDescent="0.2">
      <c r="A517">
        <v>4</v>
      </c>
      <c r="B517" t="s">
        <v>73</v>
      </c>
      <c r="C517" t="s">
        <v>834</v>
      </c>
      <c r="D517" t="s">
        <v>1013</v>
      </c>
      <c r="E517">
        <v>9300000</v>
      </c>
      <c r="F517">
        <v>10000000</v>
      </c>
      <c r="G517">
        <v>1</v>
      </c>
    </row>
    <row r="518" spans="1:8" x14ac:dyDescent="0.2">
      <c r="A518">
        <v>28</v>
      </c>
      <c r="B518" t="s">
        <v>73</v>
      </c>
      <c r="C518" t="s">
        <v>834</v>
      </c>
      <c r="D518" t="s">
        <v>1013</v>
      </c>
      <c r="E518">
        <v>8859666.6666666698</v>
      </c>
      <c r="F518">
        <v>9601049.2633333299</v>
      </c>
      <c r="G518">
        <v>3</v>
      </c>
    </row>
    <row r="519" spans="1:8" x14ac:dyDescent="0.2">
      <c r="A519">
        <v>93</v>
      </c>
      <c r="B519" t="s">
        <v>73</v>
      </c>
      <c r="C519" t="s">
        <v>834</v>
      </c>
      <c r="D519" t="s">
        <v>1013</v>
      </c>
      <c r="E519">
        <v>9043000</v>
      </c>
      <c r="F519">
        <v>9600000</v>
      </c>
      <c r="G519">
        <v>1</v>
      </c>
    </row>
    <row r="520" spans="1:8" x14ac:dyDescent="0.2">
      <c r="A520">
        <v>27</v>
      </c>
      <c r="B520" t="s">
        <v>73</v>
      </c>
      <c r="C520" t="s">
        <v>834</v>
      </c>
      <c r="D520" t="s">
        <v>1013</v>
      </c>
      <c r="E520">
        <v>9241000</v>
      </c>
      <c r="F520">
        <v>32910000</v>
      </c>
      <c r="G520">
        <v>1</v>
      </c>
    </row>
    <row r="521" spans="1:8" x14ac:dyDescent="0.2">
      <c r="A521">
        <v>116</v>
      </c>
      <c r="B521" t="s">
        <v>73</v>
      </c>
      <c r="C521" t="s">
        <v>834</v>
      </c>
      <c r="D521" t="s">
        <v>1013</v>
      </c>
      <c r="E521">
        <v>9237000</v>
      </c>
      <c r="F521">
        <v>9466708.0800000001</v>
      </c>
      <c r="G521">
        <v>2</v>
      </c>
    </row>
    <row r="522" spans="1:8" x14ac:dyDescent="0.2">
      <c r="A522">
        <v>117</v>
      </c>
      <c r="B522" t="s">
        <v>73</v>
      </c>
      <c r="C522" t="s">
        <v>834</v>
      </c>
      <c r="D522" t="s">
        <v>1013</v>
      </c>
      <c r="E522">
        <v>9273000</v>
      </c>
      <c r="F522">
        <v>9511293.75</v>
      </c>
      <c r="G522">
        <v>1</v>
      </c>
    </row>
    <row r="523" spans="1:8" x14ac:dyDescent="0.2">
      <c r="A523">
        <v>4</v>
      </c>
      <c r="B523" t="s">
        <v>103</v>
      </c>
      <c r="C523" t="s">
        <v>109</v>
      </c>
      <c r="D523" t="s">
        <v>1014</v>
      </c>
      <c r="E523">
        <v>9300000</v>
      </c>
      <c r="F523">
        <v>9755000</v>
      </c>
      <c r="G523">
        <v>1</v>
      </c>
    </row>
    <row r="524" spans="1:8" x14ac:dyDescent="0.2">
      <c r="A524">
        <v>93</v>
      </c>
      <c r="B524" t="s">
        <v>103</v>
      </c>
      <c r="C524" t="s">
        <v>109</v>
      </c>
      <c r="D524" t="s">
        <v>1014</v>
      </c>
      <c r="E524">
        <v>9300000</v>
      </c>
      <c r="F524">
        <v>9550000</v>
      </c>
      <c r="G524">
        <v>1</v>
      </c>
    </row>
    <row r="525" spans="1:8" x14ac:dyDescent="0.2">
      <c r="A525">
        <v>93</v>
      </c>
      <c r="B525" t="s">
        <v>74</v>
      </c>
      <c r="C525" t="s">
        <v>87</v>
      </c>
      <c r="D525" t="s">
        <v>1015</v>
      </c>
      <c r="E525">
        <v>9241000</v>
      </c>
      <c r="F525">
        <v>9650000</v>
      </c>
      <c r="G525">
        <v>1</v>
      </c>
    </row>
    <row r="526" spans="1:8" x14ac:dyDescent="0.2">
      <c r="A526">
        <v>32</v>
      </c>
      <c r="B526" t="s">
        <v>74</v>
      </c>
      <c r="C526" t="s">
        <v>87</v>
      </c>
      <c r="D526" t="s">
        <v>1015</v>
      </c>
      <c r="E526">
        <v>19905612.9375</v>
      </c>
      <c r="F526">
        <v>19905612.9375</v>
      </c>
      <c r="H526">
        <v>4</v>
      </c>
    </row>
    <row r="527" spans="1:8" x14ac:dyDescent="0.2">
      <c r="A527">
        <v>116</v>
      </c>
      <c r="B527" t="s">
        <v>74</v>
      </c>
      <c r="C527" t="s">
        <v>74</v>
      </c>
      <c r="D527" t="s">
        <v>74</v>
      </c>
      <c r="E527">
        <v>9208000</v>
      </c>
      <c r="F527">
        <v>11604351.84</v>
      </c>
      <c r="G527">
        <v>1</v>
      </c>
    </row>
    <row r="528" spans="1:8" x14ac:dyDescent="0.2">
      <c r="A528">
        <v>87</v>
      </c>
      <c r="B528" t="s">
        <v>74</v>
      </c>
      <c r="C528" t="s">
        <v>763</v>
      </c>
      <c r="D528" t="s">
        <v>1016</v>
      </c>
      <c r="E528">
        <v>24117526.342142899</v>
      </c>
      <c r="F528">
        <v>24205073.155000001</v>
      </c>
      <c r="H528">
        <v>28</v>
      </c>
    </row>
    <row r="529" spans="1:7" x14ac:dyDescent="0.2">
      <c r="A529">
        <v>27</v>
      </c>
      <c r="B529" t="s">
        <v>74</v>
      </c>
      <c r="C529" t="s">
        <v>763</v>
      </c>
      <c r="D529" t="s">
        <v>1016</v>
      </c>
      <c r="E529">
        <v>7322000</v>
      </c>
      <c r="F529">
        <v>53453000</v>
      </c>
      <c r="G529">
        <v>2</v>
      </c>
    </row>
    <row r="530" spans="1:7" x14ac:dyDescent="0.2">
      <c r="A530">
        <v>116</v>
      </c>
      <c r="B530" t="s">
        <v>74</v>
      </c>
      <c r="C530" t="s">
        <v>763</v>
      </c>
      <c r="D530" t="s">
        <v>1016</v>
      </c>
      <c r="E530">
        <v>9300000</v>
      </c>
      <c r="F530">
        <v>9466708.0800000001</v>
      </c>
      <c r="G530">
        <v>1</v>
      </c>
    </row>
    <row r="531" spans="1:7" x14ac:dyDescent="0.2">
      <c r="A531">
        <v>4</v>
      </c>
      <c r="B531" t="s">
        <v>11</v>
      </c>
      <c r="C531" t="s">
        <v>518</v>
      </c>
      <c r="D531" t="s">
        <v>1017</v>
      </c>
      <c r="E531">
        <v>9300000</v>
      </c>
      <c r="F531">
        <v>9600000</v>
      </c>
      <c r="G531">
        <v>4</v>
      </c>
    </row>
    <row r="532" spans="1:7" x14ac:dyDescent="0.2">
      <c r="A532">
        <v>96</v>
      </c>
      <c r="B532" t="s">
        <v>11</v>
      </c>
      <c r="C532" t="s">
        <v>518</v>
      </c>
      <c r="D532" t="s">
        <v>1017</v>
      </c>
      <c r="E532">
        <v>9247000</v>
      </c>
      <c r="F532">
        <v>9604558</v>
      </c>
      <c r="G532">
        <v>1</v>
      </c>
    </row>
    <row r="533" spans="1:7" x14ac:dyDescent="0.2">
      <c r="A533">
        <v>105</v>
      </c>
      <c r="B533" t="s">
        <v>11</v>
      </c>
      <c r="C533" t="s">
        <v>518</v>
      </c>
      <c r="D533" t="s">
        <v>1017</v>
      </c>
      <c r="E533">
        <v>9300000</v>
      </c>
      <c r="F533">
        <v>9599973.5399999991</v>
      </c>
      <c r="G533">
        <v>2</v>
      </c>
    </row>
    <row r="534" spans="1:7" x14ac:dyDescent="0.2">
      <c r="A534">
        <v>4</v>
      </c>
      <c r="B534" t="s">
        <v>74</v>
      </c>
      <c r="C534" t="s">
        <v>880</v>
      </c>
      <c r="D534" t="s">
        <v>880</v>
      </c>
      <c r="E534">
        <v>9300000</v>
      </c>
      <c r="F534">
        <v>9600000</v>
      </c>
      <c r="G534">
        <v>1</v>
      </c>
    </row>
    <row r="535" spans="1:7" x14ac:dyDescent="0.2">
      <c r="A535">
        <v>87</v>
      </c>
      <c r="B535" t="s">
        <v>74</v>
      </c>
      <c r="C535" t="s">
        <v>880</v>
      </c>
      <c r="D535" t="s">
        <v>880</v>
      </c>
      <c r="E535">
        <v>9260000</v>
      </c>
      <c r="F535">
        <v>9571841.7899999991</v>
      </c>
      <c r="G535">
        <v>1</v>
      </c>
    </row>
    <row r="536" spans="1:7" x14ac:dyDescent="0.2">
      <c r="A536">
        <v>105</v>
      </c>
      <c r="B536" t="s">
        <v>74</v>
      </c>
      <c r="C536" t="s">
        <v>880</v>
      </c>
      <c r="D536" t="s">
        <v>880</v>
      </c>
      <c r="E536">
        <v>11625000</v>
      </c>
      <c r="F536">
        <v>11969380.359999999</v>
      </c>
      <c r="G536">
        <v>2</v>
      </c>
    </row>
    <row r="537" spans="1:7" x14ac:dyDescent="0.2">
      <c r="A537">
        <v>28</v>
      </c>
      <c r="B537" t="s">
        <v>73</v>
      </c>
      <c r="C537" t="s">
        <v>836</v>
      </c>
      <c r="D537" t="s">
        <v>1018</v>
      </c>
      <c r="E537">
        <v>9300000</v>
      </c>
      <c r="F537">
        <v>9606025.0299999993</v>
      </c>
      <c r="G537">
        <v>1</v>
      </c>
    </row>
    <row r="538" spans="1:7" x14ac:dyDescent="0.2">
      <c r="A538">
        <v>4</v>
      </c>
      <c r="B538" t="s">
        <v>73</v>
      </c>
      <c r="C538" t="s">
        <v>743</v>
      </c>
      <c r="D538" t="s">
        <v>743</v>
      </c>
      <c r="E538">
        <v>13950000</v>
      </c>
      <c r="F538">
        <v>14250000</v>
      </c>
      <c r="G538">
        <v>1</v>
      </c>
    </row>
    <row r="539" spans="1:7" x14ac:dyDescent="0.2">
      <c r="A539">
        <v>4</v>
      </c>
      <c r="B539" t="s">
        <v>73</v>
      </c>
      <c r="C539" t="s">
        <v>743</v>
      </c>
      <c r="D539" t="s">
        <v>743</v>
      </c>
      <c r="E539">
        <v>9300000</v>
      </c>
      <c r="F539">
        <v>9600000</v>
      </c>
      <c r="G539">
        <v>1</v>
      </c>
    </row>
    <row r="540" spans="1:7" x14ac:dyDescent="0.2">
      <c r="A540">
        <v>28</v>
      </c>
      <c r="B540" t="s">
        <v>73</v>
      </c>
      <c r="C540" t="s">
        <v>743</v>
      </c>
      <c r="D540" t="s">
        <v>743</v>
      </c>
      <c r="E540">
        <v>11625000</v>
      </c>
      <c r="F540">
        <v>11994818.789999999</v>
      </c>
      <c r="G540">
        <v>2</v>
      </c>
    </row>
    <row r="541" spans="1:7" x14ac:dyDescent="0.2">
      <c r="A541">
        <v>28</v>
      </c>
      <c r="B541" t="s">
        <v>73</v>
      </c>
      <c r="C541" t="s">
        <v>837</v>
      </c>
      <c r="D541" t="s">
        <v>837</v>
      </c>
      <c r="E541">
        <v>9300000</v>
      </c>
      <c r="F541">
        <v>9587840</v>
      </c>
      <c r="G541">
        <v>1</v>
      </c>
    </row>
    <row r="542" spans="1:7" x14ac:dyDescent="0.2">
      <c r="A542">
        <v>32</v>
      </c>
      <c r="B542" t="s">
        <v>73</v>
      </c>
      <c r="C542" t="s">
        <v>837</v>
      </c>
      <c r="D542" t="s">
        <v>837</v>
      </c>
      <c r="E542">
        <v>9258000</v>
      </c>
      <c r="F542">
        <v>12268905.973333299</v>
      </c>
      <c r="G542">
        <v>3</v>
      </c>
    </row>
    <row r="543" spans="1:7" x14ac:dyDescent="0.2">
      <c r="A543">
        <v>4</v>
      </c>
      <c r="B543" t="s">
        <v>11</v>
      </c>
      <c r="C543" t="s">
        <v>877</v>
      </c>
      <c r="D543" t="s">
        <v>1029</v>
      </c>
      <c r="E543">
        <v>9241000</v>
      </c>
      <c r="F543">
        <v>9600000.2699999996</v>
      </c>
      <c r="G543">
        <v>1</v>
      </c>
    </row>
    <row r="544" spans="1:7" x14ac:dyDescent="0.2">
      <c r="A544">
        <v>93</v>
      </c>
      <c r="B544" t="s">
        <v>11</v>
      </c>
      <c r="C544" t="s">
        <v>877</v>
      </c>
      <c r="D544" t="s">
        <v>1029</v>
      </c>
      <c r="E544">
        <v>9260000</v>
      </c>
      <c r="F544">
        <v>16000000</v>
      </c>
      <c r="G544">
        <v>1</v>
      </c>
    </row>
    <row r="545" spans="1:7" x14ac:dyDescent="0.2">
      <c r="A545">
        <v>93</v>
      </c>
      <c r="B545" t="s">
        <v>11</v>
      </c>
      <c r="C545" t="s">
        <v>877</v>
      </c>
      <c r="D545" t="s">
        <v>1029</v>
      </c>
      <c r="E545">
        <v>9300000</v>
      </c>
      <c r="F545">
        <v>15700000</v>
      </c>
      <c r="G545">
        <v>1</v>
      </c>
    </row>
    <row r="546" spans="1:7" x14ac:dyDescent="0.2">
      <c r="A546">
        <v>117</v>
      </c>
      <c r="B546" t="s">
        <v>11</v>
      </c>
      <c r="C546" t="s">
        <v>83</v>
      </c>
      <c r="D546" t="s">
        <v>1031</v>
      </c>
      <c r="E546">
        <v>8077000</v>
      </c>
      <c r="F546">
        <v>8411293.75</v>
      </c>
      <c r="G546">
        <v>1</v>
      </c>
    </row>
    <row r="547" spans="1:7" x14ac:dyDescent="0.2">
      <c r="A547">
        <v>92</v>
      </c>
      <c r="B547" t="s">
        <v>103</v>
      </c>
      <c r="C547" t="s">
        <v>750</v>
      </c>
      <c r="D547" t="s">
        <v>1032</v>
      </c>
      <c r="E547">
        <v>9199250</v>
      </c>
      <c r="F547">
        <v>13751500</v>
      </c>
      <c r="G547">
        <v>4</v>
      </c>
    </row>
    <row r="548" spans="1:7" x14ac:dyDescent="0.2">
      <c r="A548">
        <v>92</v>
      </c>
      <c r="B548" t="s">
        <v>103</v>
      </c>
      <c r="C548" t="s">
        <v>750</v>
      </c>
      <c r="D548" t="s">
        <v>1032</v>
      </c>
      <c r="E548">
        <v>13950000</v>
      </c>
      <c r="F548">
        <v>14269000</v>
      </c>
      <c r="G548">
        <v>1</v>
      </c>
    </row>
    <row r="549" spans="1:7" x14ac:dyDescent="0.2">
      <c r="A549">
        <v>108</v>
      </c>
      <c r="B549" t="s">
        <v>103</v>
      </c>
      <c r="C549" t="s">
        <v>750</v>
      </c>
      <c r="D549" t="s">
        <v>1032</v>
      </c>
      <c r="E549">
        <v>9300000</v>
      </c>
      <c r="F549">
        <v>9530000</v>
      </c>
      <c r="G549">
        <v>1</v>
      </c>
    </row>
    <row r="550" spans="1:7" x14ac:dyDescent="0.2">
      <c r="A550">
        <v>108</v>
      </c>
      <c r="B550" t="s">
        <v>11</v>
      </c>
      <c r="C550" t="s">
        <v>11</v>
      </c>
      <c r="D550" t="s">
        <v>11</v>
      </c>
      <c r="E550">
        <v>8245000</v>
      </c>
      <c r="F550">
        <v>8624000</v>
      </c>
      <c r="G550">
        <v>1</v>
      </c>
    </row>
    <row r="551" spans="1:7" x14ac:dyDescent="0.2">
      <c r="A551">
        <v>27</v>
      </c>
      <c r="B551" t="s">
        <v>11</v>
      </c>
      <c r="C551" t="s">
        <v>11</v>
      </c>
      <c r="D551" t="s">
        <v>1034</v>
      </c>
      <c r="E551">
        <v>9001000</v>
      </c>
      <c r="F551">
        <v>35161000</v>
      </c>
      <c r="G551">
        <v>1</v>
      </c>
    </row>
    <row r="552" spans="1:7" x14ac:dyDescent="0.2">
      <c r="A552">
        <v>93</v>
      </c>
      <c r="B552" t="s">
        <v>73</v>
      </c>
      <c r="C552" t="s">
        <v>762</v>
      </c>
      <c r="D552" t="s">
        <v>762</v>
      </c>
      <c r="E552">
        <v>9180000</v>
      </c>
      <c r="F552">
        <v>9430183.6600000001</v>
      </c>
      <c r="G552">
        <v>1</v>
      </c>
    </row>
    <row r="553" spans="1:7" x14ac:dyDescent="0.2">
      <c r="A553">
        <v>93</v>
      </c>
      <c r="B553" t="s">
        <v>73</v>
      </c>
      <c r="C553" t="s">
        <v>762</v>
      </c>
      <c r="D553" t="s">
        <v>762</v>
      </c>
      <c r="E553">
        <v>9280000</v>
      </c>
      <c r="F553">
        <v>9575000</v>
      </c>
      <c r="G553">
        <v>2</v>
      </c>
    </row>
    <row r="554" spans="1:7" x14ac:dyDescent="0.2">
      <c r="A554">
        <v>27</v>
      </c>
      <c r="B554" t="s">
        <v>73</v>
      </c>
      <c r="C554" t="s">
        <v>762</v>
      </c>
      <c r="D554" t="s">
        <v>762</v>
      </c>
      <c r="E554">
        <v>9043000</v>
      </c>
      <c r="F554">
        <v>34042000</v>
      </c>
      <c r="G554">
        <v>1</v>
      </c>
    </row>
    <row r="555" spans="1:7" x14ac:dyDescent="0.2">
      <c r="A555">
        <v>22</v>
      </c>
      <c r="B555" t="s">
        <v>73</v>
      </c>
      <c r="C555" t="s">
        <v>762</v>
      </c>
      <c r="D555" t="s">
        <v>762</v>
      </c>
      <c r="E555">
        <v>9201000</v>
      </c>
      <c r="F555">
        <v>39701000</v>
      </c>
      <c r="G555">
        <v>1</v>
      </c>
    </row>
    <row r="556" spans="1:7" x14ac:dyDescent="0.2">
      <c r="A556">
        <v>28</v>
      </c>
      <c r="B556" t="s">
        <v>73</v>
      </c>
      <c r="C556" t="s">
        <v>837</v>
      </c>
      <c r="D556" t="s">
        <v>1036</v>
      </c>
      <c r="E556">
        <v>9300000</v>
      </c>
      <c r="F556">
        <v>9587840</v>
      </c>
      <c r="G556">
        <v>2</v>
      </c>
    </row>
    <row r="557" spans="1:7" x14ac:dyDescent="0.2">
      <c r="A557">
        <v>93</v>
      </c>
      <c r="B557" t="s">
        <v>73</v>
      </c>
      <c r="C557" t="s">
        <v>837</v>
      </c>
      <c r="D557" t="s">
        <v>1036</v>
      </c>
      <c r="E557">
        <v>9300000</v>
      </c>
      <c r="F557">
        <v>9600000</v>
      </c>
      <c r="G557">
        <v>1</v>
      </c>
    </row>
    <row r="558" spans="1:7" x14ac:dyDescent="0.2">
      <c r="A558">
        <v>32</v>
      </c>
      <c r="B558" t="s">
        <v>103</v>
      </c>
      <c r="C558" t="s">
        <v>759</v>
      </c>
      <c r="D558" t="s">
        <v>1037</v>
      </c>
      <c r="E558">
        <v>8917000</v>
      </c>
      <c r="F558">
        <v>13855536.4</v>
      </c>
      <c r="G558">
        <v>1</v>
      </c>
    </row>
    <row r="559" spans="1:7" x14ac:dyDescent="0.2">
      <c r="A559">
        <v>32</v>
      </c>
      <c r="B559" t="s">
        <v>73</v>
      </c>
      <c r="C559" t="s">
        <v>837</v>
      </c>
      <c r="D559" t="s">
        <v>1038</v>
      </c>
      <c r="E559">
        <v>9221000</v>
      </c>
      <c r="F559">
        <v>12100780.529999999</v>
      </c>
      <c r="G559">
        <v>1</v>
      </c>
    </row>
    <row r="560" spans="1:7" x14ac:dyDescent="0.2">
      <c r="A560">
        <v>93</v>
      </c>
      <c r="B560" t="s">
        <v>103</v>
      </c>
      <c r="C560" t="s">
        <v>1039</v>
      </c>
      <c r="D560" t="s">
        <v>1040</v>
      </c>
      <c r="E560">
        <v>8245000</v>
      </c>
      <c r="F560">
        <v>39800000</v>
      </c>
      <c r="G560">
        <v>1</v>
      </c>
    </row>
    <row r="561" spans="1:8" x14ac:dyDescent="0.2">
      <c r="A561">
        <v>93</v>
      </c>
      <c r="B561" t="s">
        <v>11</v>
      </c>
      <c r="C561" t="s">
        <v>752</v>
      </c>
      <c r="D561" t="s">
        <v>1041</v>
      </c>
      <c r="E561">
        <v>9208000</v>
      </c>
      <c r="F561">
        <v>30704860.260000002</v>
      </c>
      <c r="G561">
        <v>1</v>
      </c>
    </row>
    <row r="562" spans="1:8" x14ac:dyDescent="0.2">
      <c r="A562">
        <v>22</v>
      </c>
      <c r="B562" t="s">
        <v>11</v>
      </c>
      <c r="C562" t="s">
        <v>752</v>
      </c>
      <c r="D562" t="s">
        <v>1041</v>
      </c>
      <c r="E562">
        <v>8287000</v>
      </c>
      <c r="F562">
        <v>46287000</v>
      </c>
      <c r="G562">
        <v>1</v>
      </c>
    </row>
    <row r="563" spans="1:8" x14ac:dyDescent="0.2">
      <c r="A563">
        <v>93</v>
      </c>
      <c r="B563" t="s">
        <v>74</v>
      </c>
      <c r="C563" t="s">
        <v>74</v>
      </c>
      <c r="D563" t="s">
        <v>1042</v>
      </c>
      <c r="E563">
        <v>9201000</v>
      </c>
      <c r="F563">
        <v>16550000</v>
      </c>
      <c r="G563">
        <v>1</v>
      </c>
    </row>
    <row r="564" spans="1:8" x14ac:dyDescent="0.2">
      <c r="A564">
        <v>101</v>
      </c>
      <c r="B564" t="s">
        <v>74</v>
      </c>
      <c r="C564" t="s">
        <v>74</v>
      </c>
      <c r="D564" t="s">
        <v>1042</v>
      </c>
      <c r="E564">
        <v>9300000</v>
      </c>
      <c r="F564">
        <v>9557000</v>
      </c>
      <c r="G564">
        <v>1</v>
      </c>
    </row>
    <row r="565" spans="1:8" x14ac:dyDescent="0.2">
      <c r="A565">
        <v>96</v>
      </c>
      <c r="B565" t="s">
        <v>74</v>
      </c>
      <c r="C565" t="s">
        <v>74</v>
      </c>
      <c r="D565" t="s">
        <v>1042</v>
      </c>
      <c r="E565">
        <v>9300000</v>
      </c>
      <c r="F565">
        <v>9604557.5099999998</v>
      </c>
      <c r="G565">
        <v>1</v>
      </c>
    </row>
    <row r="566" spans="1:8" x14ac:dyDescent="0.2">
      <c r="A566">
        <v>93</v>
      </c>
      <c r="B566" t="s">
        <v>103</v>
      </c>
      <c r="C566" t="s">
        <v>1033</v>
      </c>
      <c r="D566" t="s">
        <v>1043</v>
      </c>
      <c r="E566">
        <v>9300000</v>
      </c>
      <c r="F566">
        <v>9564501.3200000003</v>
      </c>
      <c r="G566">
        <v>1</v>
      </c>
    </row>
    <row r="567" spans="1:8" x14ac:dyDescent="0.2">
      <c r="A567">
        <v>92</v>
      </c>
      <c r="B567" t="s">
        <v>103</v>
      </c>
      <c r="C567" t="s">
        <v>1033</v>
      </c>
      <c r="D567" t="s">
        <v>1043</v>
      </c>
      <c r="E567">
        <v>9300000</v>
      </c>
      <c r="F567">
        <v>9523000</v>
      </c>
      <c r="G567">
        <v>1</v>
      </c>
    </row>
    <row r="568" spans="1:8" x14ac:dyDescent="0.2">
      <c r="A568">
        <v>116</v>
      </c>
      <c r="B568" t="s">
        <v>73</v>
      </c>
      <c r="C568" t="s">
        <v>762</v>
      </c>
      <c r="D568" t="s">
        <v>1045</v>
      </c>
      <c r="E568">
        <v>9300000</v>
      </c>
      <c r="F568">
        <v>9466708.0800000001</v>
      </c>
      <c r="G568">
        <v>1</v>
      </c>
    </row>
    <row r="569" spans="1:8" x14ac:dyDescent="0.2">
      <c r="A569">
        <v>27</v>
      </c>
      <c r="B569" t="s">
        <v>103</v>
      </c>
      <c r="C569" t="s">
        <v>103</v>
      </c>
      <c r="D569" t="s">
        <v>1046</v>
      </c>
      <c r="E569">
        <v>7867000</v>
      </c>
      <c r="F569">
        <v>43883000</v>
      </c>
      <c r="G569">
        <v>1</v>
      </c>
    </row>
    <row r="570" spans="1:8" x14ac:dyDescent="0.2">
      <c r="A570">
        <v>4</v>
      </c>
      <c r="B570" t="s">
        <v>105</v>
      </c>
      <c r="C570" t="s">
        <v>483</v>
      </c>
      <c r="D570" t="s">
        <v>1048</v>
      </c>
      <c r="E570">
        <v>9280000</v>
      </c>
      <c r="F570">
        <v>9842000</v>
      </c>
      <c r="G570">
        <v>1</v>
      </c>
    </row>
    <row r="571" spans="1:8" x14ac:dyDescent="0.2">
      <c r="A571">
        <v>105</v>
      </c>
      <c r="B571" t="s">
        <v>74</v>
      </c>
      <c r="C571" t="s">
        <v>72</v>
      </c>
      <c r="D571" t="s">
        <v>1050</v>
      </c>
      <c r="E571">
        <v>9297666.6666666698</v>
      </c>
      <c r="F571">
        <v>9599973.5399999991</v>
      </c>
      <c r="G571">
        <v>3</v>
      </c>
    </row>
    <row r="572" spans="1:8" x14ac:dyDescent="0.2">
      <c r="A572">
        <v>105</v>
      </c>
      <c r="B572" t="s">
        <v>74</v>
      </c>
      <c r="C572" t="s">
        <v>72</v>
      </c>
      <c r="D572" t="s">
        <v>1050</v>
      </c>
      <c r="E572">
        <v>14338787.18</v>
      </c>
      <c r="F572">
        <v>14338787.18</v>
      </c>
      <c r="H572">
        <v>1</v>
      </c>
    </row>
    <row r="573" spans="1:8" x14ac:dyDescent="0.2">
      <c r="A573">
        <v>87</v>
      </c>
      <c r="B573" t="s">
        <v>73</v>
      </c>
      <c r="C573" t="s">
        <v>86</v>
      </c>
      <c r="D573" t="s">
        <v>1052</v>
      </c>
      <c r="E573">
        <v>9188000</v>
      </c>
      <c r="F573">
        <v>9606024.2899999991</v>
      </c>
      <c r="G573">
        <v>1</v>
      </c>
    </row>
    <row r="574" spans="1:8" x14ac:dyDescent="0.2">
      <c r="A574">
        <v>93</v>
      </c>
      <c r="B574" t="s">
        <v>73</v>
      </c>
      <c r="C574" t="s">
        <v>86</v>
      </c>
      <c r="D574" t="s">
        <v>1052</v>
      </c>
      <c r="E574">
        <v>9267000</v>
      </c>
      <c r="F574">
        <v>20402000</v>
      </c>
      <c r="G574">
        <v>1</v>
      </c>
    </row>
    <row r="575" spans="1:8" x14ac:dyDescent="0.2">
      <c r="A575">
        <v>87</v>
      </c>
      <c r="B575" t="s">
        <v>12</v>
      </c>
      <c r="C575" t="s">
        <v>85</v>
      </c>
      <c r="D575" t="s">
        <v>1053</v>
      </c>
      <c r="E575">
        <v>19727149.218571398</v>
      </c>
      <c r="F575">
        <v>19727149.218571398</v>
      </c>
      <c r="H575">
        <v>7</v>
      </c>
    </row>
    <row r="576" spans="1:8" x14ac:dyDescent="0.2">
      <c r="A576">
        <v>32</v>
      </c>
      <c r="B576" t="s">
        <v>73</v>
      </c>
      <c r="C576" t="s">
        <v>837</v>
      </c>
      <c r="D576" t="s">
        <v>1054</v>
      </c>
      <c r="E576">
        <v>8576000</v>
      </c>
      <c r="F576">
        <v>12875247.185000001</v>
      </c>
      <c r="G576">
        <v>2</v>
      </c>
    </row>
    <row r="577" spans="1:8" x14ac:dyDescent="0.2">
      <c r="A577">
        <v>93</v>
      </c>
      <c r="B577" t="s">
        <v>11</v>
      </c>
      <c r="C577" t="s">
        <v>824</v>
      </c>
      <c r="D577" t="s">
        <v>1055</v>
      </c>
      <c r="E577">
        <v>6734000</v>
      </c>
      <c r="F577">
        <v>19558418.260000002</v>
      </c>
      <c r="G577">
        <v>1</v>
      </c>
    </row>
    <row r="578" spans="1:8" x14ac:dyDescent="0.2">
      <c r="A578">
        <v>4</v>
      </c>
      <c r="B578" t="s">
        <v>103</v>
      </c>
      <c r="C578" t="s">
        <v>823</v>
      </c>
      <c r="D578" t="s">
        <v>1065</v>
      </c>
      <c r="E578">
        <v>9300000</v>
      </c>
      <c r="F578">
        <v>9600000</v>
      </c>
      <c r="G578">
        <v>1</v>
      </c>
    </row>
    <row r="579" spans="1:8" x14ac:dyDescent="0.2">
      <c r="A579">
        <v>4</v>
      </c>
      <c r="B579" t="s">
        <v>103</v>
      </c>
      <c r="C579" t="s">
        <v>1067</v>
      </c>
      <c r="D579" t="s">
        <v>1068</v>
      </c>
      <c r="E579">
        <v>9300000</v>
      </c>
      <c r="F579">
        <v>9600000</v>
      </c>
      <c r="G579">
        <v>1</v>
      </c>
    </row>
    <row r="580" spans="1:8" x14ac:dyDescent="0.2">
      <c r="A580">
        <v>93</v>
      </c>
      <c r="B580" t="s">
        <v>103</v>
      </c>
      <c r="C580" t="s">
        <v>1067</v>
      </c>
      <c r="D580" t="s">
        <v>1068</v>
      </c>
      <c r="E580">
        <v>28938020.75</v>
      </c>
      <c r="F580">
        <v>28938020.75</v>
      </c>
      <c r="H580">
        <v>1</v>
      </c>
    </row>
    <row r="581" spans="1:8" x14ac:dyDescent="0.2">
      <c r="A581">
        <v>32</v>
      </c>
      <c r="B581" t="s">
        <v>103</v>
      </c>
      <c r="C581" t="s">
        <v>757</v>
      </c>
      <c r="D581" t="s">
        <v>1070</v>
      </c>
      <c r="E581">
        <v>9194666.6666666698</v>
      </c>
      <c r="F581">
        <v>15863397.0133333</v>
      </c>
      <c r="G581">
        <v>3</v>
      </c>
    </row>
    <row r="582" spans="1:8" x14ac:dyDescent="0.2">
      <c r="A582">
        <v>4</v>
      </c>
      <c r="B582" t="s">
        <v>11</v>
      </c>
      <c r="C582" t="s">
        <v>835</v>
      </c>
      <c r="D582" t="s">
        <v>835</v>
      </c>
      <c r="E582">
        <v>8623000</v>
      </c>
      <c r="F582">
        <v>9600000</v>
      </c>
      <c r="G582">
        <v>1</v>
      </c>
    </row>
    <row r="583" spans="1:8" x14ac:dyDescent="0.2">
      <c r="A583">
        <v>93</v>
      </c>
      <c r="B583" t="s">
        <v>11</v>
      </c>
      <c r="C583" t="s">
        <v>835</v>
      </c>
      <c r="D583" t="s">
        <v>835</v>
      </c>
      <c r="E583">
        <v>9184666.6666666698</v>
      </c>
      <c r="F583">
        <v>9501749.9199999999</v>
      </c>
      <c r="G583">
        <v>3</v>
      </c>
    </row>
    <row r="584" spans="1:8" x14ac:dyDescent="0.2">
      <c r="A584">
        <v>4</v>
      </c>
      <c r="B584" t="s">
        <v>11</v>
      </c>
      <c r="C584" t="s">
        <v>84</v>
      </c>
      <c r="D584" t="s">
        <v>1071</v>
      </c>
      <c r="E584">
        <v>9280000</v>
      </c>
      <c r="F584">
        <v>9600000</v>
      </c>
      <c r="G584">
        <v>1</v>
      </c>
    </row>
    <row r="585" spans="1:8" x14ac:dyDescent="0.2">
      <c r="A585">
        <v>4</v>
      </c>
      <c r="B585" t="s">
        <v>11</v>
      </c>
      <c r="C585" t="s">
        <v>84</v>
      </c>
      <c r="D585" t="s">
        <v>1071</v>
      </c>
      <c r="E585">
        <v>9228333.3333333302</v>
      </c>
      <c r="F585">
        <v>9600000</v>
      </c>
      <c r="G585">
        <v>3</v>
      </c>
    </row>
    <row r="586" spans="1:8" x14ac:dyDescent="0.2">
      <c r="A586">
        <v>28</v>
      </c>
      <c r="B586" t="s">
        <v>11</v>
      </c>
      <c r="C586" t="s">
        <v>84</v>
      </c>
      <c r="D586" t="s">
        <v>1071</v>
      </c>
      <c r="E586">
        <v>9300000</v>
      </c>
      <c r="F586">
        <v>9587840</v>
      </c>
      <c r="G586">
        <v>1</v>
      </c>
    </row>
    <row r="587" spans="1:8" x14ac:dyDescent="0.2">
      <c r="A587">
        <v>93</v>
      </c>
      <c r="B587" t="s">
        <v>11</v>
      </c>
      <c r="C587" t="s">
        <v>84</v>
      </c>
      <c r="D587" t="s">
        <v>1071</v>
      </c>
      <c r="E587">
        <v>6975000</v>
      </c>
      <c r="F587">
        <v>9931301.7599999998</v>
      </c>
      <c r="G587">
        <v>2</v>
      </c>
    </row>
    <row r="588" spans="1:8" x14ac:dyDescent="0.2">
      <c r="A588">
        <v>105</v>
      </c>
      <c r="B588" t="s">
        <v>11</v>
      </c>
      <c r="C588" t="s">
        <v>84</v>
      </c>
      <c r="D588" t="s">
        <v>1071</v>
      </c>
      <c r="E588">
        <v>9300000</v>
      </c>
      <c r="F588">
        <v>9599973.5399999991</v>
      </c>
      <c r="G588">
        <v>1</v>
      </c>
    </row>
    <row r="589" spans="1:8" x14ac:dyDescent="0.2">
      <c r="A589">
        <v>22</v>
      </c>
      <c r="B589" t="s">
        <v>12</v>
      </c>
      <c r="C589" t="s">
        <v>373</v>
      </c>
      <c r="D589" t="s">
        <v>1072</v>
      </c>
      <c r="E589">
        <v>8917000</v>
      </c>
      <c r="F589">
        <v>23519564.460000001</v>
      </c>
      <c r="G589">
        <v>1</v>
      </c>
    </row>
    <row r="590" spans="1:8" x14ac:dyDescent="0.2">
      <c r="A590">
        <v>93</v>
      </c>
      <c r="B590" t="s">
        <v>12</v>
      </c>
      <c r="C590" t="s">
        <v>85</v>
      </c>
      <c r="D590" t="s">
        <v>1073</v>
      </c>
      <c r="E590">
        <v>9267000</v>
      </c>
      <c r="F590">
        <v>9500004.6300000008</v>
      </c>
      <c r="G590">
        <v>1</v>
      </c>
    </row>
    <row r="591" spans="1:8" x14ac:dyDescent="0.2">
      <c r="A591">
        <v>93</v>
      </c>
      <c r="B591" t="s">
        <v>12</v>
      </c>
      <c r="C591" t="s">
        <v>85</v>
      </c>
      <c r="D591" t="s">
        <v>1073</v>
      </c>
      <c r="E591">
        <v>9280000</v>
      </c>
      <c r="F591">
        <v>9650003.5099999998</v>
      </c>
      <c r="G591">
        <v>1</v>
      </c>
    </row>
    <row r="592" spans="1:8" x14ac:dyDescent="0.2">
      <c r="A592">
        <v>4</v>
      </c>
      <c r="B592" t="s">
        <v>13</v>
      </c>
      <c r="C592" t="s">
        <v>106</v>
      </c>
      <c r="D592" t="s">
        <v>1075</v>
      </c>
      <c r="E592">
        <v>9300000</v>
      </c>
      <c r="F592">
        <v>9600000</v>
      </c>
      <c r="G592">
        <v>2</v>
      </c>
    </row>
    <row r="593" spans="1:8" x14ac:dyDescent="0.2">
      <c r="A593">
        <v>28</v>
      </c>
      <c r="B593" t="s">
        <v>13</v>
      </c>
      <c r="C593" t="s">
        <v>106</v>
      </c>
      <c r="D593" t="s">
        <v>1075</v>
      </c>
      <c r="E593">
        <v>8959000</v>
      </c>
      <c r="F593">
        <v>9567989.2300000004</v>
      </c>
      <c r="G593">
        <v>1</v>
      </c>
    </row>
    <row r="594" spans="1:8" x14ac:dyDescent="0.2">
      <c r="A594">
        <v>93</v>
      </c>
      <c r="B594" t="s">
        <v>13</v>
      </c>
      <c r="C594" t="s">
        <v>106</v>
      </c>
      <c r="D594" t="s">
        <v>1075</v>
      </c>
      <c r="E594">
        <v>9169000</v>
      </c>
      <c r="F594">
        <v>9650000</v>
      </c>
      <c r="G594">
        <v>1</v>
      </c>
    </row>
    <row r="595" spans="1:8" x14ac:dyDescent="0.2">
      <c r="A595">
        <v>22</v>
      </c>
      <c r="B595" t="s">
        <v>13</v>
      </c>
      <c r="C595" t="s">
        <v>106</v>
      </c>
      <c r="D595" t="s">
        <v>1075</v>
      </c>
      <c r="E595">
        <v>8833000</v>
      </c>
      <c r="F595">
        <v>16833919.890000001</v>
      </c>
      <c r="G595">
        <v>1</v>
      </c>
    </row>
    <row r="596" spans="1:8" x14ac:dyDescent="0.2">
      <c r="A596">
        <v>96</v>
      </c>
      <c r="B596" t="s">
        <v>13</v>
      </c>
      <c r="C596" t="s">
        <v>106</v>
      </c>
      <c r="D596" t="s">
        <v>1075</v>
      </c>
      <c r="E596">
        <v>9108500</v>
      </c>
      <c r="F596">
        <v>9602394.0099999998</v>
      </c>
      <c r="G596">
        <v>2</v>
      </c>
    </row>
    <row r="597" spans="1:8" x14ac:dyDescent="0.2">
      <c r="A597">
        <v>93</v>
      </c>
      <c r="B597" t="s">
        <v>73</v>
      </c>
      <c r="C597" t="s">
        <v>86</v>
      </c>
      <c r="D597" t="s">
        <v>1076</v>
      </c>
      <c r="E597">
        <v>13484000</v>
      </c>
      <c r="F597">
        <v>14200000</v>
      </c>
      <c r="G597">
        <v>1</v>
      </c>
    </row>
    <row r="598" spans="1:8" x14ac:dyDescent="0.2">
      <c r="A598">
        <v>4</v>
      </c>
      <c r="B598" t="s">
        <v>73</v>
      </c>
      <c r="C598" t="s">
        <v>743</v>
      </c>
      <c r="D598" t="s">
        <v>1077</v>
      </c>
      <c r="E598">
        <v>9300000</v>
      </c>
      <c r="F598">
        <v>9600000</v>
      </c>
      <c r="G598">
        <v>1</v>
      </c>
    </row>
    <row r="599" spans="1:8" x14ac:dyDescent="0.2">
      <c r="A599">
        <v>4</v>
      </c>
      <c r="B599" t="s">
        <v>73</v>
      </c>
      <c r="C599" t="s">
        <v>743</v>
      </c>
      <c r="D599" t="s">
        <v>1077</v>
      </c>
      <c r="E599">
        <v>9300000</v>
      </c>
      <c r="F599">
        <v>9600000</v>
      </c>
      <c r="G599">
        <v>1</v>
      </c>
    </row>
    <row r="600" spans="1:8" x14ac:dyDescent="0.2">
      <c r="A600">
        <v>105</v>
      </c>
      <c r="B600" t="s">
        <v>73</v>
      </c>
      <c r="C600" t="s">
        <v>743</v>
      </c>
      <c r="D600" t="s">
        <v>1077</v>
      </c>
      <c r="E600">
        <v>9214000</v>
      </c>
      <c r="F600">
        <v>9599001.7400000002</v>
      </c>
      <c r="G600">
        <v>1</v>
      </c>
    </row>
    <row r="601" spans="1:8" x14ac:dyDescent="0.2">
      <c r="A601">
        <v>4</v>
      </c>
      <c r="B601" t="s">
        <v>74</v>
      </c>
      <c r="C601" t="s">
        <v>97</v>
      </c>
      <c r="D601" t="s">
        <v>1078</v>
      </c>
      <c r="E601">
        <v>9300000</v>
      </c>
      <c r="F601">
        <v>9600000</v>
      </c>
      <c r="G601">
        <v>2</v>
      </c>
    </row>
    <row r="602" spans="1:8" x14ac:dyDescent="0.2">
      <c r="A602">
        <v>87</v>
      </c>
      <c r="B602" t="s">
        <v>74</v>
      </c>
      <c r="C602" t="s">
        <v>97</v>
      </c>
      <c r="D602" t="s">
        <v>1078</v>
      </c>
      <c r="E602">
        <v>9300000</v>
      </c>
      <c r="F602">
        <v>9410581.6699999999</v>
      </c>
      <c r="G602">
        <v>1</v>
      </c>
    </row>
    <row r="603" spans="1:8" x14ac:dyDescent="0.2">
      <c r="A603">
        <v>93</v>
      </c>
      <c r="B603" t="s">
        <v>74</v>
      </c>
      <c r="C603" t="s">
        <v>97</v>
      </c>
      <c r="D603" t="s">
        <v>1078</v>
      </c>
      <c r="E603">
        <v>9300000</v>
      </c>
      <c r="F603">
        <v>9650000</v>
      </c>
      <c r="G603">
        <v>1</v>
      </c>
    </row>
    <row r="604" spans="1:8" x14ac:dyDescent="0.2">
      <c r="A604">
        <v>32</v>
      </c>
      <c r="B604" t="s">
        <v>74</v>
      </c>
      <c r="C604" t="s">
        <v>97</v>
      </c>
      <c r="D604" t="s">
        <v>1078</v>
      </c>
      <c r="E604">
        <v>20199661.267499998</v>
      </c>
      <c r="F604">
        <v>20199661.267499998</v>
      </c>
      <c r="H604">
        <v>4</v>
      </c>
    </row>
    <row r="605" spans="1:8" x14ac:dyDescent="0.2">
      <c r="A605">
        <v>4</v>
      </c>
      <c r="B605" t="s">
        <v>74</v>
      </c>
      <c r="C605" t="s">
        <v>746</v>
      </c>
      <c r="D605" t="s">
        <v>1079</v>
      </c>
      <c r="E605">
        <v>9300000</v>
      </c>
      <c r="F605">
        <v>9500000</v>
      </c>
      <c r="G605">
        <v>1</v>
      </c>
    </row>
    <row r="606" spans="1:8" x14ac:dyDescent="0.2">
      <c r="A606">
        <v>4</v>
      </c>
      <c r="B606" t="s">
        <v>74</v>
      </c>
      <c r="C606" t="s">
        <v>746</v>
      </c>
      <c r="D606" t="s">
        <v>1079</v>
      </c>
      <c r="E606">
        <v>9136333.3333333302</v>
      </c>
      <c r="F606">
        <v>9608333.3333333302</v>
      </c>
      <c r="G606">
        <v>6</v>
      </c>
    </row>
    <row r="607" spans="1:8" x14ac:dyDescent="0.2">
      <c r="A607">
        <v>96</v>
      </c>
      <c r="B607" t="s">
        <v>74</v>
      </c>
      <c r="C607" t="s">
        <v>746</v>
      </c>
      <c r="D607" t="s">
        <v>1079</v>
      </c>
      <c r="E607">
        <v>9300000</v>
      </c>
      <c r="F607">
        <v>9604557.5099999998</v>
      </c>
      <c r="G607">
        <v>1</v>
      </c>
    </row>
    <row r="608" spans="1:8" x14ac:dyDescent="0.2">
      <c r="A608">
        <v>105</v>
      </c>
      <c r="B608" t="s">
        <v>74</v>
      </c>
      <c r="C608" t="s">
        <v>746</v>
      </c>
      <c r="D608" t="s">
        <v>1079</v>
      </c>
      <c r="E608">
        <v>13950000</v>
      </c>
      <c r="F608">
        <v>14391414.68</v>
      </c>
      <c r="G608">
        <v>1</v>
      </c>
    </row>
    <row r="609" spans="1:8" x14ac:dyDescent="0.2">
      <c r="A609">
        <v>105</v>
      </c>
      <c r="B609" t="s">
        <v>74</v>
      </c>
      <c r="C609" t="s">
        <v>746</v>
      </c>
      <c r="D609" t="s">
        <v>1079</v>
      </c>
      <c r="E609">
        <v>11625000</v>
      </c>
      <c r="F609">
        <v>11995694.109999999</v>
      </c>
      <c r="G609">
        <v>2</v>
      </c>
    </row>
    <row r="610" spans="1:8" x14ac:dyDescent="0.2">
      <c r="A610">
        <v>4</v>
      </c>
      <c r="B610" t="s">
        <v>105</v>
      </c>
      <c r="C610" t="s">
        <v>830</v>
      </c>
      <c r="D610" t="s">
        <v>1081</v>
      </c>
      <c r="E610">
        <v>7750000</v>
      </c>
      <c r="F610">
        <v>11083333.336666699</v>
      </c>
      <c r="G610">
        <v>3</v>
      </c>
    </row>
    <row r="611" spans="1:8" x14ac:dyDescent="0.2">
      <c r="A611">
        <v>93</v>
      </c>
      <c r="B611" t="s">
        <v>105</v>
      </c>
      <c r="C611" t="s">
        <v>830</v>
      </c>
      <c r="D611" t="s">
        <v>1081</v>
      </c>
      <c r="E611">
        <v>8749000</v>
      </c>
      <c r="F611">
        <v>9650000</v>
      </c>
      <c r="G611">
        <v>1</v>
      </c>
    </row>
    <row r="612" spans="1:8" x14ac:dyDescent="0.2">
      <c r="A612">
        <v>4</v>
      </c>
      <c r="B612" t="s">
        <v>105</v>
      </c>
      <c r="C612" t="s">
        <v>830</v>
      </c>
      <c r="D612" t="s">
        <v>1082</v>
      </c>
      <c r="E612">
        <v>9260000</v>
      </c>
      <c r="F612">
        <v>9600000</v>
      </c>
      <c r="G612">
        <v>1</v>
      </c>
    </row>
    <row r="613" spans="1:8" x14ac:dyDescent="0.2">
      <c r="A613">
        <v>4</v>
      </c>
      <c r="B613" t="s">
        <v>105</v>
      </c>
      <c r="C613" t="s">
        <v>830</v>
      </c>
      <c r="D613" t="s">
        <v>1083</v>
      </c>
      <c r="E613">
        <v>9280000</v>
      </c>
      <c r="F613">
        <v>9600000</v>
      </c>
      <c r="G613">
        <v>1</v>
      </c>
    </row>
    <row r="614" spans="1:8" x14ac:dyDescent="0.2">
      <c r="A614">
        <v>87</v>
      </c>
      <c r="B614" t="s">
        <v>103</v>
      </c>
      <c r="C614" t="s">
        <v>823</v>
      </c>
      <c r="D614" t="s">
        <v>1085</v>
      </c>
      <c r="E614">
        <v>9300000</v>
      </c>
      <c r="F614">
        <v>9612843.9600000009</v>
      </c>
      <c r="G614">
        <v>1</v>
      </c>
    </row>
    <row r="615" spans="1:8" x14ac:dyDescent="0.2">
      <c r="A615">
        <v>4</v>
      </c>
      <c r="B615" t="s">
        <v>103</v>
      </c>
      <c r="C615" t="s">
        <v>94</v>
      </c>
      <c r="D615" t="s">
        <v>1086</v>
      </c>
      <c r="E615">
        <v>8581000</v>
      </c>
      <c r="F615">
        <v>9600000</v>
      </c>
      <c r="G615">
        <v>1</v>
      </c>
    </row>
    <row r="616" spans="1:8" x14ac:dyDescent="0.2">
      <c r="A616">
        <v>93</v>
      </c>
      <c r="B616" t="s">
        <v>103</v>
      </c>
      <c r="C616" t="s">
        <v>94</v>
      </c>
      <c r="D616" t="s">
        <v>1086</v>
      </c>
      <c r="E616">
        <v>9175000</v>
      </c>
      <c r="F616">
        <v>31200000</v>
      </c>
      <c r="G616">
        <v>1</v>
      </c>
    </row>
    <row r="617" spans="1:8" x14ac:dyDescent="0.2">
      <c r="A617">
        <v>93</v>
      </c>
      <c r="B617" t="s">
        <v>103</v>
      </c>
      <c r="C617" t="s">
        <v>94</v>
      </c>
      <c r="D617" t="s">
        <v>1086</v>
      </c>
      <c r="E617">
        <v>30375780</v>
      </c>
      <c r="F617">
        <v>30425780</v>
      </c>
      <c r="H617">
        <v>1</v>
      </c>
    </row>
    <row r="618" spans="1:8" x14ac:dyDescent="0.2">
      <c r="A618">
        <v>117</v>
      </c>
      <c r="B618" t="s">
        <v>103</v>
      </c>
      <c r="C618" t="s">
        <v>94</v>
      </c>
      <c r="D618" t="s">
        <v>1086</v>
      </c>
      <c r="E618">
        <v>9254000</v>
      </c>
      <c r="F618">
        <v>9511293.75</v>
      </c>
      <c r="G618">
        <v>1</v>
      </c>
    </row>
    <row r="619" spans="1:8" x14ac:dyDescent="0.2">
      <c r="A619">
        <v>32</v>
      </c>
      <c r="B619" t="s">
        <v>11</v>
      </c>
      <c r="C619" t="s">
        <v>104</v>
      </c>
      <c r="D619" t="s">
        <v>1088</v>
      </c>
      <c r="E619">
        <v>8077000</v>
      </c>
      <c r="F619">
        <v>32573130.93</v>
      </c>
      <c r="G619">
        <v>1</v>
      </c>
    </row>
    <row r="620" spans="1:8" x14ac:dyDescent="0.2">
      <c r="A620">
        <v>27</v>
      </c>
      <c r="B620" t="s">
        <v>103</v>
      </c>
      <c r="C620" t="s">
        <v>653</v>
      </c>
      <c r="D620" t="s">
        <v>1088</v>
      </c>
      <c r="E620">
        <v>0</v>
      </c>
      <c r="F620">
        <v>2</v>
      </c>
      <c r="G620">
        <v>1</v>
      </c>
    </row>
    <row r="621" spans="1:8" x14ac:dyDescent="0.2">
      <c r="A621">
        <v>27</v>
      </c>
      <c r="B621" t="s">
        <v>103</v>
      </c>
      <c r="C621" t="s">
        <v>653</v>
      </c>
      <c r="D621" t="s">
        <v>1088</v>
      </c>
      <c r="E621">
        <v>17239580.210000001</v>
      </c>
      <c r="F621">
        <v>17239580.210000001</v>
      </c>
      <c r="H621">
        <v>1</v>
      </c>
    </row>
    <row r="622" spans="1:8" x14ac:dyDescent="0.2">
      <c r="A622">
        <v>93</v>
      </c>
      <c r="B622" t="s">
        <v>12</v>
      </c>
      <c r="C622" t="s">
        <v>12</v>
      </c>
      <c r="D622" t="s">
        <v>1090</v>
      </c>
      <c r="E622">
        <v>9300000</v>
      </c>
      <c r="F622">
        <v>9550000</v>
      </c>
      <c r="G622">
        <v>1</v>
      </c>
    </row>
    <row r="623" spans="1:8" x14ac:dyDescent="0.2">
      <c r="A623">
        <v>93</v>
      </c>
      <c r="B623" t="s">
        <v>73</v>
      </c>
      <c r="C623" t="s">
        <v>617</v>
      </c>
      <c r="D623" t="s">
        <v>1094</v>
      </c>
      <c r="E623">
        <v>9214000</v>
      </c>
      <c r="F623">
        <v>11914000</v>
      </c>
      <c r="G623">
        <v>1</v>
      </c>
    </row>
    <row r="624" spans="1:8" x14ac:dyDescent="0.2">
      <c r="A624">
        <v>93</v>
      </c>
      <c r="B624" t="s">
        <v>73</v>
      </c>
      <c r="C624" t="s">
        <v>617</v>
      </c>
      <c r="D624" t="s">
        <v>1094</v>
      </c>
      <c r="E624">
        <v>8812000</v>
      </c>
      <c r="F624">
        <v>9683333.3333333302</v>
      </c>
      <c r="G624">
        <v>3</v>
      </c>
    </row>
    <row r="625" spans="1:8" x14ac:dyDescent="0.2">
      <c r="A625">
        <v>116</v>
      </c>
      <c r="B625" t="s">
        <v>103</v>
      </c>
      <c r="C625" t="s">
        <v>1095</v>
      </c>
      <c r="D625" t="s">
        <v>1096</v>
      </c>
      <c r="E625">
        <v>9188000</v>
      </c>
      <c r="F625">
        <v>9466708.0800000001</v>
      </c>
      <c r="G625">
        <v>1</v>
      </c>
    </row>
    <row r="626" spans="1:8" x14ac:dyDescent="0.2">
      <c r="A626">
        <v>28</v>
      </c>
      <c r="B626" t="s">
        <v>11</v>
      </c>
      <c r="C626" t="s">
        <v>1097</v>
      </c>
      <c r="D626" t="s">
        <v>1099</v>
      </c>
      <c r="E626">
        <v>11625000</v>
      </c>
      <c r="F626">
        <v>12086696.994999999</v>
      </c>
      <c r="G626">
        <v>2</v>
      </c>
    </row>
    <row r="627" spans="1:8" x14ac:dyDescent="0.2">
      <c r="A627">
        <v>87</v>
      </c>
      <c r="B627" t="s">
        <v>11</v>
      </c>
      <c r="C627" t="s">
        <v>1097</v>
      </c>
      <c r="D627" t="s">
        <v>1099</v>
      </c>
      <c r="E627">
        <v>9208000</v>
      </c>
      <c r="F627">
        <v>9601790</v>
      </c>
      <c r="G627">
        <v>1</v>
      </c>
    </row>
    <row r="628" spans="1:8" x14ac:dyDescent="0.2">
      <c r="A628">
        <v>93</v>
      </c>
      <c r="B628" t="s">
        <v>11</v>
      </c>
      <c r="C628" t="s">
        <v>1097</v>
      </c>
      <c r="D628" t="s">
        <v>1099</v>
      </c>
      <c r="E628">
        <v>9241000</v>
      </c>
      <c r="F628">
        <v>22501000</v>
      </c>
      <c r="G628">
        <v>1</v>
      </c>
    </row>
    <row r="629" spans="1:8" x14ac:dyDescent="0.2">
      <c r="A629">
        <v>28</v>
      </c>
      <c r="B629" t="s">
        <v>11</v>
      </c>
      <c r="C629" t="s">
        <v>758</v>
      </c>
      <c r="D629" t="s">
        <v>1100</v>
      </c>
      <c r="E629">
        <v>9300000</v>
      </c>
      <c r="F629">
        <v>9606025.0299999993</v>
      </c>
      <c r="G629">
        <v>1</v>
      </c>
    </row>
    <row r="630" spans="1:8" x14ac:dyDescent="0.2">
      <c r="A630">
        <v>87</v>
      </c>
      <c r="B630" t="s">
        <v>11</v>
      </c>
      <c r="C630" t="s">
        <v>99</v>
      </c>
      <c r="D630" t="s">
        <v>1101</v>
      </c>
      <c r="E630">
        <v>9300000</v>
      </c>
      <c r="F630">
        <v>9567607.5</v>
      </c>
      <c r="G630">
        <v>1</v>
      </c>
    </row>
    <row r="631" spans="1:8" x14ac:dyDescent="0.2">
      <c r="A631">
        <v>22</v>
      </c>
      <c r="B631" t="s">
        <v>11</v>
      </c>
      <c r="C631" t="s">
        <v>99</v>
      </c>
      <c r="D631" t="s">
        <v>1101</v>
      </c>
      <c r="E631">
        <v>22764485.496538501</v>
      </c>
      <c r="F631">
        <v>22837065.529615398</v>
      </c>
      <c r="H631">
        <v>26</v>
      </c>
    </row>
    <row r="632" spans="1:8" x14ac:dyDescent="0.2">
      <c r="A632">
        <v>105</v>
      </c>
      <c r="B632" t="s">
        <v>11</v>
      </c>
      <c r="C632" t="s">
        <v>99</v>
      </c>
      <c r="D632" t="s">
        <v>1101</v>
      </c>
      <c r="E632">
        <v>9260000</v>
      </c>
      <c r="F632">
        <v>9599521.5399999991</v>
      </c>
      <c r="G632">
        <v>1</v>
      </c>
    </row>
    <row r="633" spans="1:8" x14ac:dyDescent="0.2">
      <c r="A633">
        <v>96</v>
      </c>
      <c r="B633" t="s">
        <v>11</v>
      </c>
      <c r="C633" t="s">
        <v>99</v>
      </c>
      <c r="D633" t="s">
        <v>1102</v>
      </c>
      <c r="E633">
        <v>8480000</v>
      </c>
      <c r="F633">
        <v>8480000</v>
      </c>
      <c r="G633">
        <v>1</v>
      </c>
    </row>
    <row r="634" spans="1:8" x14ac:dyDescent="0.2">
      <c r="A634">
        <v>96</v>
      </c>
      <c r="B634" t="s">
        <v>73</v>
      </c>
      <c r="C634" t="s">
        <v>836</v>
      </c>
      <c r="D634" t="s">
        <v>1103</v>
      </c>
      <c r="E634">
        <v>7657000</v>
      </c>
      <c r="F634">
        <v>9604558</v>
      </c>
      <c r="G634">
        <v>1</v>
      </c>
    </row>
    <row r="635" spans="1:8" x14ac:dyDescent="0.2">
      <c r="A635">
        <v>105</v>
      </c>
      <c r="B635" t="s">
        <v>73</v>
      </c>
      <c r="C635" t="s">
        <v>836</v>
      </c>
      <c r="D635" t="s">
        <v>1103</v>
      </c>
      <c r="E635">
        <v>9300000</v>
      </c>
      <c r="F635">
        <v>9599973.5399999991</v>
      </c>
      <c r="G635">
        <v>3</v>
      </c>
    </row>
    <row r="636" spans="1:8" x14ac:dyDescent="0.2">
      <c r="A636">
        <v>4</v>
      </c>
      <c r="B636" t="s">
        <v>73</v>
      </c>
      <c r="C636" t="s">
        <v>836</v>
      </c>
      <c r="D636" t="s">
        <v>1104</v>
      </c>
      <c r="E636">
        <v>9221000</v>
      </c>
      <c r="F636">
        <v>9600000</v>
      </c>
      <c r="G636">
        <v>1</v>
      </c>
    </row>
    <row r="637" spans="1:8" x14ac:dyDescent="0.2">
      <c r="A637">
        <v>32</v>
      </c>
      <c r="B637" t="s">
        <v>73</v>
      </c>
      <c r="C637" t="s">
        <v>836</v>
      </c>
      <c r="D637" t="s">
        <v>1104</v>
      </c>
      <c r="E637">
        <v>9267000</v>
      </c>
      <c r="F637">
        <v>18329212.91</v>
      </c>
      <c r="G637">
        <v>1</v>
      </c>
    </row>
    <row r="638" spans="1:8" x14ac:dyDescent="0.2">
      <c r="A638">
        <v>105</v>
      </c>
      <c r="B638" t="s">
        <v>73</v>
      </c>
      <c r="C638" t="s">
        <v>836</v>
      </c>
      <c r="D638" t="s">
        <v>1104</v>
      </c>
      <c r="E638">
        <v>9300000</v>
      </c>
      <c r="F638">
        <v>9599973.5399999991</v>
      </c>
      <c r="G638">
        <v>1</v>
      </c>
    </row>
    <row r="639" spans="1:8" x14ac:dyDescent="0.2">
      <c r="A639">
        <v>28</v>
      </c>
      <c r="B639" t="s">
        <v>73</v>
      </c>
      <c r="C639" t="s">
        <v>86</v>
      </c>
      <c r="D639" t="s">
        <v>1105</v>
      </c>
      <c r="E639">
        <v>4650000</v>
      </c>
      <c r="F639">
        <v>9587840</v>
      </c>
      <c r="G639">
        <v>2</v>
      </c>
    </row>
    <row r="640" spans="1:8" x14ac:dyDescent="0.2">
      <c r="A640">
        <v>87</v>
      </c>
      <c r="B640" t="s">
        <v>74</v>
      </c>
      <c r="C640" t="s">
        <v>87</v>
      </c>
      <c r="D640" t="s">
        <v>1106</v>
      </c>
      <c r="E640">
        <v>9300000</v>
      </c>
      <c r="F640">
        <v>11374902.470000001</v>
      </c>
      <c r="G640">
        <v>1</v>
      </c>
    </row>
    <row r="641" spans="1:7" x14ac:dyDescent="0.2">
      <c r="A641">
        <v>87</v>
      </c>
      <c r="B641" t="s">
        <v>74</v>
      </c>
      <c r="C641" t="s">
        <v>87</v>
      </c>
      <c r="D641" t="s">
        <v>1106</v>
      </c>
      <c r="E641">
        <v>8814500</v>
      </c>
      <c r="F641">
        <v>11313055.83</v>
      </c>
      <c r="G641">
        <v>2</v>
      </c>
    </row>
    <row r="642" spans="1:7" x14ac:dyDescent="0.2">
      <c r="A642">
        <v>4</v>
      </c>
      <c r="B642" t="s">
        <v>11</v>
      </c>
      <c r="C642" t="s">
        <v>104</v>
      </c>
      <c r="D642" t="s">
        <v>1108</v>
      </c>
      <c r="E642">
        <v>6650000</v>
      </c>
      <c r="F642">
        <v>70598753.159999996</v>
      </c>
      <c r="G642">
        <v>1</v>
      </c>
    </row>
    <row r="643" spans="1:7" x14ac:dyDescent="0.2">
      <c r="A643">
        <v>32</v>
      </c>
      <c r="B643" t="s">
        <v>11</v>
      </c>
      <c r="C643" t="s">
        <v>104</v>
      </c>
      <c r="D643" t="s">
        <v>1108</v>
      </c>
      <c r="E643">
        <v>9280000</v>
      </c>
      <c r="F643">
        <v>12589135.555</v>
      </c>
      <c r="G643">
        <v>2</v>
      </c>
    </row>
    <row r="644" spans="1:7" x14ac:dyDescent="0.2">
      <c r="A644">
        <v>87</v>
      </c>
      <c r="B644" t="s">
        <v>73</v>
      </c>
      <c r="C644" t="s">
        <v>834</v>
      </c>
      <c r="D644" t="s">
        <v>1109</v>
      </c>
      <c r="E644">
        <v>9300000</v>
      </c>
      <c r="F644">
        <v>9406434.8000000007</v>
      </c>
      <c r="G644">
        <v>1</v>
      </c>
    </row>
    <row r="645" spans="1:7" x14ac:dyDescent="0.2">
      <c r="A645">
        <v>116</v>
      </c>
      <c r="B645" t="s">
        <v>74</v>
      </c>
      <c r="C645" t="s">
        <v>74</v>
      </c>
      <c r="D645" t="s">
        <v>1110</v>
      </c>
      <c r="E645">
        <v>9300000</v>
      </c>
      <c r="F645">
        <v>9466708.0800000001</v>
      </c>
      <c r="G645">
        <v>1</v>
      </c>
    </row>
    <row r="646" spans="1:7" x14ac:dyDescent="0.2">
      <c r="A646">
        <v>93</v>
      </c>
      <c r="B646" t="s">
        <v>103</v>
      </c>
      <c r="C646" t="s">
        <v>94</v>
      </c>
      <c r="D646" t="s">
        <v>1112</v>
      </c>
      <c r="E646">
        <v>8940500</v>
      </c>
      <c r="F646">
        <v>13033469.515000001</v>
      </c>
      <c r="G646">
        <v>2</v>
      </c>
    </row>
    <row r="647" spans="1:7" x14ac:dyDescent="0.2">
      <c r="A647">
        <v>108</v>
      </c>
      <c r="B647" t="s">
        <v>103</v>
      </c>
      <c r="C647" t="s">
        <v>94</v>
      </c>
      <c r="D647" t="s">
        <v>1112</v>
      </c>
      <c r="E647">
        <v>8045000</v>
      </c>
      <c r="F647">
        <v>8275000</v>
      </c>
      <c r="G647">
        <v>1</v>
      </c>
    </row>
    <row r="648" spans="1:7" x14ac:dyDescent="0.2">
      <c r="A648">
        <v>108</v>
      </c>
      <c r="B648" t="s">
        <v>103</v>
      </c>
      <c r="C648" t="s">
        <v>94</v>
      </c>
      <c r="D648" t="s">
        <v>1112</v>
      </c>
      <c r="E648">
        <v>8045000</v>
      </c>
      <c r="F648">
        <v>8275000</v>
      </c>
      <c r="G648">
        <v>1</v>
      </c>
    </row>
    <row r="649" spans="1:7" x14ac:dyDescent="0.2">
      <c r="A649">
        <v>96</v>
      </c>
      <c r="B649" t="s">
        <v>103</v>
      </c>
      <c r="C649" t="s">
        <v>109</v>
      </c>
      <c r="D649" t="s">
        <v>1113</v>
      </c>
      <c r="E649">
        <v>9300000</v>
      </c>
      <c r="F649">
        <v>9604557.5099999998</v>
      </c>
      <c r="G649">
        <v>2</v>
      </c>
    </row>
    <row r="650" spans="1:7" x14ac:dyDescent="0.2">
      <c r="A650">
        <v>93</v>
      </c>
      <c r="B650" t="s">
        <v>11</v>
      </c>
      <c r="C650" t="s">
        <v>104</v>
      </c>
      <c r="D650" t="s">
        <v>1114</v>
      </c>
      <c r="E650">
        <v>8035000</v>
      </c>
      <c r="F650">
        <v>37583778.219999999</v>
      </c>
      <c r="G650">
        <v>1</v>
      </c>
    </row>
    <row r="651" spans="1:7" x14ac:dyDescent="0.2">
      <c r="A651">
        <v>93</v>
      </c>
      <c r="B651" t="s">
        <v>11</v>
      </c>
      <c r="C651" t="s">
        <v>752</v>
      </c>
      <c r="D651" t="s">
        <v>1116</v>
      </c>
      <c r="E651">
        <v>8791000</v>
      </c>
      <c r="F651">
        <v>27847587.98</v>
      </c>
      <c r="G651">
        <v>1</v>
      </c>
    </row>
    <row r="652" spans="1:7" x14ac:dyDescent="0.2">
      <c r="A652">
        <v>32</v>
      </c>
      <c r="B652" t="s">
        <v>11</v>
      </c>
      <c r="C652" t="s">
        <v>752</v>
      </c>
      <c r="D652" t="s">
        <v>1116</v>
      </c>
      <c r="E652">
        <v>9280000</v>
      </c>
      <c r="F652">
        <v>16834521.27</v>
      </c>
      <c r="G652">
        <v>1</v>
      </c>
    </row>
    <row r="653" spans="1:7" x14ac:dyDescent="0.2">
      <c r="A653">
        <v>93</v>
      </c>
      <c r="B653" t="s">
        <v>11</v>
      </c>
      <c r="C653" t="s">
        <v>824</v>
      </c>
      <c r="D653" t="s">
        <v>1117</v>
      </c>
      <c r="E653">
        <v>6104000</v>
      </c>
      <c r="F653">
        <v>46709023.200000003</v>
      </c>
      <c r="G653">
        <v>1</v>
      </c>
    </row>
    <row r="654" spans="1:7" x14ac:dyDescent="0.2">
      <c r="A654">
        <v>93</v>
      </c>
      <c r="B654" t="s">
        <v>11</v>
      </c>
      <c r="C654" t="s">
        <v>983</v>
      </c>
      <c r="D654" t="s">
        <v>1118</v>
      </c>
      <c r="E654">
        <v>9201000</v>
      </c>
      <c r="F654">
        <v>18420275.640000001</v>
      </c>
      <c r="G654">
        <v>1</v>
      </c>
    </row>
    <row r="655" spans="1:7" x14ac:dyDescent="0.2">
      <c r="A655">
        <v>4</v>
      </c>
      <c r="B655" t="s">
        <v>12</v>
      </c>
      <c r="C655" t="s">
        <v>85</v>
      </c>
      <c r="D655" t="s">
        <v>1119</v>
      </c>
      <c r="E655">
        <v>9221000</v>
      </c>
      <c r="F655">
        <v>24083122.399999999</v>
      </c>
      <c r="G655">
        <v>1</v>
      </c>
    </row>
    <row r="656" spans="1:7" x14ac:dyDescent="0.2">
      <c r="A656">
        <v>93</v>
      </c>
      <c r="B656" t="s">
        <v>12</v>
      </c>
      <c r="C656" t="s">
        <v>85</v>
      </c>
      <c r="D656" t="s">
        <v>1119</v>
      </c>
      <c r="E656">
        <v>4650000</v>
      </c>
      <c r="F656">
        <v>14222726.675000001</v>
      </c>
      <c r="G656">
        <v>2</v>
      </c>
    </row>
    <row r="657" spans="1:8" x14ac:dyDescent="0.2">
      <c r="A657">
        <v>93</v>
      </c>
      <c r="B657" t="s">
        <v>12</v>
      </c>
      <c r="C657" t="s">
        <v>85</v>
      </c>
      <c r="D657" t="s">
        <v>1119</v>
      </c>
      <c r="E657">
        <v>9234000</v>
      </c>
      <c r="F657">
        <v>9800000</v>
      </c>
      <c r="G657">
        <v>1</v>
      </c>
    </row>
    <row r="658" spans="1:8" x14ac:dyDescent="0.2">
      <c r="A658">
        <v>116</v>
      </c>
      <c r="B658" t="s">
        <v>12</v>
      </c>
      <c r="C658" t="s">
        <v>85</v>
      </c>
      <c r="D658" t="s">
        <v>1119</v>
      </c>
      <c r="E658">
        <v>9127000</v>
      </c>
      <c r="F658">
        <v>9352700.4100000001</v>
      </c>
      <c r="G658">
        <v>1</v>
      </c>
    </row>
    <row r="659" spans="1:8" x14ac:dyDescent="0.2">
      <c r="A659">
        <v>116</v>
      </c>
      <c r="B659" t="s">
        <v>74</v>
      </c>
      <c r="C659" t="s">
        <v>74</v>
      </c>
      <c r="D659" t="s">
        <v>1121</v>
      </c>
      <c r="E659">
        <v>13950000</v>
      </c>
      <c r="F659">
        <v>14200062.119999999</v>
      </c>
      <c r="G659">
        <v>1</v>
      </c>
    </row>
    <row r="660" spans="1:8" x14ac:dyDescent="0.2">
      <c r="A660">
        <v>32</v>
      </c>
      <c r="B660" t="s">
        <v>105</v>
      </c>
      <c r="C660" t="s">
        <v>483</v>
      </c>
      <c r="D660" t="s">
        <v>1123</v>
      </c>
      <c r="E660">
        <v>17845523.800000001</v>
      </c>
      <c r="F660">
        <v>17845523.800000001</v>
      </c>
      <c r="H660">
        <v>1</v>
      </c>
    </row>
    <row r="661" spans="1:8" x14ac:dyDescent="0.2">
      <c r="A661">
        <v>4</v>
      </c>
      <c r="B661" t="s">
        <v>103</v>
      </c>
      <c r="C661" t="s">
        <v>823</v>
      </c>
      <c r="D661" t="s">
        <v>1124</v>
      </c>
      <c r="E661">
        <v>9300000</v>
      </c>
      <c r="F661">
        <v>9600000</v>
      </c>
      <c r="G661">
        <v>1</v>
      </c>
    </row>
    <row r="662" spans="1:8" x14ac:dyDescent="0.2">
      <c r="A662">
        <v>4</v>
      </c>
      <c r="B662" t="s">
        <v>11</v>
      </c>
      <c r="C662" t="s">
        <v>877</v>
      </c>
      <c r="D662" t="s">
        <v>877</v>
      </c>
      <c r="E662">
        <v>9127000</v>
      </c>
      <c r="F662">
        <v>9600000</v>
      </c>
      <c r="G662">
        <v>1</v>
      </c>
    </row>
    <row r="663" spans="1:8" x14ac:dyDescent="0.2">
      <c r="A663">
        <v>87</v>
      </c>
      <c r="B663" t="s">
        <v>11</v>
      </c>
      <c r="C663" t="s">
        <v>877</v>
      </c>
      <c r="D663" t="s">
        <v>877</v>
      </c>
      <c r="E663">
        <v>9300000</v>
      </c>
      <c r="F663">
        <v>9601790</v>
      </c>
      <c r="G663">
        <v>1</v>
      </c>
    </row>
    <row r="664" spans="1:8" x14ac:dyDescent="0.2">
      <c r="A664">
        <v>93</v>
      </c>
      <c r="B664" t="s">
        <v>11</v>
      </c>
      <c r="C664" t="s">
        <v>877</v>
      </c>
      <c r="D664" t="s">
        <v>877</v>
      </c>
      <c r="E664">
        <v>9175000</v>
      </c>
      <c r="F664">
        <v>25130000</v>
      </c>
      <c r="G664">
        <v>1</v>
      </c>
    </row>
    <row r="665" spans="1:8" x14ac:dyDescent="0.2">
      <c r="A665">
        <v>4</v>
      </c>
      <c r="B665" t="s">
        <v>12</v>
      </c>
      <c r="C665" t="s">
        <v>12</v>
      </c>
      <c r="D665" t="s">
        <v>1128</v>
      </c>
      <c r="E665">
        <v>6188000</v>
      </c>
      <c r="F665">
        <v>71307464.150000006</v>
      </c>
      <c r="G665">
        <v>1</v>
      </c>
    </row>
    <row r="666" spans="1:8" x14ac:dyDescent="0.2">
      <c r="A666">
        <v>4</v>
      </c>
      <c r="B666" t="s">
        <v>12</v>
      </c>
      <c r="C666" t="s">
        <v>12</v>
      </c>
      <c r="D666" t="s">
        <v>1129</v>
      </c>
      <c r="E666">
        <v>9300000</v>
      </c>
      <c r="F666">
        <v>9600000</v>
      </c>
      <c r="G666">
        <v>1</v>
      </c>
    </row>
    <row r="667" spans="1:8" x14ac:dyDescent="0.2">
      <c r="A667">
        <v>96</v>
      </c>
      <c r="B667" t="s">
        <v>12</v>
      </c>
      <c r="C667" t="s">
        <v>12</v>
      </c>
      <c r="D667" t="s">
        <v>1129</v>
      </c>
      <c r="E667">
        <v>9300000</v>
      </c>
      <c r="F667">
        <v>9882617.4499999993</v>
      </c>
      <c r="G667">
        <v>1</v>
      </c>
    </row>
    <row r="668" spans="1:8" x14ac:dyDescent="0.2">
      <c r="A668">
        <v>116</v>
      </c>
      <c r="B668" t="s">
        <v>74</v>
      </c>
      <c r="C668" t="s">
        <v>763</v>
      </c>
      <c r="D668" t="s">
        <v>1132</v>
      </c>
      <c r="E668">
        <v>7699000</v>
      </c>
      <c r="F668">
        <v>13591708.08</v>
      </c>
      <c r="G668">
        <v>1</v>
      </c>
    </row>
    <row r="669" spans="1:8" x14ac:dyDescent="0.2">
      <c r="A669">
        <v>4</v>
      </c>
      <c r="B669" t="s">
        <v>11</v>
      </c>
      <c r="C669" t="s">
        <v>11</v>
      </c>
      <c r="D669" t="s">
        <v>1133</v>
      </c>
      <c r="E669">
        <v>7448000</v>
      </c>
      <c r="F669">
        <v>41848000</v>
      </c>
      <c r="G669">
        <v>1</v>
      </c>
    </row>
    <row r="670" spans="1:8" x14ac:dyDescent="0.2">
      <c r="A670">
        <v>101</v>
      </c>
      <c r="B670" t="s">
        <v>11</v>
      </c>
      <c r="C670" t="s">
        <v>11</v>
      </c>
      <c r="D670" t="s">
        <v>1133</v>
      </c>
      <c r="E670">
        <v>9254000</v>
      </c>
      <c r="F670">
        <v>9557000</v>
      </c>
      <c r="G670">
        <v>1</v>
      </c>
    </row>
    <row r="671" spans="1:8" x14ac:dyDescent="0.2">
      <c r="A671">
        <v>116</v>
      </c>
      <c r="B671" t="s">
        <v>11</v>
      </c>
      <c r="C671" t="s">
        <v>758</v>
      </c>
      <c r="D671" t="s">
        <v>1136</v>
      </c>
      <c r="E671">
        <v>8791000</v>
      </c>
      <c r="F671">
        <v>13466708</v>
      </c>
      <c r="G671">
        <v>1</v>
      </c>
    </row>
    <row r="672" spans="1:8" x14ac:dyDescent="0.2">
      <c r="A672">
        <v>14</v>
      </c>
      <c r="B672" t="s">
        <v>103</v>
      </c>
      <c r="C672" t="s">
        <v>938</v>
      </c>
      <c r="D672" t="s">
        <v>1142</v>
      </c>
      <c r="E672">
        <v>7783000</v>
      </c>
      <c r="F672">
        <v>14624183.449999999</v>
      </c>
      <c r="G672">
        <v>1</v>
      </c>
    </row>
    <row r="673" spans="1:7" x14ac:dyDescent="0.2">
      <c r="A673">
        <v>93</v>
      </c>
      <c r="B673" t="s">
        <v>11</v>
      </c>
      <c r="C673" t="s">
        <v>104</v>
      </c>
      <c r="D673" t="s">
        <v>104</v>
      </c>
      <c r="E673">
        <v>8791000</v>
      </c>
      <c r="F673">
        <v>38950000</v>
      </c>
      <c r="G673">
        <v>1</v>
      </c>
    </row>
    <row r="674" spans="1:7" x14ac:dyDescent="0.2">
      <c r="A674">
        <v>4</v>
      </c>
      <c r="B674" t="s">
        <v>12</v>
      </c>
      <c r="C674" t="s">
        <v>373</v>
      </c>
      <c r="D674" t="s">
        <v>1147</v>
      </c>
      <c r="E674">
        <v>8840000</v>
      </c>
      <c r="F674">
        <v>26406500</v>
      </c>
      <c r="G674">
        <v>2</v>
      </c>
    </row>
    <row r="675" spans="1:7" x14ac:dyDescent="0.2">
      <c r="A675">
        <v>101</v>
      </c>
      <c r="B675" t="s">
        <v>74</v>
      </c>
      <c r="C675" t="s">
        <v>72</v>
      </c>
      <c r="D675" t="s">
        <v>1151</v>
      </c>
      <c r="E675">
        <v>9300000</v>
      </c>
      <c r="F675">
        <v>9542000</v>
      </c>
      <c r="G675">
        <v>1</v>
      </c>
    </row>
    <row r="676" spans="1:7" x14ac:dyDescent="0.2">
      <c r="A676">
        <v>101</v>
      </c>
      <c r="B676" t="s">
        <v>74</v>
      </c>
      <c r="C676" t="s">
        <v>72</v>
      </c>
      <c r="D676" t="s">
        <v>1152</v>
      </c>
      <c r="E676">
        <v>9290444.4444444403</v>
      </c>
      <c r="F676">
        <v>9542000</v>
      </c>
      <c r="G676">
        <v>9</v>
      </c>
    </row>
    <row r="677" spans="1:7" x14ac:dyDescent="0.2">
      <c r="A677">
        <v>93</v>
      </c>
      <c r="B677" t="s">
        <v>11</v>
      </c>
      <c r="C677" t="s">
        <v>932</v>
      </c>
      <c r="D677" t="s">
        <v>1156</v>
      </c>
      <c r="E677">
        <v>9241000</v>
      </c>
      <c r="F677">
        <v>23200000.140000001</v>
      </c>
      <c r="G677">
        <v>1</v>
      </c>
    </row>
    <row r="678" spans="1:7" x14ac:dyDescent="0.2">
      <c r="A678">
        <v>87</v>
      </c>
      <c r="B678" t="s">
        <v>11</v>
      </c>
      <c r="C678" t="s">
        <v>835</v>
      </c>
      <c r="D678" t="s">
        <v>1158</v>
      </c>
      <c r="E678">
        <v>9227000</v>
      </c>
      <c r="F678">
        <v>9606024.2899999991</v>
      </c>
      <c r="G678">
        <v>1</v>
      </c>
    </row>
    <row r="679" spans="1:7" x14ac:dyDescent="0.2">
      <c r="A679">
        <v>108</v>
      </c>
      <c r="B679" t="s">
        <v>12</v>
      </c>
      <c r="C679" t="s">
        <v>878</v>
      </c>
      <c r="D679" t="s">
        <v>1159</v>
      </c>
      <c r="E679">
        <v>9300000</v>
      </c>
      <c r="F679">
        <v>9530000</v>
      </c>
      <c r="G679">
        <v>1</v>
      </c>
    </row>
    <row r="680" spans="1:7" x14ac:dyDescent="0.2">
      <c r="A680">
        <v>22</v>
      </c>
      <c r="B680" t="s">
        <v>13</v>
      </c>
      <c r="C680" t="s">
        <v>13</v>
      </c>
      <c r="D680" t="s">
        <v>1164</v>
      </c>
      <c r="E680">
        <v>6776000</v>
      </c>
      <c r="F680">
        <v>48810000</v>
      </c>
      <c r="G680">
        <v>1</v>
      </c>
    </row>
    <row r="681" spans="1:7" x14ac:dyDescent="0.2">
      <c r="A681">
        <v>27</v>
      </c>
      <c r="B681" t="s">
        <v>13</v>
      </c>
      <c r="C681" t="s">
        <v>543</v>
      </c>
      <c r="D681" t="s">
        <v>1164</v>
      </c>
      <c r="E681">
        <v>6902000</v>
      </c>
      <c r="F681">
        <v>49166000</v>
      </c>
      <c r="G681">
        <v>1</v>
      </c>
    </row>
    <row r="682" spans="1:7" x14ac:dyDescent="0.2">
      <c r="A682">
        <v>27</v>
      </c>
      <c r="B682" t="s">
        <v>13</v>
      </c>
      <c r="C682" t="s">
        <v>13</v>
      </c>
      <c r="D682" t="s">
        <v>1165</v>
      </c>
      <c r="E682">
        <v>8203000</v>
      </c>
      <c r="F682">
        <v>60078000</v>
      </c>
      <c r="G682">
        <v>1</v>
      </c>
    </row>
    <row r="683" spans="1:7" x14ac:dyDescent="0.2">
      <c r="A683">
        <v>4</v>
      </c>
      <c r="B683" t="s">
        <v>73</v>
      </c>
      <c r="C683" t="s">
        <v>658</v>
      </c>
      <c r="D683" t="s">
        <v>1166</v>
      </c>
      <c r="E683">
        <v>8132500</v>
      </c>
      <c r="F683">
        <v>10762500</v>
      </c>
      <c r="G683">
        <v>4</v>
      </c>
    </row>
    <row r="684" spans="1:7" x14ac:dyDescent="0.2">
      <c r="A684">
        <v>28</v>
      </c>
      <c r="B684" t="s">
        <v>73</v>
      </c>
      <c r="C684" t="s">
        <v>658</v>
      </c>
      <c r="D684" t="s">
        <v>1166</v>
      </c>
      <c r="E684">
        <v>9192500</v>
      </c>
      <c r="F684">
        <v>9604810.2799999993</v>
      </c>
      <c r="G684">
        <v>2</v>
      </c>
    </row>
    <row r="685" spans="1:7" x14ac:dyDescent="0.2">
      <c r="A685">
        <v>93</v>
      </c>
      <c r="B685" t="s">
        <v>73</v>
      </c>
      <c r="C685" t="s">
        <v>658</v>
      </c>
      <c r="D685" t="s">
        <v>1166</v>
      </c>
      <c r="E685">
        <v>9293000</v>
      </c>
      <c r="F685">
        <v>9550000.2100000009</v>
      </c>
      <c r="G685">
        <v>1</v>
      </c>
    </row>
    <row r="686" spans="1:7" x14ac:dyDescent="0.2">
      <c r="A686">
        <v>4</v>
      </c>
      <c r="B686" t="s">
        <v>73</v>
      </c>
      <c r="C686" t="s">
        <v>658</v>
      </c>
      <c r="D686" t="s">
        <v>1167</v>
      </c>
      <c r="E686">
        <v>4640000</v>
      </c>
      <c r="F686">
        <v>9500000</v>
      </c>
      <c r="G686">
        <v>2</v>
      </c>
    </row>
    <row r="687" spans="1:7" x14ac:dyDescent="0.2">
      <c r="A687">
        <v>32</v>
      </c>
      <c r="B687" t="s">
        <v>73</v>
      </c>
      <c r="C687" t="s">
        <v>658</v>
      </c>
      <c r="D687" t="s">
        <v>1167</v>
      </c>
      <c r="E687">
        <v>9300000</v>
      </c>
      <c r="F687">
        <v>9569173</v>
      </c>
      <c r="G687">
        <v>1</v>
      </c>
    </row>
    <row r="688" spans="1:7" x14ac:dyDescent="0.2">
      <c r="A688">
        <v>93</v>
      </c>
      <c r="B688" t="s">
        <v>103</v>
      </c>
      <c r="C688" t="s">
        <v>103</v>
      </c>
      <c r="D688" t="s">
        <v>1168</v>
      </c>
      <c r="E688">
        <v>9286000</v>
      </c>
      <c r="F688">
        <v>9550471.1500000004</v>
      </c>
      <c r="G688">
        <v>1</v>
      </c>
    </row>
    <row r="689" spans="1:8" x14ac:dyDescent="0.2">
      <c r="A689">
        <v>93</v>
      </c>
      <c r="B689" t="s">
        <v>103</v>
      </c>
      <c r="C689" t="s">
        <v>938</v>
      </c>
      <c r="D689" t="s">
        <v>938</v>
      </c>
      <c r="E689">
        <v>9300000</v>
      </c>
      <c r="F689">
        <v>9550994.6199999992</v>
      </c>
      <c r="G689">
        <v>1</v>
      </c>
    </row>
    <row r="690" spans="1:8" x14ac:dyDescent="0.2">
      <c r="A690">
        <v>93</v>
      </c>
      <c r="B690" t="s">
        <v>103</v>
      </c>
      <c r="C690" t="s">
        <v>938</v>
      </c>
      <c r="D690" t="s">
        <v>938</v>
      </c>
      <c r="E690">
        <v>9300000</v>
      </c>
      <c r="F690">
        <v>9550994.6199999992</v>
      </c>
      <c r="G690">
        <v>1</v>
      </c>
    </row>
    <row r="691" spans="1:8" x14ac:dyDescent="0.2">
      <c r="A691">
        <v>101</v>
      </c>
      <c r="B691" t="s">
        <v>103</v>
      </c>
      <c r="C691" t="s">
        <v>938</v>
      </c>
      <c r="D691" t="s">
        <v>938</v>
      </c>
      <c r="E691">
        <v>30989417.120000001</v>
      </c>
      <c r="F691">
        <v>30989417.120000001</v>
      </c>
      <c r="H691">
        <v>1</v>
      </c>
    </row>
    <row r="692" spans="1:8" x14ac:dyDescent="0.2">
      <c r="A692">
        <v>93</v>
      </c>
      <c r="B692" t="s">
        <v>11</v>
      </c>
      <c r="C692" t="s">
        <v>932</v>
      </c>
      <c r="D692" t="s">
        <v>932</v>
      </c>
      <c r="E692">
        <v>9300000</v>
      </c>
      <c r="F692">
        <v>9550004.4199999999</v>
      </c>
      <c r="G692">
        <v>1</v>
      </c>
    </row>
    <row r="693" spans="1:8" x14ac:dyDescent="0.2">
      <c r="A693">
        <v>93</v>
      </c>
      <c r="B693" t="s">
        <v>11</v>
      </c>
      <c r="C693" t="s">
        <v>932</v>
      </c>
      <c r="D693" t="s">
        <v>1169</v>
      </c>
      <c r="E693">
        <v>9208000</v>
      </c>
      <c r="F693">
        <v>16600000.119999999</v>
      </c>
      <c r="G693">
        <v>1</v>
      </c>
    </row>
    <row r="694" spans="1:8" x14ac:dyDescent="0.2">
      <c r="A694">
        <v>93</v>
      </c>
      <c r="B694" t="s">
        <v>12</v>
      </c>
      <c r="C694" t="s">
        <v>1091</v>
      </c>
      <c r="D694" t="s">
        <v>1170</v>
      </c>
      <c r="E694">
        <v>6986000</v>
      </c>
      <c r="F694">
        <v>42700000</v>
      </c>
      <c r="G694">
        <v>1</v>
      </c>
    </row>
    <row r="695" spans="1:8" x14ac:dyDescent="0.2">
      <c r="A695">
        <v>96</v>
      </c>
      <c r="B695" t="s">
        <v>12</v>
      </c>
      <c r="C695" t="s">
        <v>1091</v>
      </c>
      <c r="D695" t="s">
        <v>1170</v>
      </c>
      <c r="E695">
        <v>7862000</v>
      </c>
      <c r="F695">
        <v>8142628.5499999998</v>
      </c>
      <c r="G695">
        <v>1</v>
      </c>
    </row>
    <row r="696" spans="1:8" x14ac:dyDescent="0.2">
      <c r="A696">
        <v>93</v>
      </c>
      <c r="B696" t="s">
        <v>74</v>
      </c>
      <c r="C696" t="s">
        <v>763</v>
      </c>
      <c r="D696" t="s">
        <v>1171</v>
      </c>
      <c r="E696">
        <v>8791000</v>
      </c>
      <c r="F696">
        <v>9650000</v>
      </c>
      <c r="G696">
        <v>1</v>
      </c>
    </row>
    <row r="697" spans="1:8" x14ac:dyDescent="0.2">
      <c r="A697">
        <v>116</v>
      </c>
      <c r="B697" t="s">
        <v>74</v>
      </c>
      <c r="C697" t="s">
        <v>763</v>
      </c>
      <c r="D697" t="s">
        <v>1171</v>
      </c>
      <c r="E697">
        <v>8917000</v>
      </c>
      <c r="F697">
        <v>9466708.0800000001</v>
      </c>
      <c r="G697">
        <v>1</v>
      </c>
    </row>
    <row r="698" spans="1:8" x14ac:dyDescent="0.2">
      <c r="A698">
        <v>96</v>
      </c>
      <c r="B698" t="s">
        <v>103</v>
      </c>
      <c r="C698" t="s">
        <v>823</v>
      </c>
      <c r="D698" t="s">
        <v>1172</v>
      </c>
      <c r="E698">
        <v>9300000</v>
      </c>
      <c r="F698">
        <v>9643755</v>
      </c>
      <c r="G698">
        <v>1</v>
      </c>
    </row>
    <row r="699" spans="1:8" x14ac:dyDescent="0.2">
      <c r="A699">
        <v>4</v>
      </c>
      <c r="B699" t="s">
        <v>12</v>
      </c>
      <c r="C699" t="s">
        <v>12</v>
      </c>
      <c r="D699" t="s">
        <v>1173</v>
      </c>
      <c r="E699">
        <v>9300000</v>
      </c>
      <c r="F699">
        <v>9600000</v>
      </c>
      <c r="G699">
        <v>1</v>
      </c>
    </row>
    <row r="700" spans="1:8" x14ac:dyDescent="0.2">
      <c r="A700">
        <v>96</v>
      </c>
      <c r="B700" t="s">
        <v>12</v>
      </c>
      <c r="C700" t="s">
        <v>12</v>
      </c>
      <c r="D700" t="s">
        <v>1173</v>
      </c>
      <c r="E700">
        <v>9267000</v>
      </c>
      <c r="F700">
        <v>10452992.539999999</v>
      </c>
      <c r="G700">
        <v>1</v>
      </c>
    </row>
    <row r="701" spans="1:8" x14ac:dyDescent="0.2">
      <c r="A701">
        <v>96</v>
      </c>
      <c r="B701" t="s">
        <v>74</v>
      </c>
      <c r="C701" t="s">
        <v>929</v>
      </c>
      <c r="D701" t="s">
        <v>1174</v>
      </c>
      <c r="E701">
        <v>9300000</v>
      </c>
      <c r="F701">
        <v>9604558</v>
      </c>
      <c r="G701">
        <v>1</v>
      </c>
    </row>
    <row r="702" spans="1:8" x14ac:dyDescent="0.2">
      <c r="A702">
        <v>117</v>
      </c>
      <c r="B702" t="s">
        <v>12</v>
      </c>
      <c r="C702" t="s">
        <v>526</v>
      </c>
      <c r="D702" t="s">
        <v>1175</v>
      </c>
      <c r="E702">
        <v>9043000</v>
      </c>
      <c r="F702">
        <v>9511293.75</v>
      </c>
      <c r="G702">
        <v>1</v>
      </c>
    </row>
    <row r="703" spans="1:8" x14ac:dyDescent="0.2">
      <c r="A703">
        <v>4</v>
      </c>
      <c r="B703" t="s">
        <v>103</v>
      </c>
      <c r="C703" t="s">
        <v>938</v>
      </c>
      <c r="D703" t="s">
        <v>1176</v>
      </c>
      <c r="E703">
        <v>9182000</v>
      </c>
      <c r="F703">
        <v>9600000</v>
      </c>
      <c r="G703">
        <v>1</v>
      </c>
    </row>
    <row r="704" spans="1:8" x14ac:dyDescent="0.2">
      <c r="A704">
        <v>4</v>
      </c>
      <c r="B704" t="s">
        <v>12</v>
      </c>
      <c r="C704" t="s">
        <v>828</v>
      </c>
      <c r="D704" t="s">
        <v>1178</v>
      </c>
      <c r="E704">
        <v>9227000</v>
      </c>
      <c r="F704">
        <v>9527000</v>
      </c>
      <c r="G704">
        <v>1</v>
      </c>
    </row>
    <row r="705" spans="1:7" x14ac:dyDescent="0.2">
      <c r="A705">
        <v>4</v>
      </c>
      <c r="B705" t="s">
        <v>73</v>
      </c>
      <c r="C705" t="s">
        <v>762</v>
      </c>
      <c r="D705" t="s">
        <v>1179</v>
      </c>
      <c r="E705">
        <v>9188000</v>
      </c>
      <c r="F705">
        <v>9500000</v>
      </c>
      <c r="G705">
        <v>1</v>
      </c>
    </row>
    <row r="706" spans="1:7" x14ac:dyDescent="0.2">
      <c r="A706">
        <v>27</v>
      </c>
      <c r="B706" t="s">
        <v>103</v>
      </c>
      <c r="C706" t="s">
        <v>1177</v>
      </c>
      <c r="D706" t="s">
        <v>1180</v>
      </c>
      <c r="E706">
        <v>7448000</v>
      </c>
      <c r="F706">
        <v>21178000</v>
      </c>
      <c r="G706">
        <v>1</v>
      </c>
    </row>
    <row r="707" spans="1:7" x14ac:dyDescent="0.2">
      <c r="A707">
        <v>27</v>
      </c>
      <c r="B707" t="s">
        <v>11</v>
      </c>
      <c r="C707" t="s">
        <v>11</v>
      </c>
      <c r="D707" t="s">
        <v>1181</v>
      </c>
      <c r="E707">
        <v>6566000</v>
      </c>
      <c r="F707">
        <v>37397000</v>
      </c>
      <c r="G707">
        <v>1</v>
      </c>
    </row>
    <row r="708" spans="1:7" x14ac:dyDescent="0.2">
      <c r="A708">
        <v>27</v>
      </c>
      <c r="B708" t="s">
        <v>12</v>
      </c>
      <c r="C708" t="s">
        <v>878</v>
      </c>
      <c r="D708" t="s">
        <v>1182</v>
      </c>
      <c r="E708">
        <v>7825000</v>
      </c>
      <c r="F708">
        <v>60572000</v>
      </c>
      <c r="G708">
        <v>1</v>
      </c>
    </row>
    <row r="709" spans="1:7" x14ac:dyDescent="0.2">
      <c r="A709">
        <v>32</v>
      </c>
      <c r="B709" t="s">
        <v>103</v>
      </c>
      <c r="C709" t="s">
        <v>1067</v>
      </c>
      <c r="D709" t="s">
        <v>1183</v>
      </c>
      <c r="E709">
        <v>9286000</v>
      </c>
      <c r="F709">
        <v>13831834.75</v>
      </c>
      <c r="G709">
        <v>1</v>
      </c>
    </row>
    <row r="710" spans="1:7" x14ac:dyDescent="0.2">
      <c r="A710">
        <v>93</v>
      </c>
      <c r="B710" t="s">
        <v>11</v>
      </c>
      <c r="C710" t="s">
        <v>752</v>
      </c>
      <c r="D710" t="s">
        <v>1184</v>
      </c>
      <c r="E710">
        <v>8665000</v>
      </c>
      <c r="F710">
        <v>26777131.460000001</v>
      </c>
      <c r="G710">
        <v>1</v>
      </c>
    </row>
    <row r="711" spans="1:7" x14ac:dyDescent="0.2">
      <c r="A711">
        <v>32</v>
      </c>
      <c r="B711" t="s">
        <v>11</v>
      </c>
      <c r="C711" t="s">
        <v>752</v>
      </c>
      <c r="D711" t="s">
        <v>1184</v>
      </c>
      <c r="E711">
        <v>9247000</v>
      </c>
      <c r="F711">
        <v>18857217.23</v>
      </c>
      <c r="G711">
        <v>1</v>
      </c>
    </row>
    <row r="712" spans="1:7" x14ac:dyDescent="0.2">
      <c r="A712">
        <v>87</v>
      </c>
      <c r="B712" t="s">
        <v>74</v>
      </c>
      <c r="C712" t="s">
        <v>746</v>
      </c>
      <c r="D712" t="s">
        <v>1185</v>
      </c>
      <c r="E712">
        <v>9300000</v>
      </c>
      <c r="F712">
        <v>13671690</v>
      </c>
      <c r="G712">
        <v>1</v>
      </c>
    </row>
    <row r="713" spans="1:7" x14ac:dyDescent="0.2">
      <c r="A713">
        <v>93</v>
      </c>
      <c r="B713" t="s">
        <v>103</v>
      </c>
      <c r="C713" t="s">
        <v>103</v>
      </c>
      <c r="D713" t="s">
        <v>1186</v>
      </c>
      <c r="E713">
        <v>8538000</v>
      </c>
      <c r="F713">
        <v>8788999.9800000004</v>
      </c>
      <c r="G713">
        <v>1</v>
      </c>
    </row>
    <row r="714" spans="1:7" x14ac:dyDescent="0.2">
      <c r="A714">
        <v>93</v>
      </c>
      <c r="B714" t="s">
        <v>103</v>
      </c>
      <c r="C714" t="s">
        <v>1177</v>
      </c>
      <c r="D714" t="s">
        <v>1188</v>
      </c>
      <c r="E714">
        <v>9290000</v>
      </c>
      <c r="F714">
        <v>16417972.074999999</v>
      </c>
      <c r="G714">
        <v>2</v>
      </c>
    </row>
    <row r="715" spans="1:7" x14ac:dyDescent="0.2">
      <c r="A715">
        <v>93</v>
      </c>
      <c r="B715" t="s">
        <v>11</v>
      </c>
      <c r="C715" t="s">
        <v>83</v>
      </c>
      <c r="D715" t="s">
        <v>1189</v>
      </c>
      <c r="E715">
        <v>6818000</v>
      </c>
      <c r="F715">
        <v>56780000</v>
      </c>
      <c r="G715">
        <v>1</v>
      </c>
    </row>
    <row r="716" spans="1:7" x14ac:dyDescent="0.2">
      <c r="A716">
        <v>93</v>
      </c>
      <c r="B716" t="s">
        <v>11</v>
      </c>
      <c r="C716" t="s">
        <v>844</v>
      </c>
      <c r="D716" t="s">
        <v>1190</v>
      </c>
      <c r="E716">
        <v>9260000</v>
      </c>
      <c r="F716">
        <v>25413185.670000002</v>
      </c>
      <c r="G716">
        <v>1</v>
      </c>
    </row>
    <row r="717" spans="1:7" x14ac:dyDescent="0.2">
      <c r="A717">
        <v>93</v>
      </c>
      <c r="B717" t="s">
        <v>73</v>
      </c>
      <c r="C717" t="s">
        <v>754</v>
      </c>
      <c r="D717" t="s">
        <v>1191</v>
      </c>
      <c r="E717">
        <v>9300000</v>
      </c>
      <c r="F717">
        <v>9600000</v>
      </c>
      <c r="G717">
        <v>1</v>
      </c>
    </row>
    <row r="718" spans="1:7" x14ac:dyDescent="0.2">
      <c r="A718">
        <v>93</v>
      </c>
      <c r="B718" t="s">
        <v>73</v>
      </c>
      <c r="C718" t="s">
        <v>762</v>
      </c>
      <c r="D718" t="s">
        <v>1192</v>
      </c>
      <c r="E718">
        <v>9273000</v>
      </c>
      <c r="F718">
        <v>9600000</v>
      </c>
      <c r="G718">
        <v>1</v>
      </c>
    </row>
    <row r="719" spans="1:7" x14ac:dyDescent="0.2">
      <c r="A719">
        <v>105</v>
      </c>
      <c r="B719" t="s">
        <v>74</v>
      </c>
      <c r="C719" t="s">
        <v>75</v>
      </c>
      <c r="D719" t="s">
        <v>1193</v>
      </c>
      <c r="E719">
        <v>9247500</v>
      </c>
      <c r="F719">
        <v>9599975.0399999991</v>
      </c>
      <c r="G719">
        <v>2</v>
      </c>
    </row>
    <row r="720" spans="1:7" x14ac:dyDescent="0.2">
      <c r="A720">
        <v>116</v>
      </c>
      <c r="B720" t="s">
        <v>12</v>
      </c>
      <c r="C720" t="s">
        <v>373</v>
      </c>
      <c r="D720" t="s">
        <v>1194</v>
      </c>
      <c r="E720">
        <v>9300000</v>
      </c>
      <c r="F720">
        <v>9466708.0800000001</v>
      </c>
      <c r="G720">
        <v>1</v>
      </c>
    </row>
    <row r="721" spans="1:7" x14ac:dyDescent="0.2">
      <c r="A721">
        <v>116</v>
      </c>
      <c r="B721" t="s">
        <v>74</v>
      </c>
      <c r="C721" t="s">
        <v>929</v>
      </c>
      <c r="D721" t="s">
        <v>1195</v>
      </c>
      <c r="E721">
        <v>11625000</v>
      </c>
      <c r="F721">
        <v>11833385.1</v>
      </c>
      <c r="G721">
        <v>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9026C-7CC9-4FEF-A182-C5C29C180288}">
  <sheetPr codeName="Hoja13">
    <tabColor rgb="FFFFFF00"/>
  </sheetPr>
  <dimension ref="A1:H1076"/>
  <sheetViews>
    <sheetView workbookViewId="0">
      <selection activeCell="A3" sqref="A3:H1076"/>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417" t="s">
        <v>1160</v>
      </c>
    </row>
    <row r="3" spans="1:8" x14ac:dyDescent="0.2">
      <c r="A3" t="s">
        <v>81</v>
      </c>
      <c r="B3" t="s">
        <v>355</v>
      </c>
      <c r="C3" t="s">
        <v>356</v>
      </c>
      <c r="D3" t="s">
        <v>357</v>
      </c>
      <c r="E3" t="s">
        <v>272</v>
      </c>
      <c r="F3" t="s">
        <v>273</v>
      </c>
      <c r="G3" t="s">
        <v>274</v>
      </c>
      <c r="H3" t="s">
        <v>275</v>
      </c>
    </row>
    <row r="4" spans="1:8" x14ac:dyDescent="0.2">
      <c r="A4">
        <v>4</v>
      </c>
      <c r="B4" t="s">
        <v>11</v>
      </c>
      <c r="C4" t="s">
        <v>95</v>
      </c>
      <c r="D4" t="s">
        <v>101</v>
      </c>
      <c r="E4">
        <v>9300000</v>
      </c>
      <c r="F4">
        <v>9600000.0675000008</v>
      </c>
      <c r="G4">
        <v>4</v>
      </c>
    </row>
    <row r="5" spans="1:8" x14ac:dyDescent="0.2">
      <c r="A5">
        <v>4</v>
      </c>
      <c r="B5" t="s">
        <v>11</v>
      </c>
      <c r="C5" t="s">
        <v>95</v>
      </c>
      <c r="D5" t="s">
        <v>101</v>
      </c>
      <c r="E5">
        <v>9817125</v>
      </c>
      <c r="F5">
        <v>11758250</v>
      </c>
      <c r="G5">
        <v>8</v>
      </c>
    </row>
    <row r="6" spans="1:8" x14ac:dyDescent="0.2">
      <c r="A6">
        <v>87</v>
      </c>
      <c r="B6" t="s">
        <v>11</v>
      </c>
      <c r="C6" t="s">
        <v>95</v>
      </c>
      <c r="D6" t="s">
        <v>101</v>
      </c>
      <c r="E6">
        <v>9300000</v>
      </c>
      <c r="F6">
        <v>9601790</v>
      </c>
      <c r="G6">
        <v>1</v>
      </c>
    </row>
    <row r="7" spans="1:8" x14ac:dyDescent="0.2">
      <c r="A7">
        <v>93</v>
      </c>
      <c r="B7" t="s">
        <v>11</v>
      </c>
      <c r="C7" t="s">
        <v>95</v>
      </c>
      <c r="D7" t="s">
        <v>101</v>
      </c>
      <c r="E7">
        <v>10191800</v>
      </c>
      <c r="F7">
        <v>13478115.934</v>
      </c>
      <c r="G7">
        <v>5</v>
      </c>
    </row>
    <row r="8" spans="1:8" x14ac:dyDescent="0.2">
      <c r="A8">
        <v>93</v>
      </c>
      <c r="B8" t="s">
        <v>11</v>
      </c>
      <c r="C8" t="s">
        <v>95</v>
      </c>
      <c r="D8" t="s">
        <v>101</v>
      </c>
      <c r="E8">
        <v>10176000</v>
      </c>
      <c r="F8">
        <v>21872974.489999998</v>
      </c>
      <c r="G8">
        <v>5</v>
      </c>
    </row>
    <row r="9" spans="1:8" x14ac:dyDescent="0.2">
      <c r="A9">
        <v>93</v>
      </c>
      <c r="B9" t="s">
        <v>11</v>
      </c>
      <c r="C9" t="s">
        <v>95</v>
      </c>
      <c r="D9" t="s">
        <v>101</v>
      </c>
      <c r="E9">
        <v>26296954.399999999</v>
      </c>
      <c r="F9">
        <v>26527077.719999999</v>
      </c>
      <c r="H9">
        <v>1</v>
      </c>
    </row>
    <row r="10" spans="1:8" x14ac:dyDescent="0.2">
      <c r="A10">
        <v>27</v>
      </c>
      <c r="B10" t="s">
        <v>11</v>
      </c>
      <c r="C10" t="s">
        <v>95</v>
      </c>
      <c r="D10" t="s">
        <v>101</v>
      </c>
      <c r="E10">
        <v>9267000</v>
      </c>
      <c r="F10">
        <v>26250000</v>
      </c>
      <c r="G10">
        <v>1</v>
      </c>
    </row>
    <row r="11" spans="1:8" x14ac:dyDescent="0.2">
      <c r="A11">
        <v>121</v>
      </c>
      <c r="B11" t="s">
        <v>11</v>
      </c>
      <c r="C11" t="s">
        <v>95</v>
      </c>
      <c r="D11" t="s">
        <v>101</v>
      </c>
      <c r="E11">
        <v>9796000</v>
      </c>
      <c r="F11">
        <v>10621724.25625</v>
      </c>
      <c r="G11">
        <v>8</v>
      </c>
    </row>
    <row r="12" spans="1:8" x14ac:dyDescent="0.2">
      <c r="A12">
        <v>121</v>
      </c>
      <c r="B12" t="s">
        <v>11</v>
      </c>
      <c r="C12" t="s">
        <v>95</v>
      </c>
      <c r="D12" t="s">
        <v>101</v>
      </c>
      <c r="E12">
        <v>8512666.6666666698</v>
      </c>
      <c r="F12">
        <v>9646260.6333333291</v>
      </c>
      <c r="G12">
        <v>3</v>
      </c>
    </row>
    <row r="13" spans="1:8" x14ac:dyDescent="0.2">
      <c r="A13">
        <v>105</v>
      </c>
      <c r="B13" t="s">
        <v>11</v>
      </c>
      <c r="C13" t="s">
        <v>95</v>
      </c>
      <c r="D13" t="s">
        <v>101</v>
      </c>
      <c r="E13">
        <v>8119000</v>
      </c>
      <c r="F13">
        <v>28300000</v>
      </c>
      <c r="G13">
        <v>1</v>
      </c>
    </row>
    <row r="14" spans="1:8" x14ac:dyDescent="0.2">
      <c r="A14">
        <v>4</v>
      </c>
      <c r="B14" t="s">
        <v>105</v>
      </c>
      <c r="C14" t="s">
        <v>107</v>
      </c>
      <c r="D14" t="s">
        <v>77</v>
      </c>
      <c r="E14">
        <v>11287500</v>
      </c>
      <c r="F14">
        <v>11691437.5</v>
      </c>
      <c r="G14">
        <v>16</v>
      </c>
    </row>
    <row r="15" spans="1:8" x14ac:dyDescent="0.2">
      <c r="A15">
        <v>4</v>
      </c>
      <c r="B15" t="s">
        <v>105</v>
      </c>
      <c r="C15" t="s">
        <v>107</v>
      </c>
      <c r="D15" t="s">
        <v>77</v>
      </c>
      <c r="E15">
        <v>11409727.272727299</v>
      </c>
      <c r="F15">
        <v>12374272.727272701</v>
      </c>
      <c r="G15">
        <v>22</v>
      </c>
    </row>
    <row r="16" spans="1:8" x14ac:dyDescent="0.2">
      <c r="A16">
        <v>87</v>
      </c>
      <c r="B16" t="s">
        <v>105</v>
      </c>
      <c r="C16" t="s">
        <v>107</v>
      </c>
      <c r="D16" t="s">
        <v>77</v>
      </c>
      <c r="E16">
        <v>13950000</v>
      </c>
      <c r="F16">
        <v>14340252.5</v>
      </c>
      <c r="G16">
        <v>1</v>
      </c>
    </row>
    <row r="17" spans="1:8" x14ac:dyDescent="0.2">
      <c r="A17">
        <v>87</v>
      </c>
      <c r="B17" t="s">
        <v>105</v>
      </c>
      <c r="C17" t="s">
        <v>107</v>
      </c>
      <c r="D17" t="s">
        <v>77</v>
      </c>
      <c r="E17">
        <v>7821857.1428571399</v>
      </c>
      <c r="F17">
        <v>12329467.527142899</v>
      </c>
      <c r="G17">
        <v>7</v>
      </c>
    </row>
    <row r="18" spans="1:8" x14ac:dyDescent="0.2">
      <c r="A18">
        <v>93</v>
      </c>
      <c r="B18" t="s">
        <v>105</v>
      </c>
      <c r="C18" t="s">
        <v>107</v>
      </c>
      <c r="D18" t="s">
        <v>77</v>
      </c>
      <c r="E18">
        <v>12400000</v>
      </c>
      <c r="F18">
        <v>12716666.6666667</v>
      </c>
      <c r="G18">
        <v>3</v>
      </c>
    </row>
    <row r="19" spans="1:8" x14ac:dyDescent="0.2">
      <c r="A19">
        <v>93</v>
      </c>
      <c r="B19" t="s">
        <v>105</v>
      </c>
      <c r="C19" t="s">
        <v>107</v>
      </c>
      <c r="D19" t="s">
        <v>77</v>
      </c>
      <c r="E19">
        <v>13134222.2222222</v>
      </c>
      <c r="F19">
        <v>14988888.888888899</v>
      </c>
      <c r="G19">
        <v>9</v>
      </c>
    </row>
    <row r="20" spans="1:8" x14ac:dyDescent="0.2">
      <c r="A20">
        <v>93</v>
      </c>
      <c r="B20" t="s">
        <v>105</v>
      </c>
      <c r="C20" t="s">
        <v>107</v>
      </c>
      <c r="D20" t="s">
        <v>77</v>
      </c>
      <c r="E20">
        <v>15429722.5</v>
      </c>
      <c r="F20">
        <v>15513505</v>
      </c>
      <c r="H20">
        <v>1</v>
      </c>
    </row>
    <row r="21" spans="1:8" x14ac:dyDescent="0.2">
      <c r="A21">
        <v>93</v>
      </c>
      <c r="B21" t="s">
        <v>105</v>
      </c>
      <c r="C21" t="s">
        <v>107</v>
      </c>
      <c r="D21" t="s">
        <v>77</v>
      </c>
      <c r="E21">
        <v>23683468.25</v>
      </c>
      <c r="F21">
        <v>23710349.899999999</v>
      </c>
      <c r="H21">
        <v>1</v>
      </c>
    </row>
    <row r="22" spans="1:8" x14ac:dyDescent="0.2">
      <c r="A22">
        <v>117</v>
      </c>
      <c r="B22" t="s">
        <v>105</v>
      </c>
      <c r="C22" t="s">
        <v>107</v>
      </c>
      <c r="D22" t="s">
        <v>77</v>
      </c>
      <c r="E22">
        <v>6975000</v>
      </c>
      <c r="F22">
        <v>14298868.15</v>
      </c>
      <c r="G22">
        <v>2</v>
      </c>
    </row>
    <row r="23" spans="1:8" x14ac:dyDescent="0.2">
      <c r="A23">
        <v>96</v>
      </c>
      <c r="B23" t="s">
        <v>105</v>
      </c>
      <c r="C23" t="s">
        <v>107</v>
      </c>
      <c r="D23" t="s">
        <v>77</v>
      </c>
      <c r="E23">
        <v>8814500</v>
      </c>
      <c r="F23">
        <v>12837615.505000001</v>
      </c>
      <c r="G23">
        <v>2</v>
      </c>
    </row>
    <row r="24" spans="1:8" x14ac:dyDescent="0.2">
      <c r="A24">
        <v>96</v>
      </c>
      <c r="B24" t="s">
        <v>105</v>
      </c>
      <c r="C24" t="s">
        <v>107</v>
      </c>
      <c r="D24" t="s">
        <v>77</v>
      </c>
      <c r="E24">
        <v>8329000</v>
      </c>
      <c r="F24">
        <v>16070673.5</v>
      </c>
      <c r="G24">
        <v>1</v>
      </c>
    </row>
    <row r="25" spans="1:8" x14ac:dyDescent="0.2">
      <c r="A25">
        <v>96</v>
      </c>
      <c r="B25" t="s">
        <v>105</v>
      </c>
      <c r="C25" t="s">
        <v>107</v>
      </c>
      <c r="D25" t="s">
        <v>77</v>
      </c>
      <c r="E25">
        <v>18536040.690000001</v>
      </c>
      <c r="F25">
        <v>18536040.690000001</v>
      </c>
      <c r="H25">
        <v>2</v>
      </c>
    </row>
    <row r="26" spans="1:8" x14ac:dyDescent="0.2">
      <c r="A26">
        <v>96</v>
      </c>
      <c r="B26" t="s">
        <v>105</v>
      </c>
      <c r="C26" t="s">
        <v>107</v>
      </c>
      <c r="D26" t="s">
        <v>77</v>
      </c>
      <c r="E26">
        <v>18536040.690000001</v>
      </c>
      <c r="F26">
        <v>18536040.690000001</v>
      </c>
      <c r="H26">
        <v>1</v>
      </c>
    </row>
    <row r="27" spans="1:8" x14ac:dyDescent="0.2">
      <c r="A27">
        <v>121</v>
      </c>
      <c r="B27" t="s">
        <v>105</v>
      </c>
      <c r="C27" t="s">
        <v>107</v>
      </c>
      <c r="D27" t="s">
        <v>77</v>
      </c>
      <c r="E27">
        <v>10850000</v>
      </c>
      <c r="F27">
        <v>11245678.3333333</v>
      </c>
      <c r="G27">
        <v>3</v>
      </c>
    </row>
    <row r="28" spans="1:8" x14ac:dyDescent="0.2">
      <c r="A28">
        <v>4</v>
      </c>
      <c r="B28" t="s">
        <v>103</v>
      </c>
      <c r="C28" t="s">
        <v>109</v>
      </c>
      <c r="D28" t="s">
        <v>82</v>
      </c>
      <c r="E28">
        <v>9195000</v>
      </c>
      <c r="F28">
        <v>9600000</v>
      </c>
      <c r="G28">
        <v>1</v>
      </c>
    </row>
    <row r="29" spans="1:8" x14ac:dyDescent="0.2">
      <c r="A29">
        <v>28</v>
      </c>
      <c r="B29" t="s">
        <v>103</v>
      </c>
      <c r="C29" t="s">
        <v>109</v>
      </c>
      <c r="D29" t="s">
        <v>82</v>
      </c>
      <c r="E29">
        <v>9300000</v>
      </c>
      <c r="F29">
        <v>9606025.0299999993</v>
      </c>
      <c r="G29">
        <v>1</v>
      </c>
    </row>
    <row r="30" spans="1:8" x14ac:dyDescent="0.2">
      <c r="A30">
        <v>28</v>
      </c>
      <c r="B30" t="s">
        <v>103</v>
      </c>
      <c r="C30" t="s">
        <v>109</v>
      </c>
      <c r="D30" t="s">
        <v>82</v>
      </c>
      <c r="E30">
        <v>4650000</v>
      </c>
      <c r="F30">
        <v>9453013.0150000006</v>
      </c>
      <c r="G30">
        <v>2</v>
      </c>
    </row>
    <row r="31" spans="1:8" x14ac:dyDescent="0.2">
      <c r="A31">
        <v>87</v>
      </c>
      <c r="B31" t="s">
        <v>103</v>
      </c>
      <c r="C31" t="s">
        <v>109</v>
      </c>
      <c r="D31" t="s">
        <v>82</v>
      </c>
      <c r="E31">
        <v>6482000</v>
      </c>
      <c r="F31">
        <v>45798458.43</v>
      </c>
      <c r="G31">
        <v>1</v>
      </c>
    </row>
    <row r="32" spans="1:8" x14ac:dyDescent="0.2">
      <c r="A32">
        <v>93</v>
      </c>
      <c r="B32" t="s">
        <v>103</v>
      </c>
      <c r="C32" t="s">
        <v>109</v>
      </c>
      <c r="D32" t="s">
        <v>82</v>
      </c>
      <c r="E32">
        <v>10836666.6666667</v>
      </c>
      <c r="F32">
        <v>11100834.903333301</v>
      </c>
      <c r="G32">
        <v>3</v>
      </c>
    </row>
    <row r="33" spans="1:8" x14ac:dyDescent="0.2">
      <c r="A33">
        <v>93</v>
      </c>
      <c r="B33" t="s">
        <v>103</v>
      </c>
      <c r="C33" t="s">
        <v>109</v>
      </c>
      <c r="D33" t="s">
        <v>82</v>
      </c>
      <c r="E33">
        <v>11695333.3333333</v>
      </c>
      <c r="F33">
        <v>15872222.624444401</v>
      </c>
      <c r="G33">
        <v>9</v>
      </c>
    </row>
    <row r="34" spans="1:8" x14ac:dyDescent="0.2">
      <c r="A34">
        <v>93</v>
      </c>
      <c r="B34" t="s">
        <v>103</v>
      </c>
      <c r="C34" t="s">
        <v>109</v>
      </c>
      <c r="D34" t="s">
        <v>82</v>
      </c>
      <c r="E34">
        <v>14104002</v>
      </c>
      <c r="F34">
        <v>14104002</v>
      </c>
      <c r="H34">
        <v>1</v>
      </c>
    </row>
    <row r="35" spans="1:8" x14ac:dyDescent="0.2">
      <c r="A35">
        <v>88</v>
      </c>
      <c r="B35" t="s">
        <v>103</v>
      </c>
      <c r="C35" t="s">
        <v>109</v>
      </c>
      <c r="D35" t="s">
        <v>82</v>
      </c>
      <c r="E35">
        <v>9240500</v>
      </c>
      <c r="F35">
        <v>9746862.875</v>
      </c>
      <c r="G35">
        <v>2</v>
      </c>
    </row>
    <row r="36" spans="1:8" x14ac:dyDescent="0.2">
      <c r="A36">
        <v>88</v>
      </c>
      <c r="B36" t="s">
        <v>103</v>
      </c>
      <c r="C36" t="s">
        <v>109</v>
      </c>
      <c r="D36" t="s">
        <v>82</v>
      </c>
      <c r="E36">
        <v>12397666.6666667</v>
      </c>
      <c r="F36">
        <v>12895849.516666699</v>
      </c>
      <c r="G36">
        <v>3</v>
      </c>
    </row>
    <row r="37" spans="1:8" x14ac:dyDescent="0.2">
      <c r="A37">
        <v>105</v>
      </c>
      <c r="B37" t="s">
        <v>103</v>
      </c>
      <c r="C37" t="s">
        <v>109</v>
      </c>
      <c r="D37" t="s">
        <v>82</v>
      </c>
      <c r="E37">
        <v>13950000</v>
      </c>
      <c r="F37">
        <v>14391414.68</v>
      </c>
      <c r="G37">
        <v>1</v>
      </c>
    </row>
    <row r="38" spans="1:8" x14ac:dyDescent="0.2">
      <c r="A38">
        <v>4</v>
      </c>
      <c r="B38" t="s">
        <v>11</v>
      </c>
      <c r="C38" t="s">
        <v>95</v>
      </c>
      <c r="D38" t="s">
        <v>96</v>
      </c>
      <c r="E38">
        <v>11603250</v>
      </c>
      <c r="F38">
        <v>12061875</v>
      </c>
      <c r="G38">
        <v>4</v>
      </c>
    </row>
    <row r="39" spans="1:8" x14ac:dyDescent="0.2">
      <c r="A39">
        <v>4</v>
      </c>
      <c r="B39" t="s">
        <v>11</v>
      </c>
      <c r="C39" t="s">
        <v>95</v>
      </c>
      <c r="D39" t="s">
        <v>96</v>
      </c>
      <c r="E39">
        <v>10919800</v>
      </c>
      <c r="F39">
        <v>11460000</v>
      </c>
      <c r="G39">
        <v>5</v>
      </c>
    </row>
    <row r="40" spans="1:8" x14ac:dyDescent="0.2">
      <c r="A40">
        <v>28</v>
      </c>
      <c r="B40" t="s">
        <v>11</v>
      </c>
      <c r="C40" t="s">
        <v>95</v>
      </c>
      <c r="D40" t="s">
        <v>96</v>
      </c>
      <c r="E40">
        <v>9300000</v>
      </c>
      <c r="F40">
        <v>9571842.5299999993</v>
      </c>
      <c r="G40">
        <v>1</v>
      </c>
    </row>
    <row r="41" spans="1:8" x14ac:dyDescent="0.2">
      <c r="A41">
        <v>93</v>
      </c>
      <c r="B41" t="s">
        <v>11</v>
      </c>
      <c r="C41" t="s">
        <v>95</v>
      </c>
      <c r="D41" t="s">
        <v>96</v>
      </c>
      <c r="E41">
        <v>9280000</v>
      </c>
      <c r="F41">
        <v>24454298.809999999</v>
      </c>
      <c r="G41">
        <v>1</v>
      </c>
    </row>
    <row r="42" spans="1:8" x14ac:dyDescent="0.2">
      <c r="A42">
        <v>93</v>
      </c>
      <c r="B42" t="s">
        <v>11</v>
      </c>
      <c r="C42" t="s">
        <v>95</v>
      </c>
      <c r="D42" t="s">
        <v>96</v>
      </c>
      <c r="E42">
        <v>6608000</v>
      </c>
      <c r="F42">
        <v>20025000</v>
      </c>
      <c r="G42">
        <v>1</v>
      </c>
    </row>
    <row r="43" spans="1:8" x14ac:dyDescent="0.2">
      <c r="A43">
        <v>117</v>
      </c>
      <c r="B43" t="s">
        <v>11</v>
      </c>
      <c r="C43" t="s">
        <v>95</v>
      </c>
      <c r="D43" t="s">
        <v>96</v>
      </c>
      <c r="E43">
        <v>9125000</v>
      </c>
      <c r="F43">
        <v>9336293.75</v>
      </c>
      <c r="G43">
        <v>2</v>
      </c>
    </row>
    <row r="44" spans="1:8" x14ac:dyDescent="0.2">
      <c r="A44">
        <v>96</v>
      </c>
      <c r="B44" t="s">
        <v>11</v>
      </c>
      <c r="C44" t="s">
        <v>95</v>
      </c>
      <c r="D44" t="s">
        <v>96</v>
      </c>
      <c r="E44">
        <v>13950000</v>
      </c>
      <c r="F44">
        <v>14354063.25</v>
      </c>
      <c r="G44">
        <v>1</v>
      </c>
    </row>
    <row r="45" spans="1:8" x14ac:dyDescent="0.2">
      <c r="A45">
        <v>121</v>
      </c>
      <c r="B45" t="s">
        <v>11</v>
      </c>
      <c r="C45" t="s">
        <v>95</v>
      </c>
      <c r="D45" t="s">
        <v>96</v>
      </c>
      <c r="E45">
        <v>9300000</v>
      </c>
      <c r="F45">
        <v>9655157.5</v>
      </c>
      <c r="G45">
        <v>1</v>
      </c>
    </row>
    <row r="46" spans="1:8" x14ac:dyDescent="0.2">
      <c r="A46">
        <v>4</v>
      </c>
      <c r="B46" t="s">
        <v>105</v>
      </c>
      <c r="C46" t="s">
        <v>108</v>
      </c>
      <c r="D46" t="s">
        <v>108</v>
      </c>
      <c r="E46">
        <v>9197800</v>
      </c>
      <c r="F46">
        <v>12350000</v>
      </c>
      <c r="G46">
        <v>5</v>
      </c>
    </row>
    <row r="47" spans="1:8" x14ac:dyDescent="0.2">
      <c r="A47">
        <v>4</v>
      </c>
      <c r="B47" t="s">
        <v>105</v>
      </c>
      <c r="C47" t="s">
        <v>108</v>
      </c>
      <c r="D47" t="s">
        <v>108</v>
      </c>
      <c r="E47">
        <v>10074750</v>
      </c>
      <c r="F47">
        <v>10756750</v>
      </c>
      <c r="G47">
        <v>4</v>
      </c>
    </row>
    <row r="48" spans="1:8" x14ac:dyDescent="0.2">
      <c r="A48">
        <v>93</v>
      </c>
      <c r="B48" t="s">
        <v>105</v>
      </c>
      <c r="C48" t="s">
        <v>108</v>
      </c>
      <c r="D48" t="s">
        <v>108</v>
      </c>
      <c r="E48">
        <v>9117666.6666666698</v>
      </c>
      <c r="F48">
        <v>17707000</v>
      </c>
      <c r="G48">
        <v>6</v>
      </c>
    </row>
    <row r="49" spans="1:8" x14ac:dyDescent="0.2">
      <c r="A49">
        <v>93</v>
      </c>
      <c r="B49" t="s">
        <v>105</v>
      </c>
      <c r="C49" t="s">
        <v>108</v>
      </c>
      <c r="D49" t="s">
        <v>108</v>
      </c>
      <c r="E49">
        <v>12607285.7142857</v>
      </c>
      <c r="F49">
        <v>15467857.142857101</v>
      </c>
      <c r="G49">
        <v>7</v>
      </c>
    </row>
    <row r="50" spans="1:8" x14ac:dyDescent="0.2">
      <c r="A50">
        <v>93</v>
      </c>
      <c r="B50" t="s">
        <v>105</v>
      </c>
      <c r="C50" t="s">
        <v>108</v>
      </c>
      <c r="D50" t="s">
        <v>108</v>
      </c>
      <c r="E50">
        <v>15617322.359999999</v>
      </c>
      <c r="F50">
        <v>15701921.699999999</v>
      </c>
      <c r="H50">
        <v>1</v>
      </c>
    </row>
    <row r="51" spans="1:8" x14ac:dyDescent="0.2">
      <c r="A51">
        <v>27</v>
      </c>
      <c r="B51" t="s">
        <v>105</v>
      </c>
      <c r="C51" t="s">
        <v>108</v>
      </c>
      <c r="D51" t="s">
        <v>108</v>
      </c>
      <c r="E51">
        <v>9221000</v>
      </c>
      <c r="F51">
        <v>19734000</v>
      </c>
      <c r="G51">
        <v>1</v>
      </c>
    </row>
    <row r="52" spans="1:8" x14ac:dyDescent="0.2">
      <c r="A52">
        <v>96</v>
      </c>
      <c r="B52" t="s">
        <v>105</v>
      </c>
      <c r="C52" t="s">
        <v>108</v>
      </c>
      <c r="D52" t="s">
        <v>108</v>
      </c>
      <c r="E52">
        <v>9300000</v>
      </c>
      <c r="F52">
        <v>9633528</v>
      </c>
      <c r="G52">
        <v>1</v>
      </c>
    </row>
    <row r="53" spans="1:8" x14ac:dyDescent="0.2">
      <c r="A53">
        <v>121</v>
      </c>
      <c r="B53" t="s">
        <v>105</v>
      </c>
      <c r="C53" t="s">
        <v>108</v>
      </c>
      <c r="D53" t="s">
        <v>108</v>
      </c>
      <c r="E53">
        <v>7867000</v>
      </c>
      <c r="F53">
        <v>9628964.5999999996</v>
      </c>
      <c r="G53">
        <v>1</v>
      </c>
    </row>
    <row r="54" spans="1:8" x14ac:dyDescent="0.2">
      <c r="A54">
        <v>4</v>
      </c>
      <c r="B54" t="s">
        <v>105</v>
      </c>
      <c r="C54" t="s">
        <v>107</v>
      </c>
      <c r="D54" t="s">
        <v>110</v>
      </c>
      <c r="E54">
        <v>7238000</v>
      </c>
      <c r="F54">
        <v>7538000</v>
      </c>
      <c r="G54">
        <v>1</v>
      </c>
    </row>
    <row r="55" spans="1:8" x14ac:dyDescent="0.2">
      <c r="A55">
        <v>4</v>
      </c>
      <c r="B55" t="s">
        <v>105</v>
      </c>
      <c r="C55" t="s">
        <v>107</v>
      </c>
      <c r="D55" t="s">
        <v>110</v>
      </c>
      <c r="E55">
        <v>10010000</v>
      </c>
      <c r="F55">
        <v>10717666.8333333</v>
      </c>
      <c r="G55">
        <v>6</v>
      </c>
    </row>
    <row r="56" spans="1:8" x14ac:dyDescent="0.2">
      <c r="A56">
        <v>93</v>
      </c>
      <c r="B56" t="s">
        <v>105</v>
      </c>
      <c r="C56" t="s">
        <v>107</v>
      </c>
      <c r="D56" t="s">
        <v>110</v>
      </c>
      <c r="E56">
        <v>12054400</v>
      </c>
      <c r="F56">
        <v>16616000</v>
      </c>
      <c r="G56">
        <v>5</v>
      </c>
    </row>
    <row r="57" spans="1:8" x14ac:dyDescent="0.2">
      <c r="A57">
        <v>93</v>
      </c>
      <c r="B57" t="s">
        <v>105</v>
      </c>
      <c r="C57" t="s">
        <v>107</v>
      </c>
      <c r="D57" t="s">
        <v>110</v>
      </c>
      <c r="E57">
        <v>13950000</v>
      </c>
      <c r="F57">
        <v>14233333.3333333</v>
      </c>
      <c r="G57">
        <v>3</v>
      </c>
    </row>
    <row r="58" spans="1:8" x14ac:dyDescent="0.2">
      <c r="A58">
        <v>117</v>
      </c>
      <c r="B58" t="s">
        <v>105</v>
      </c>
      <c r="C58" t="s">
        <v>107</v>
      </c>
      <c r="D58" t="s">
        <v>110</v>
      </c>
      <c r="E58">
        <v>9300000</v>
      </c>
      <c r="F58">
        <v>9551293.75</v>
      </c>
      <c r="G58">
        <v>1</v>
      </c>
    </row>
    <row r="59" spans="1:8" x14ac:dyDescent="0.2">
      <c r="A59">
        <v>22</v>
      </c>
      <c r="B59" t="s">
        <v>105</v>
      </c>
      <c r="C59" t="s">
        <v>107</v>
      </c>
      <c r="D59" t="s">
        <v>110</v>
      </c>
      <c r="E59">
        <v>7364000</v>
      </c>
      <c r="F59">
        <v>20164000</v>
      </c>
      <c r="G59">
        <v>1</v>
      </c>
    </row>
    <row r="60" spans="1:8" x14ac:dyDescent="0.2">
      <c r="A60">
        <v>121</v>
      </c>
      <c r="B60" t="s">
        <v>105</v>
      </c>
      <c r="C60" t="s">
        <v>107</v>
      </c>
      <c r="D60" t="s">
        <v>110</v>
      </c>
      <c r="E60">
        <v>9300000</v>
      </c>
      <c r="F60">
        <v>9652157.5</v>
      </c>
      <c r="G60">
        <v>1</v>
      </c>
    </row>
    <row r="61" spans="1:8" x14ac:dyDescent="0.2">
      <c r="A61">
        <v>121</v>
      </c>
      <c r="B61" t="s">
        <v>105</v>
      </c>
      <c r="C61" t="s">
        <v>107</v>
      </c>
      <c r="D61" t="s">
        <v>110</v>
      </c>
      <c r="E61">
        <v>9280000</v>
      </c>
      <c r="F61">
        <v>9665014.8000000007</v>
      </c>
      <c r="G61">
        <v>1</v>
      </c>
    </row>
    <row r="62" spans="1:8" x14ac:dyDescent="0.2">
      <c r="A62">
        <v>122</v>
      </c>
      <c r="B62" t="s">
        <v>105</v>
      </c>
      <c r="C62" t="s">
        <v>107</v>
      </c>
      <c r="D62" t="s">
        <v>110</v>
      </c>
      <c r="E62">
        <v>8119000</v>
      </c>
      <c r="F62">
        <v>20163419.559999999</v>
      </c>
      <c r="G62">
        <v>1</v>
      </c>
    </row>
    <row r="63" spans="1:8" x14ac:dyDescent="0.2">
      <c r="A63">
        <v>4</v>
      </c>
      <c r="B63" t="s">
        <v>105</v>
      </c>
      <c r="C63" t="s">
        <v>107</v>
      </c>
      <c r="D63" t="s">
        <v>76</v>
      </c>
      <c r="E63">
        <v>11414800</v>
      </c>
      <c r="F63">
        <v>12383700.009</v>
      </c>
      <c r="G63">
        <v>10</v>
      </c>
    </row>
    <row r="64" spans="1:8" x14ac:dyDescent="0.2">
      <c r="A64">
        <v>4</v>
      </c>
      <c r="B64" t="s">
        <v>105</v>
      </c>
      <c r="C64" t="s">
        <v>107</v>
      </c>
      <c r="D64" t="s">
        <v>76</v>
      </c>
      <c r="E64">
        <v>10117363.636363599</v>
      </c>
      <c r="F64">
        <v>12173272.727272701</v>
      </c>
      <c r="G64">
        <v>11</v>
      </c>
    </row>
    <row r="65" spans="1:8" x14ac:dyDescent="0.2">
      <c r="A65">
        <v>87</v>
      </c>
      <c r="B65" t="s">
        <v>105</v>
      </c>
      <c r="C65" t="s">
        <v>107</v>
      </c>
      <c r="D65" t="s">
        <v>76</v>
      </c>
      <c r="E65">
        <v>9260000</v>
      </c>
      <c r="F65">
        <v>9567607.5</v>
      </c>
      <c r="G65">
        <v>1</v>
      </c>
    </row>
    <row r="66" spans="1:8" x14ac:dyDescent="0.2">
      <c r="A66">
        <v>93</v>
      </c>
      <c r="B66" t="s">
        <v>105</v>
      </c>
      <c r="C66" t="s">
        <v>107</v>
      </c>
      <c r="D66" t="s">
        <v>76</v>
      </c>
      <c r="E66">
        <v>11160000</v>
      </c>
      <c r="F66">
        <v>11470000</v>
      </c>
      <c r="G66">
        <v>5</v>
      </c>
    </row>
    <row r="67" spans="1:8" x14ac:dyDescent="0.2">
      <c r="A67">
        <v>93</v>
      </c>
      <c r="B67" t="s">
        <v>105</v>
      </c>
      <c r="C67" t="s">
        <v>107</v>
      </c>
      <c r="D67" t="s">
        <v>76</v>
      </c>
      <c r="E67">
        <v>15520472.43</v>
      </c>
      <c r="F67">
        <v>15605113.35</v>
      </c>
      <c r="H67">
        <v>2</v>
      </c>
    </row>
    <row r="68" spans="1:8" x14ac:dyDescent="0.2">
      <c r="A68">
        <v>121</v>
      </c>
      <c r="B68" t="s">
        <v>105</v>
      </c>
      <c r="C68" t="s">
        <v>107</v>
      </c>
      <c r="D68" t="s">
        <v>76</v>
      </c>
      <c r="E68">
        <v>10433000</v>
      </c>
      <c r="F68">
        <v>10847714.775</v>
      </c>
      <c r="G68">
        <v>4</v>
      </c>
    </row>
    <row r="69" spans="1:8" x14ac:dyDescent="0.2">
      <c r="A69">
        <v>105</v>
      </c>
      <c r="B69" t="s">
        <v>105</v>
      </c>
      <c r="C69" t="s">
        <v>107</v>
      </c>
      <c r="D69" t="s">
        <v>76</v>
      </c>
      <c r="E69">
        <v>20178368.112500001</v>
      </c>
      <c r="F69">
        <v>20232982.392499998</v>
      </c>
      <c r="H69">
        <v>4</v>
      </c>
    </row>
    <row r="70" spans="1:8" x14ac:dyDescent="0.2">
      <c r="A70">
        <v>4</v>
      </c>
      <c r="B70" t="s">
        <v>105</v>
      </c>
      <c r="C70" t="s">
        <v>107</v>
      </c>
      <c r="D70" t="s">
        <v>92</v>
      </c>
      <c r="E70">
        <v>11595500</v>
      </c>
      <c r="F70">
        <v>11925000</v>
      </c>
      <c r="G70">
        <v>2</v>
      </c>
    </row>
    <row r="71" spans="1:8" x14ac:dyDescent="0.2">
      <c r="A71">
        <v>4</v>
      </c>
      <c r="B71" t="s">
        <v>105</v>
      </c>
      <c r="C71" t="s">
        <v>107</v>
      </c>
      <c r="D71" t="s">
        <v>92</v>
      </c>
      <c r="E71">
        <v>12216333.3333333</v>
      </c>
      <c r="F71">
        <v>12516333.3333333</v>
      </c>
      <c r="G71">
        <v>3</v>
      </c>
    </row>
    <row r="72" spans="1:8" x14ac:dyDescent="0.2">
      <c r="A72">
        <v>28</v>
      </c>
      <c r="B72" t="s">
        <v>105</v>
      </c>
      <c r="C72" t="s">
        <v>107</v>
      </c>
      <c r="D72" t="s">
        <v>92</v>
      </c>
      <c r="E72">
        <v>9300000</v>
      </c>
      <c r="F72">
        <v>9606025.0299999993</v>
      </c>
      <c r="G72">
        <v>1</v>
      </c>
    </row>
    <row r="73" spans="1:8" x14ac:dyDescent="0.2">
      <c r="A73">
        <v>93</v>
      </c>
      <c r="B73" t="s">
        <v>105</v>
      </c>
      <c r="C73" t="s">
        <v>107</v>
      </c>
      <c r="D73" t="s">
        <v>92</v>
      </c>
      <c r="E73">
        <v>11588500</v>
      </c>
      <c r="F73">
        <v>15225000</v>
      </c>
      <c r="G73">
        <v>2</v>
      </c>
    </row>
    <row r="74" spans="1:8" x14ac:dyDescent="0.2">
      <c r="A74">
        <v>93</v>
      </c>
      <c r="B74" t="s">
        <v>105</v>
      </c>
      <c r="C74" t="s">
        <v>107</v>
      </c>
      <c r="D74" t="s">
        <v>92</v>
      </c>
      <c r="E74">
        <v>13950000</v>
      </c>
      <c r="F74">
        <v>14250000</v>
      </c>
      <c r="G74">
        <v>1</v>
      </c>
    </row>
    <row r="75" spans="1:8" x14ac:dyDescent="0.2">
      <c r="A75">
        <v>93</v>
      </c>
      <c r="B75" t="s">
        <v>105</v>
      </c>
      <c r="C75" t="s">
        <v>107</v>
      </c>
      <c r="D75" t="s">
        <v>92</v>
      </c>
      <c r="E75">
        <v>15622522.359999999</v>
      </c>
      <c r="F75">
        <v>15707121.699999999</v>
      </c>
      <c r="H75">
        <v>1</v>
      </c>
    </row>
    <row r="76" spans="1:8" x14ac:dyDescent="0.2">
      <c r="A76">
        <v>121</v>
      </c>
      <c r="B76" t="s">
        <v>105</v>
      </c>
      <c r="C76" t="s">
        <v>107</v>
      </c>
      <c r="D76" t="s">
        <v>92</v>
      </c>
      <c r="E76">
        <v>9195000</v>
      </c>
      <c r="F76">
        <v>9669927.1300000008</v>
      </c>
      <c r="G76">
        <v>1</v>
      </c>
    </row>
    <row r="77" spans="1:8" x14ac:dyDescent="0.2">
      <c r="A77">
        <v>121</v>
      </c>
      <c r="B77" t="s">
        <v>105</v>
      </c>
      <c r="C77" t="s">
        <v>107</v>
      </c>
      <c r="D77" t="s">
        <v>92</v>
      </c>
      <c r="E77">
        <v>9300000</v>
      </c>
      <c r="F77">
        <v>9655157.5</v>
      </c>
      <c r="G77">
        <v>1</v>
      </c>
    </row>
    <row r="78" spans="1:8" x14ac:dyDescent="0.2">
      <c r="A78">
        <v>105</v>
      </c>
      <c r="B78" t="s">
        <v>105</v>
      </c>
      <c r="C78" t="s">
        <v>107</v>
      </c>
      <c r="D78" t="s">
        <v>92</v>
      </c>
      <c r="E78">
        <v>18165346.32</v>
      </c>
      <c r="F78">
        <v>18321815.18</v>
      </c>
      <c r="H78">
        <v>1</v>
      </c>
    </row>
    <row r="79" spans="1:8" x14ac:dyDescent="0.2">
      <c r="A79">
        <v>28</v>
      </c>
      <c r="B79" t="s">
        <v>74</v>
      </c>
      <c r="C79" t="s">
        <v>87</v>
      </c>
      <c r="D79" t="s">
        <v>98</v>
      </c>
      <c r="E79">
        <v>9300000</v>
      </c>
      <c r="F79">
        <v>9587840</v>
      </c>
      <c r="G79">
        <v>1</v>
      </c>
    </row>
    <row r="80" spans="1:8" x14ac:dyDescent="0.2">
      <c r="A80">
        <v>28</v>
      </c>
      <c r="B80" t="s">
        <v>74</v>
      </c>
      <c r="C80" t="s">
        <v>87</v>
      </c>
      <c r="D80" t="s">
        <v>98</v>
      </c>
      <c r="E80">
        <v>9077333.3333333302</v>
      </c>
      <c r="F80">
        <v>10954687.7266667</v>
      </c>
      <c r="G80">
        <v>3</v>
      </c>
    </row>
    <row r="81" spans="1:7" x14ac:dyDescent="0.2">
      <c r="A81">
        <v>87</v>
      </c>
      <c r="B81" t="s">
        <v>74</v>
      </c>
      <c r="C81" t="s">
        <v>87</v>
      </c>
      <c r="D81" t="s">
        <v>98</v>
      </c>
      <c r="E81">
        <v>10600333.3333333</v>
      </c>
      <c r="F81">
        <v>11586369.766666699</v>
      </c>
      <c r="G81">
        <v>3</v>
      </c>
    </row>
    <row r="82" spans="1:7" x14ac:dyDescent="0.2">
      <c r="A82">
        <v>88</v>
      </c>
      <c r="B82" t="s">
        <v>74</v>
      </c>
      <c r="C82" t="s">
        <v>87</v>
      </c>
      <c r="D82" t="s">
        <v>98</v>
      </c>
      <c r="E82">
        <v>12787500</v>
      </c>
      <c r="F82">
        <v>13230084.07</v>
      </c>
      <c r="G82">
        <v>4</v>
      </c>
    </row>
    <row r="83" spans="1:7" x14ac:dyDescent="0.2">
      <c r="A83">
        <v>88</v>
      </c>
      <c r="B83" t="s">
        <v>74</v>
      </c>
      <c r="C83" t="s">
        <v>87</v>
      </c>
      <c r="D83" t="s">
        <v>98</v>
      </c>
      <c r="E83">
        <v>9765000</v>
      </c>
      <c r="F83">
        <v>12939923.174000001</v>
      </c>
      <c r="G83">
        <v>10</v>
      </c>
    </row>
    <row r="84" spans="1:7" x14ac:dyDescent="0.2">
      <c r="A84">
        <v>96</v>
      </c>
      <c r="B84" t="s">
        <v>74</v>
      </c>
      <c r="C84" t="s">
        <v>87</v>
      </c>
      <c r="D84" t="s">
        <v>98</v>
      </c>
      <c r="E84">
        <v>9040666.6666666698</v>
      </c>
      <c r="F84">
        <v>9788163.1533333305</v>
      </c>
      <c r="G84">
        <v>3</v>
      </c>
    </row>
    <row r="85" spans="1:7" x14ac:dyDescent="0.2">
      <c r="A85">
        <v>96</v>
      </c>
      <c r="B85" t="s">
        <v>74</v>
      </c>
      <c r="C85" t="s">
        <v>87</v>
      </c>
      <c r="D85" t="s">
        <v>98</v>
      </c>
      <c r="E85">
        <v>13950000</v>
      </c>
      <c r="F85">
        <v>15665145.35</v>
      </c>
      <c r="G85">
        <v>1</v>
      </c>
    </row>
    <row r="86" spans="1:7" x14ac:dyDescent="0.2">
      <c r="A86">
        <v>4</v>
      </c>
      <c r="B86" t="s">
        <v>11</v>
      </c>
      <c r="C86" t="s">
        <v>104</v>
      </c>
      <c r="D86" t="s">
        <v>517</v>
      </c>
      <c r="E86">
        <v>9236333.3333333302</v>
      </c>
      <c r="F86">
        <v>9600000.0033333302</v>
      </c>
      <c r="G86">
        <v>3</v>
      </c>
    </row>
    <row r="87" spans="1:7" x14ac:dyDescent="0.2">
      <c r="A87">
        <v>93</v>
      </c>
      <c r="B87" t="s">
        <v>11</v>
      </c>
      <c r="C87" t="s">
        <v>104</v>
      </c>
      <c r="D87" t="s">
        <v>517</v>
      </c>
      <c r="E87">
        <v>8415500</v>
      </c>
      <c r="F87">
        <v>14221699.92</v>
      </c>
      <c r="G87">
        <v>2</v>
      </c>
    </row>
    <row r="88" spans="1:7" x14ac:dyDescent="0.2">
      <c r="A88">
        <v>117</v>
      </c>
      <c r="B88" t="s">
        <v>11</v>
      </c>
      <c r="C88" t="s">
        <v>104</v>
      </c>
      <c r="D88" t="s">
        <v>517</v>
      </c>
      <c r="E88">
        <v>6975000</v>
      </c>
      <c r="F88">
        <v>14298868.15</v>
      </c>
      <c r="G88">
        <v>2</v>
      </c>
    </row>
    <row r="89" spans="1:7" x14ac:dyDescent="0.2">
      <c r="A89">
        <v>121</v>
      </c>
      <c r="B89" t="s">
        <v>11</v>
      </c>
      <c r="C89" t="s">
        <v>104</v>
      </c>
      <c r="D89" t="s">
        <v>517</v>
      </c>
      <c r="E89">
        <v>11625000</v>
      </c>
      <c r="F89">
        <v>12027356.25</v>
      </c>
      <c r="G89">
        <v>2</v>
      </c>
    </row>
    <row r="90" spans="1:7" x14ac:dyDescent="0.2">
      <c r="A90">
        <v>121</v>
      </c>
      <c r="B90" t="s">
        <v>11</v>
      </c>
      <c r="C90" t="s">
        <v>104</v>
      </c>
      <c r="D90" t="s">
        <v>517</v>
      </c>
      <c r="E90">
        <v>10832333.3333333</v>
      </c>
      <c r="F90">
        <v>11236423.699999999</v>
      </c>
      <c r="G90">
        <v>3</v>
      </c>
    </row>
    <row r="91" spans="1:7" x14ac:dyDescent="0.2">
      <c r="A91">
        <v>4</v>
      </c>
      <c r="B91" t="s">
        <v>11</v>
      </c>
      <c r="C91" t="s">
        <v>518</v>
      </c>
      <c r="D91" t="s">
        <v>518</v>
      </c>
      <c r="E91">
        <v>13950000</v>
      </c>
      <c r="F91">
        <v>14250000</v>
      </c>
      <c r="G91">
        <v>1</v>
      </c>
    </row>
    <row r="92" spans="1:7" x14ac:dyDescent="0.2">
      <c r="A92">
        <v>28</v>
      </c>
      <c r="B92" t="s">
        <v>11</v>
      </c>
      <c r="C92" t="s">
        <v>518</v>
      </c>
      <c r="D92" t="s">
        <v>518</v>
      </c>
      <c r="E92">
        <v>9300000</v>
      </c>
      <c r="F92">
        <v>9643954.6549999993</v>
      </c>
      <c r="G92">
        <v>2</v>
      </c>
    </row>
    <row r="93" spans="1:7" x14ac:dyDescent="0.2">
      <c r="A93">
        <v>87</v>
      </c>
      <c r="B93" t="s">
        <v>11</v>
      </c>
      <c r="C93" t="s">
        <v>518</v>
      </c>
      <c r="D93" t="s">
        <v>518</v>
      </c>
      <c r="E93">
        <v>9300000</v>
      </c>
      <c r="F93">
        <v>9406434.8000000007</v>
      </c>
      <c r="G93">
        <v>2</v>
      </c>
    </row>
    <row r="94" spans="1:7" x14ac:dyDescent="0.2">
      <c r="A94">
        <v>93</v>
      </c>
      <c r="B94" t="s">
        <v>11</v>
      </c>
      <c r="C94" t="s">
        <v>518</v>
      </c>
      <c r="D94" t="s">
        <v>518</v>
      </c>
      <c r="E94">
        <v>9175000</v>
      </c>
      <c r="F94">
        <v>17355000</v>
      </c>
      <c r="G94">
        <v>1</v>
      </c>
    </row>
    <row r="95" spans="1:7" x14ac:dyDescent="0.2">
      <c r="A95">
        <v>116</v>
      </c>
      <c r="B95" t="s">
        <v>11</v>
      </c>
      <c r="C95" t="s">
        <v>518</v>
      </c>
      <c r="D95" t="s">
        <v>518</v>
      </c>
      <c r="E95">
        <v>9300000</v>
      </c>
      <c r="F95">
        <v>9466708.0800000001</v>
      </c>
      <c r="G95">
        <v>1</v>
      </c>
    </row>
    <row r="96" spans="1:7" x14ac:dyDescent="0.2">
      <c r="A96">
        <v>121</v>
      </c>
      <c r="B96" t="s">
        <v>11</v>
      </c>
      <c r="C96" t="s">
        <v>518</v>
      </c>
      <c r="D96" t="s">
        <v>518</v>
      </c>
      <c r="E96">
        <v>9267000</v>
      </c>
      <c r="F96">
        <v>9651784.5999999996</v>
      </c>
      <c r="G96">
        <v>1</v>
      </c>
    </row>
    <row r="97" spans="1:8" x14ac:dyDescent="0.2">
      <c r="A97">
        <v>105</v>
      </c>
      <c r="B97" t="s">
        <v>11</v>
      </c>
      <c r="C97" t="s">
        <v>518</v>
      </c>
      <c r="D97" t="s">
        <v>518</v>
      </c>
      <c r="E97">
        <v>9298600</v>
      </c>
      <c r="F97">
        <v>9599957.7200000007</v>
      </c>
      <c r="G97">
        <v>5</v>
      </c>
    </row>
    <row r="98" spans="1:8" x14ac:dyDescent="0.2">
      <c r="A98">
        <v>105</v>
      </c>
      <c r="B98" t="s">
        <v>11</v>
      </c>
      <c r="C98" t="s">
        <v>518</v>
      </c>
      <c r="D98" t="s">
        <v>518</v>
      </c>
      <c r="E98">
        <v>9138166.6666666698</v>
      </c>
      <c r="F98">
        <v>9598144.8233333305</v>
      </c>
      <c r="G98">
        <v>6</v>
      </c>
    </row>
    <row r="99" spans="1:8" x14ac:dyDescent="0.2">
      <c r="A99">
        <v>4</v>
      </c>
      <c r="B99" t="s">
        <v>13</v>
      </c>
      <c r="C99" t="s">
        <v>106</v>
      </c>
      <c r="D99" t="s">
        <v>524</v>
      </c>
      <c r="E99">
        <v>12159571.428571399</v>
      </c>
      <c r="F99">
        <v>12654171.428571399</v>
      </c>
      <c r="G99">
        <v>14</v>
      </c>
    </row>
    <row r="100" spans="1:8" x14ac:dyDescent="0.2">
      <c r="A100">
        <v>4</v>
      </c>
      <c r="B100" t="s">
        <v>13</v>
      </c>
      <c r="C100" t="s">
        <v>106</v>
      </c>
      <c r="D100" t="s">
        <v>524</v>
      </c>
      <c r="E100">
        <v>12423750</v>
      </c>
      <c r="F100">
        <v>12863718.238125</v>
      </c>
      <c r="G100">
        <v>16</v>
      </c>
    </row>
    <row r="101" spans="1:8" x14ac:dyDescent="0.2">
      <c r="A101">
        <v>28</v>
      </c>
      <c r="B101" t="s">
        <v>13</v>
      </c>
      <c r="C101" t="s">
        <v>106</v>
      </c>
      <c r="D101" t="s">
        <v>524</v>
      </c>
      <c r="E101">
        <v>8532750</v>
      </c>
      <c r="F101">
        <v>9612985.3300000001</v>
      </c>
      <c r="G101">
        <v>4</v>
      </c>
    </row>
    <row r="102" spans="1:8" x14ac:dyDescent="0.2">
      <c r="A102">
        <v>28</v>
      </c>
      <c r="B102" t="s">
        <v>13</v>
      </c>
      <c r="C102" t="s">
        <v>106</v>
      </c>
      <c r="D102" t="s">
        <v>524</v>
      </c>
      <c r="E102">
        <v>9300000</v>
      </c>
      <c r="F102">
        <v>9606025.0299999993</v>
      </c>
      <c r="G102">
        <v>2</v>
      </c>
    </row>
    <row r="103" spans="1:8" x14ac:dyDescent="0.2">
      <c r="A103">
        <v>87</v>
      </c>
      <c r="B103" t="s">
        <v>13</v>
      </c>
      <c r="C103" t="s">
        <v>106</v>
      </c>
      <c r="D103" t="s">
        <v>524</v>
      </c>
      <c r="E103">
        <v>9300000</v>
      </c>
      <c r="F103">
        <v>9601790</v>
      </c>
      <c r="G103">
        <v>2</v>
      </c>
    </row>
    <row r="104" spans="1:8" x14ac:dyDescent="0.2">
      <c r="A104">
        <v>93</v>
      </c>
      <c r="B104" t="s">
        <v>13</v>
      </c>
      <c r="C104" t="s">
        <v>106</v>
      </c>
      <c r="D104" t="s">
        <v>524</v>
      </c>
      <c r="E104">
        <v>11042400</v>
      </c>
      <c r="F104">
        <v>15670000</v>
      </c>
      <c r="G104">
        <v>5</v>
      </c>
    </row>
    <row r="105" spans="1:8" x14ac:dyDescent="0.2">
      <c r="A105">
        <v>93</v>
      </c>
      <c r="B105" t="s">
        <v>13</v>
      </c>
      <c r="C105" t="s">
        <v>106</v>
      </c>
      <c r="D105" t="s">
        <v>524</v>
      </c>
      <c r="E105">
        <v>12926600</v>
      </c>
      <c r="F105">
        <v>14540800</v>
      </c>
      <c r="G105">
        <v>5</v>
      </c>
    </row>
    <row r="106" spans="1:8" x14ac:dyDescent="0.2">
      <c r="A106">
        <v>93</v>
      </c>
      <c r="B106" t="s">
        <v>13</v>
      </c>
      <c r="C106" t="s">
        <v>106</v>
      </c>
      <c r="D106" t="s">
        <v>524</v>
      </c>
      <c r="E106">
        <v>15311834.949999999</v>
      </c>
      <c r="F106">
        <v>15395142.914999999</v>
      </c>
      <c r="H106">
        <v>2</v>
      </c>
    </row>
    <row r="107" spans="1:8" x14ac:dyDescent="0.2">
      <c r="A107">
        <v>32</v>
      </c>
      <c r="B107" t="s">
        <v>13</v>
      </c>
      <c r="C107" t="s">
        <v>106</v>
      </c>
      <c r="D107" t="s">
        <v>524</v>
      </c>
      <c r="E107">
        <v>9241000</v>
      </c>
      <c r="F107">
        <v>9585597.5500000007</v>
      </c>
      <c r="G107">
        <v>2</v>
      </c>
    </row>
    <row r="108" spans="1:8" x14ac:dyDescent="0.2">
      <c r="A108">
        <v>32</v>
      </c>
      <c r="B108" t="s">
        <v>13</v>
      </c>
      <c r="C108" t="s">
        <v>106</v>
      </c>
      <c r="D108" t="s">
        <v>524</v>
      </c>
      <c r="E108">
        <v>9300000</v>
      </c>
      <c r="F108">
        <v>9586264.25</v>
      </c>
      <c r="G108">
        <v>1</v>
      </c>
    </row>
    <row r="109" spans="1:8" x14ac:dyDescent="0.2">
      <c r="A109">
        <v>101</v>
      </c>
      <c r="B109" t="s">
        <v>13</v>
      </c>
      <c r="C109" t="s">
        <v>106</v>
      </c>
      <c r="D109" t="s">
        <v>524</v>
      </c>
      <c r="E109">
        <v>13950000</v>
      </c>
      <c r="F109">
        <v>14334000</v>
      </c>
      <c r="G109">
        <v>1</v>
      </c>
    </row>
    <row r="110" spans="1:8" x14ac:dyDescent="0.2">
      <c r="A110">
        <v>101</v>
      </c>
      <c r="B110" t="s">
        <v>13</v>
      </c>
      <c r="C110" t="s">
        <v>106</v>
      </c>
      <c r="D110" t="s">
        <v>524</v>
      </c>
      <c r="E110">
        <v>11621500</v>
      </c>
      <c r="F110">
        <v>11945500</v>
      </c>
      <c r="G110">
        <v>2</v>
      </c>
    </row>
    <row r="111" spans="1:8" x14ac:dyDescent="0.2">
      <c r="A111">
        <v>96</v>
      </c>
      <c r="B111" t="s">
        <v>13</v>
      </c>
      <c r="C111" t="s">
        <v>106</v>
      </c>
      <c r="D111" t="s">
        <v>524</v>
      </c>
      <c r="E111">
        <v>9300000</v>
      </c>
      <c r="F111">
        <v>9604557.5099999998</v>
      </c>
      <c r="G111">
        <v>1</v>
      </c>
    </row>
    <row r="112" spans="1:8" x14ac:dyDescent="0.2">
      <c r="A112">
        <v>121</v>
      </c>
      <c r="B112" t="s">
        <v>13</v>
      </c>
      <c r="C112" t="s">
        <v>106</v>
      </c>
      <c r="D112" t="s">
        <v>524</v>
      </c>
      <c r="E112">
        <v>9278500</v>
      </c>
      <c r="F112">
        <v>9654794.6999999993</v>
      </c>
      <c r="G112">
        <v>4</v>
      </c>
    </row>
    <row r="113" spans="1:8" x14ac:dyDescent="0.2">
      <c r="A113">
        <v>121</v>
      </c>
      <c r="B113" t="s">
        <v>13</v>
      </c>
      <c r="C113" t="s">
        <v>106</v>
      </c>
      <c r="D113" t="s">
        <v>524</v>
      </c>
      <c r="E113">
        <v>9290600</v>
      </c>
      <c r="F113">
        <v>9665872.4900000002</v>
      </c>
      <c r="G113">
        <v>5</v>
      </c>
    </row>
    <row r="114" spans="1:8" x14ac:dyDescent="0.2">
      <c r="A114">
        <v>32</v>
      </c>
      <c r="B114" t="s">
        <v>11</v>
      </c>
      <c r="C114" t="s">
        <v>104</v>
      </c>
      <c r="D114" t="s">
        <v>543</v>
      </c>
      <c r="E114">
        <v>11130500</v>
      </c>
      <c r="F114">
        <v>17336811.524999999</v>
      </c>
      <c r="G114">
        <v>2</v>
      </c>
    </row>
    <row r="115" spans="1:8" x14ac:dyDescent="0.2">
      <c r="A115">
        <v>22</v>
      </c>
      <c r="B115" t="s">
        <v>11</v>
      </c>
      <c r="C115" t="s">
        <v>104</v>
      </c>
      <c r="D115" t="s">
        <v>543</v>
      </c>
      <c r="E115">
        <v>7783000</v>
      </c>
      <c r="F115">
        <v>41223000</v>
      </c>
      <c r="G115">
        <v>1</v>
      </c>
    </row>
    <row r="116" spans="1:8" x14ac:dyDescent="0.2">
      <c r="A116">
        <v>93</v>
      </c>
      <c r="B116" t="s">
        <v>74</v>
      </c>
      <c r="C116" t="s">
        <v>747</v>
      </c>
      <c r="D116" t="s">
        <v>543</v>
      </c>
      <c r="E116">
        <v>7825000</v>
      </c>
      <c r="F116">
        <v>34412181.729999997</v>
      </c>
      <c r="G116">
        <v>1</v>
      </c>
    </row>
    <row r="117" spans="1:8" x14ac:dyDescent="0.2">
      <c r="A117">
        <v>27</v>
      </c>
      <c r="B117" t="s">
        <v>11</v>
      </c>
      <c r="C117" t="s">
        <v>11</v>
      </c>
      <c r="D117" t="s">
        <v>543</v>
      </c>
      <c r="E117">
        <v>6566000</v>
      </c>
      <c r="F117">
        <v>59358000</v>
      </c>
      <c r="G117">
        <v>1</v>
      </c>
    </row>
    <row r="118" spans="1:8" x14ac:dyDescent="0.2">
      <c r="A118">
        <v>108</v>
      </c>
      <c r="B118" t="s">
        <v>12</v>
      </c>
      <c r="C118" t="s">
        <v>878</v>
      </c>
      <c r="D118" t="s">
        <v>543</v>
      </c>
      <c r="E118">
        <v>9300000</v>
      </c>
      <c r="F118">
        <v>9550000</v>
      </c>
      <c r="G118">
        <v>1</v>
      </c>
    </row>
    <row r="119" spans="1:8" x14ac:dyDescent="0.2">
      <c r="A119">
        <v>4</v>
      </c>
      <c r="B119" t="s">
        <v>103</v>
      </c>
      <c r="C119" t="s">
        <v>982</v>
      </c>
      <c r="D119" t="s">
        <v>543</v>
      </c>
      <c r="E119">
        <v>9300000</v>
      </c>
      <c r="F119">
        <v>9600000</v>
      </c>
      <c r="G119">
        <v>1</v>
      </c>
    </row>
    <row r="120" spans="1:8" x14ac:dyDescent="0.2">
      <c r="A120">
        <v>4</v>
      </c>
      <c r="B120" t="s">
        <v>74</v>
      </c>
      <c r="C120" t="s">
        <v>97</v>
      </c>
      <c r="D120" t="s">
        <v>598</v>
      </c>
      <c r="E120">
        <v>11625000</v>
      </c>
      <c r="F120">
        <v>11977500</v>
      </c>
      <c r="G120">
        <v>2</v>
      </c>
    </row>
    <row r="121" spans="1:8" x14ac:dyDescent="0.2">
      <c r="A121">
        <v>4</v>
      </c>
      <c r="B121" t="s">
        <v>74</v>
      </c>
      <c r="C121" t="s">
        <v>97</v>
      </c>
      <c r="D121" t="s">
        <v>598</v>
      </c>
      <c r="E121">
        <v>13950000</v>
      </c>
      <c r="F121">
        <v>14285000</v>
      </c>
      <c r="G121">
        <v>3</v>
      </c>
    </row>
    <row r="122" spans="1:8" x14ac:dyDescent="0.2">
      <c r="A122">
        <v>28</v>
      </c>
      <c r="B122" t="s">
        <v>74</v>
      </c>
      <c r="C122" t="s">
        <v>97</v>
      </c>
      <c r="D122" t="s">
        <v>598</v>
      </c>
      <c r="E122">
        <v>9300000</v>
      </c>
      <c r="F122">
        <v>9606025.0299999993</v>
      </c>
      <c r="G122">
        <v>1</v>
      </c>
    </row>
    <row r="123" spans="1:8" x14ac:dyDescent="0.2">
      <c r="A123">
        <v>28</v>
      </c>
      <c r="B123" t="s">
        <v>74</v>
      </c>
      <c r="C123" t="s">
        <v>97</v>
      </c>
      <c r="D123" t="s">
        <v>598</v>
      </c>
      <c r="E123">
        <v>9300000</v>
      </c>
      <c r="F123">
        <v>9606025.0299999993</v>
      </c>
      <c r="G123">
        <v>1</v>
      </c>
    </row>
    <row r="124" spans="1:8" x14ac:dyDescent="0.2">
      <c r="A124">
        <v>87</v>
      </c>
      <c r="B124" t="s">
        <v>74</v>
      </c>
      <c r="C124" t="s">
        <v>97</v>
      </c>
      <c r="D124" t="s">
        <v>598</v>
      </c>
      <c r="E124">
        <v>9300000</v>
      </c>
      <c r="F124">
        <v>9406434.8000000007</v>
      </c>
      <c r="G124">
        <v>1</v>
      </c>
    </row>
    <row r="125" spans="1:8" x14ac:dyDescent="0.2">
      <c r="A125">
        <v>87</v>
      </c>
      <c r="B125" t="s">
        <v>74</v>
      </c>
      <c r="C125" t="s">
        <v>97</v>
      </c>
      <c r="D125" t="s">
        <v>598</v>
      </c>
      <c r="E125">
        <v>9247000</v>
      </c>
      <c r="F125">
        <v>9611790</v>
      </c>
      <c r="G125">
        <v>1</v>
      </c>
    </row>
    <row r="126" spans="1:8" x14ac:dyDescent="0.2">
      <c r="A126">
        <v>93</v>
      </c>
      <c r="B126" t="s">
        <v>74</v>
      </c>
      <c r="C126" t="s">
        <v>97</v>
      </c>
      <c r="D126" t="s">
        <v>598</v>
      </c>
      <c r="E126">
        <v>7601500</v>
      </c>
      <c r="F126">
        <v>25684500</v>
      </c>
      <c r="G126">
        <v>2</v>
      </c>
    </row>
    <row r="127" spans="1:8" x14ac:dyDescent="0.2">
      <c r="A127">
        <v>93</v>
      </c>
      <c r="B127" t="s">
        <v>74</v>
      </c>
      <c r="C127" t="s">
        <v>97</v>
      </c>
      <c r="D127" t="s">
        <v>598</v>
      </c>
      <c r="E127">
        <v>8623000</v>
      </c>
      <c r="F127">
        <v>24550000</v>
      </c>
      <c r="G127">
        <v>1</v>
      </c>
    </row>
    <row r="128" spans="1:8" x14ac:dyDescent="0.2">
      <c r="A128">
        <v>93</v>
      </c>
      <c r="B128" t="s">
        <v>74</v>
      </c>
      <c r="C128" t="s">
        <v>97</v>
      </c>
      <c r="D128" t="s">
        <v>598</v>
      </c>
      <c r="E128">
        <v>20029735.899999999</v>
      </c>
      <c r="F128">
        <v>20029735.899999999</v>
      </c>
      <c r="H128">
        <v>1</v>
      </c>
    </row>
    <row r="129" spans="1:8" x14ac:dyDescent="0.2">
      <c r="A129">
        <v>27</v>
      </c>
      <c r="B129" t="s">
        <v>74</v>
      </c>
      <c r="C129" t="s">
        <v>97</v>
      </c>
      <c r="D129" t="s">
        <v>598</v>
      </c>
      <c r="E129">
        <v>4600500</v>
      </c>
      <c r="F129">
        <v>4719144.5199999996</v>
      </c>
      <c r="G129">
        <v>2</v>
      </c>
    </row>
    <row r="130" spans="1:8" x14ac:dyDescent="0.2">
      <c r="A130">
        <v>27</v>
      </c>
      <c r="B130" t="s">
        <v>74</v>
      </c>
      <c r="C130" t="s">
        <v>97</v>
      </c>
      <c r="D130" t="s">
        <v>598</v>
      </c>
      <c r="E130">
        <v>8539000</v>
      </c>
      <c r="F130">
        <v>9438287</v>
      </c>
      <c r="G130">
        <v>1</v>
      </c>
    </row>
    <row r="131" spans="1:8" x14ac:dyDescent="0.2">
      <c r="A131">
        <v>116</v>
      </c>
      <c r="B131" t="s">
        <v>74</v>
      </c>
      <c r="C131" t="s">
        <v>97</v>
      </c>
      <c r="D131" t="s">
        <v>598</v>
      </c>
      <c r="E131">
        <v>9300000</v>
      </c>
      <c r="F131">
        <v>9466708.0800000001</v>
      </c>
      <c r="G131">
        <v>1</v>
      </c>
    </row>
    <row r="132" spans="1:8" x14ac:dyDescent="0.2">
      <c r="A132">
        <v>116</v>
      </c>
      <c r="B132" t="s">
        <v>74</v>
      </c>
      <c r="C132" t="s">
        <v>97</v>
      </c>
      <c r="D132" t="s">
        <v>598</v>
      </c>
      <c r="E132">
        <v>9300000</v>
      </c>
      <c r="F132">
        <v>9466708.0800000001</v>
      </c>
      <c r="G132">
        <v>1</v>
      </c>
    </row>
    <row r="133" spans="1:8" x14ac:dyDescent="0.2">
      <c r="A133">
        <v>88</v>
      </c>
      <c r="B133" t="s">
        <v>74</v>
      </c>
      <c r="C133" t="s">
        <v>97</v>
      </c>
      <c r="D133" t="s">
        <v>598</v>
      </c>
      <c r="E133">
        <v>13950000</v>
      </c>
      <c r="F133">
        <v>14406767.9</v>
      </c>
      <c r="G133">
        <v>1</v>
      </c>
    </row>
    <row r="134" spans="1:8" x14ac:dyDescent="0.2">
      <c r="A134">
        <v>88</v>
      </c>
      <c r="B134" t="s">
        <v>74</v>
      </c>
      <c r="C134" t="s">
        <v>97</v>
      </c>
      <c r="D134" t="s">
        <v>598</v>
      </c>
      <c r="E134">
        <v>13950000</v>
      </c>
      <c r="F134">
        <v>14406767.9</v>
      </c>
      <c r="G134">
        <v>1</v>
      </c>
    </row>
    <row r="135" spans="1:8" x14ac:dyDescent="0.2">
      <c r="A135">
        <v>88</v>
      </c>
      <c r="B135" t="s">
        <v>74</v>
      </c>
      <c r="C135" t="s">
        <v>97</v>
      </c>
      <c r="D135" t="s">
        <v>598</v>
      </c>
      <c r="E135">
        <v>25790078.510000002</v>
      </c>
      <c r="F135">
        <v>25926048.795000002</v>
      </c>
      <c r="H135">
        <v>2</v>
      </c>
    </row>
    <row r="136" spans="1:8" x14ac:dyDescent="0.2">
      <c r="A136">
        <v>105</v>
      </c>
      <c r="B136" t="s">
        <v>74</v>
      </c>
      <c r="C136" t="s">
        <v>97</v>
      </c>
      <c r="D136" t="s">
        <v>598</v>
      </c>
      <c r="E136">
        <v>13950000</v>
      </c>
      <c r="F136">
        <v>14338787.18</v>
      </c>
      <c r="G136">
        <v>1</v>
      </c>
    </row>
    <row r="137" spans="1:8" x14ac:dyDescent="0.2">
      <c r="A137">
        <v>105</v>
      </c>
      <c r="B137" t="s">
        <v>74</v>
      </c>
      <c r="C137" t="s">
        <v>97</v>
      </c>
      <c r="D137" t="s">
        <v>598</v>
      </c>
      <c r="E137">
        <v>13950000</v>
      </c>
      <c r="F137">
        <v>14338787.18</v>
      </c>
      <c r="G137">
        <v>1</v>
      </c>
    </row>
    <row r="138" spans="1:8" x14ac:dyDescent="0.2">
      <c r="A138">
        <v>4</v>
      </c>
      <c r="B138" t="s">
        <v>105</v>
      </c>
      <c r="C138" t="s">
        <v>108</v>
      </c>
      <c r="D138" t="s">
        <v>607</v>
      </c>
      <c r="E138">
        <v>9300000</v>
      </c>
      <c r="F138">
        <v>9600000</v>
      </c>
      <c r="G138">
        <v>1</v>
      </c>
    </row>
    <row r="139" spans="1:8" x14ac:dyDescent="0.2">
      <c r="A139">
        <v>4</v>
      </c>
      <c r="B139" t="s">
        <v>105</v>
      </c>
      <c r="C139" t="s">
        <v>108</v>
      </c>
      <c r="D139" t="s">
        <v>607</v>
      </c>
      <c r="E139">
        <v>10836666.6666667</v>
      </c>
      <c r="F139">
        <v>11150000</v>
      </c>
      <c r="G139">
        <v>3</v>
      </c>
    </row>
    <row r="140" spans="1:8" x14ac:dyDescent="0.2">
      <c r="A140">
        <v>4</v>
      </c>
      <c r="B140" t="s">
        <v>105</v>
      </c>
      <c r="C140" t="s">
        <v>108</v>
      </c>
      <c r="D140" t="s">
        <v>607</v>
      </c>
      <c r="E140">
        <v>18177750</v>
      </c>
      <c r="F140">
        <v>18177750</v>
      </c>
      <c r="H140">
        <v>1</v>
      </c>
    </row>
    <row r="141" spans="1:8" x14ac:dyDescent="0.2">
      <c r="A141">
        <v>93</v>
      </c>
      <c r="B141" t="s">
        <v>105</v>
      </c>
      <c r="C141" t="s">
        <v>108</v>
      </c>
      <c r="D141" t="s">
        <v>607</v>
      </c>
      <c r="E141">
        <v>10849666.6666667</v>
      </c>
      <c r="F141">
        <v>11149985.063333301</v>
      </c>
      <c r="G141">
        <v>3</v>
      </c>
    </row>
    <row r="142" spans="1:8" x14ac:dyDescent="0.2">
      <c r="A142">
        <v>93</v>
      </c>
      <c r="B142" t="s">
        <v>105</v>
      </c>
      <c r="C142" t="s">
        <v>108</v>
      </c>
      <c r="D142" t="s">
        <v>607</v>
      </c>
      <c r="E142">
        <v>10426250</v>
      </c>
      <c r="F142">
        <v>15020000</v>
      </c>
      <c r="G142">
        <v>4</v>
      </c>
    </row>
    <row r="143" spans="1:8" x14ac:dyDescent="0.2">
      <c r="A143">
        <v>88</v>
      </c>
      <c r="B143" t="s">
        <v>105</v>
      </c>
      <c r="C143" t="s">
        <v>108</v>
      </c>
      <c r="D143" t="s">
        <v>607</v>
      </c>
      <c r="E143">
        <v>9260000</v>
      </c>
      <c r="F143">
        <v>9620526.5999999996</v>
      </c>
      <c r="G143">
        <v>1</v>
      </c>
    </row>
    <row r="144" spans="1:8" x14ac:dyDescent="0.2">
      <c r="A144">
        <v>4</v>
      </c>
      <c r="B144" t="s">
        <v>13</v>
      </c>
      <c r="C144" t="s">
        <v>106</v>
      </c>
      <c r="D144" t="s">
        <v>616</v>
      </c>
      <c r="E144">
        <v>9300000</v>
      </c>
      <c r="F144">
        <v>9600000</v>
      </c>
      <c r="G144">
        <v>1</v>
      </c>
    </row>
    <row r="145" spans="1:7" x14ac:dyDescent="0.2">
      <c r="A145">
        <v>4</v>
      </c>
      <c r="B145" t="s">
        <v>13</v>
      </c>
      <c r="C145" t="s">
        <v>106</v>
      </c>
      <c r="D145" t="s">
        <v>616</v>
      </c>
      <c r="E145">
        <v>9029200</v>
      </c>
      <c r="F145">
        <v>9600000</v>
      </c>
      <c r="G145">
        <v>5</v>
      </c>
    </row>
    <row r="146" spans="1:7" x14ac:dyDescent="0.2">
      <c r="A146">
        <v>28</v>
      </c>
      <c r="B146" t="s">
        <v>13</v>
      </c>
      <c r="C146" t="s">
        <v>106</v>
      </c>
      <c r="D146" t="s">
        <v>616</v>
      </c>
      <c r="E146">
        <v>9293000</v>
      </c>
      <c r="F146">
        <v>9605945.9299999997</v>
      </c>
      <c r="G146">
        <v>1</v>
      </c>
    </row>
    <row r="147" spans="1:7" x14ac:dyDescent="0.2">
      <c r="A147">
        <v>28</v>
      </c>
      <c r="B147" t="s">
        <v>13</v>
      </c>
      <c r="C147" t="s">
        <v>106</v>
      </c>
      <c r="D147" t="s">
        <v>616</v>
      </c>
      <c r="E147">
        <v>9273750</v>
      </c>
      <c r="F147">
        <v>9588637.1549999993</v>
      </c>
      <c r="G147">
        <v>4</v>
      </c>
    </row>
    <row r="148" spans="1:7" x14ac:dyDescent="0.2">
      <c r="A148">
        <v>93</v>
      </c>
      <c r="B148" t="s">
        <v>13</v>
      </c>
      <c r="C148" t="s">
        <v>106</v>
      </c>
      <c r="D148" t="s">
        <v>616</v>
      </c>
      <c r="E148">
        <v>12382333.3333333</v>
      </c>
      <c r="F148">
        <v>15000000</v>
      </c>
      <c r="G148">
        <v>3</v>
      </c>
    </row>
    <row r="149" spans="1:7" x14ac:dyDescent="0.2">
      <c r="A149">
        <v>93</v>
      </c>
      <c r="B149" t="s">
        <v>13</v>
      </c>
      <c r="C149" t="s">
        <v>106</v>
      </c>
      <c r="D149" t="s">
        <v>616</v>
      </c>
      <c r="E149">
        <v>10850000</v>
      </c>
      <c r="F149">
        <v>13516666.6666667</v>
      </c>
      <c r="G149">
        <v>6</v>
      </c>
    </row>
    <row r="150" spans="1:7" x14ac:dyDescent="0.2">
      <c r="A150">
        <v>121</v>
      </c>
      <c r="B150" t="s">
        <v>13</v>
      </c>
      <c r="C150" t="s">
        <v>106</v>
      </c>
      <c r="D150" t="s">
        <v>616</v>
      </c>
      <c r="E150">
        <v>9300000</v>
      </c>
      <c r="F150">
        <v>9645157.5</v>
      </c>
      <c r="G150">
        <v>1</v>
      </c>
    </row>
    <row r="151" spans="1:7" x14ac:dyDescent="0.2">
      <c r="A151">
        <v>14</v>
      </c>
      <c r="B151" t="s">
        <v>103</v>
      </c>
      <c r="C151" t="s">
        <v>653</v>
      </c>
      <c r="D151" t="s">
        <v>654</v>
      </c>
      <c r="E151">
        <v>5779000</v>
      </c>
      <c r="F151">
        <v>5843390.3775000004</v>
      </c>
      <c r="G151">
        <v>4</v>
      </c>
    </row>
    <row r="152" spans="1:7" x14ac:dyDescent="0.2">
      <c r="A152">
        <v>87</v>
      </c>
      <c r="B152" t="s">
        <v>103</v>
      </c>
      <c r="C152" t="s">
        <v>653</v>
      </c>
      <c r="D152" t="s">
        <v>654</v>
      </c>
      <c r="E152">
        <v>8329000</v>
      </c>
      <c r="F152">
        <v>9512858.0800000001</v>
      </c>
      <c r="G152">
        <v>1</v>
      </c>
    </row>
    <row r="153" spans="1:7" x14ac:dyDescent="0.2">
      <c r="A153">
        <v>22</v>
      </c>
      <c r="B153" t="s">
        <v>103</v>
      </c>
      <c r="C153" t="s">
        <v>653</v>
      </c>
      <c r="D153" t="s">
        <v>654</v>
      </c>
      <c r="E153">
        <v>7657000</v>
      </c>
      <c r="F153">
        <v>42000000</v>
      </c>
      <c r="G153">
        <v>1</v>
      </c>
    </row>
    <row r="154" spans="1:7" x14ac:dyDescent="0.2">
      <c r="A154">
        <v>93</v>
      </c>
      <c r="B154" t="s">
        <v>11</v>
      </c>
      <c r="C154" t="s">
        <v>95</v>
      </c>
      <c r="D154" t="s">
        <v>655</v>
      </c>
      <c r="E154">
        <v>9296500</v>
      </c>
      <c r="F154">
        <v>14419688.539999999</v>
      </c>
      <c r="G154">
        <v>2</v>
      </c>
    </row>
    <row r="155" spans="1:7" x14ac:dyDescent="0.2">
      <c r="A155">
        <v>27</v>
      </c>
      <c r="B155" t="s">
        <v>11</v>
      </c>
      <c r="C155" t="s">
        <v>95</v>
      </c>
      <c r="D155" t="s">
        <v>655</v>
      </c>
      <c r="E155">
        <v>9155000</v>
      </c>
      <c r="F155">
        <v>22852500</v>
      </c>
      <c r="G155">
        <v>2</v>
      </c>
    </row>
    <row r="156" spans="1:7" x14ac:dyDescent="0.2">
      <c r="A156">
        <v>117</v>
      </c>
      <c r="B156" t="s">
        <v>11</v>
      </c>
      <c r="C156" t="s">
        <v>95</v>
      </c>
      <c r="D156" t="s">
        <v>655</v>
      </c>
      <c r="E156">
        <v>9300000</v>
      </c>
      <c r="F156">
        <v>9511293.75</v>
      </c>
      <c r="G156">
        <v>2</v>
      </c>
    </row>
    <row r="157" spans="1:7" x14ac:dyDescent="0.2">
      <c r="A157">
        <v>121</v>
      </c>
      <c r="B157" t="s">
        <v>11</v>
      </c>
      <c r="C157" t="s">
        <v>95</v>
      </c>
      <c r="D157" t="s">
        <v>655</v>
      </c>
      <c r="E157">
        <v>10850000</v>
      </c>
      <c r="F157">
        <v>11249345</v>
      </c>
      <c r="G157">
        <v>3</v>
      </c>
    </row>
    <row r="158" spans="1:7" x14ac:dyDescent="0.2">
      <c r="A158">
        <v>4</v>
      </c>
      <c r="B158" t="s">
        <v>12</v>
      </c>
      <c r="C158" t="s">
        <v>85</v>
      </c>
      <c r="D158" t="s">
        <v>85</v>
      </c>
      <c r="E158">
        <v>9300000</v>
      </c>
      <c r="F158">
        <v>9600000</v>
      </c>
      <c r="G158">
        <v>1</v>
      </c>
    </row>
    <row r="159" spans="1:7" x14ac:dyDescent="0.2">
      <c r="A159">
        <v>93</v>
      </c>
      <c r="B159" t="s">
        <v>12</v>
      </c>
      <c r="C159" t="s">
        <v>85</v>
      </c>
      <c r="D159" t="s">
        <v>85</v>
      </c>
      <c r="E159">
        <v>9227000</v>
      </c>
      <c r="F159">
        <v>9550001.2799999993</v>
      </c>
      <c r="G159">
        <v>1</v>
      </c>
    </row>
    <row r="160" spans="1:7" x14ac:dyDescent="0.2">
      <c r="A160">
        <v>93</v>
      </c>
      <c r="B160" t="s">
        <v>12</v>
      </c>
      <c r="C160" t="s">
        <v>85</v>
      </c>
      <c r="D160" t="s">
        <v>85</v>
      </c>
      <c r="E160">
        <v>13950000</v>
      </c>
      <c r="F160">
        <v>14200030.17</v>
      </c>
      <c r="G160">
        <v>1</v>
      </c>
    </row>
    <row r="161" spans="1:7" x14ac:dyDescent="0.2">
      <c r="A161">
        <v>4</v>
      </c>
      <c r="B161" t="s">
        <v>105</v>
      </c>
      <c r="C161" t="s">
        <v>509</v>
      </c>
      <c r="D161" t="s">
        <v>663</v>
      </c>
      <c r="E161">
        <v>10314250</v>
      </c>
      <c r="F161">
        <v>10729750</v>
      </c>
      <c r="G161">
        <v>4</v>
      </c>
    </row>
    <row r="162" spans="1:7" x14ac:dyDescent="0.2">
      <c r="A162">
        <v>4</v>
      </c>
      <c r="B162" t="s">
        <v>105</v>
      </c>
      <c r="C162" t="s">
        <v>509</v>
      </c>
      <c r="D162" t="s">
        <v>663</v>
      </c>
      <c r="E162">
        <v>10774888.888888899</v>
      </c>
      <c r="F162">
        <v>11150000</v>
      </c>
      <c r="G162">
        <v>9</v>
      </c>
    </row>
    <row r="163" spans="1:7" x14ac:dyDescent="0.2">
      <c r="A163">
        <v>28</v>
      </c>
      <c r="B163" t="s">
        <v>105</v>
      </c>
      <c r="C163" t="s">
        <v>509</v>
      </c>
      <c r="D163" t="s">
        <v>663</v>
      </c>
      <c r="E163">
        <v>10830333.3333333</v>
      </c>
      <c r="F163">
        <v>11487399.786666701</v>
      </c>
      <c r="G163">
        <v>3</v>
      </c>
    </row>
    <row r="164" spans="1:7" x14ac:dyDescent="0.2">
      <c r="A164">
        <v>28</v>
      </c>
      <c r="B164" t="s">
        <v>105</v>
      </c>
      <c r="C164" t="s">
        <v>509</v>
      </c>
      <c r="D164" t="s">
        <v>663</v>
      </c>
      <c r="E164">
        <v>9221000</v>
      </c>
      <c r="F164">
        <v>9570949.8300000001</v>
      </c>
      <c r="G164">
        <v>1</v>
      </c>
    </row>
    <row r="165" spans="1:7" x14ac:dyDescent="0.2">
      <c r="A165">
        <v>93</v>
      </c>
      <c r="B165" t="s">
        <v>105</v>
      </c>
      <c r="C165" t="s">
        <v>509</v>
      </c>
      <c r="D165" t="s">
        <v>663</v>
      </c>
      <c r="E165">
        <v>11588500</v>
      </c>
      <c r="F165">
        <v>11975000</v>
      </c>
      <c r="G165">
        <v>2</v>
      </c>
    </row>
    <row r="166" spans="1:7" x14ac:dyDescent="0.2">
      <c r="A166">
        <v>93</v>
      </c>
      <c r="B166" t="s">
        <v>105</v>
      </c>
      <c r="C166" t="s">
        <v>509</v>
      </c>
      <c r="D166" t="s">
        <v>663</v>
      </c>
      <c r="E166">
        <v>11588500</v>
      </c>
      <c r="F166">
        <v>11975000</v>
      </c>
      <c r="G166">
        <v>2</v>
      </c>
    </row>
    <row r="167" spans="1:7" x14ac:dyDescent="0.2">
      <c r="A167">
        <v>117</v>
      </c>
      <c r="B167" t="s">
        <v>105</v>
      </c>
      <c r="C167" t="s">
        <v>509</v>
      </c>
      <c r="D167" t="s">
        <v>663</v>
      </c>
      <c r="E167">
        <v>6189000</v>
      </c>
      <c r="F167">
        <v>9511293.75</v>
      </c>
      <c r="G167">
        <v>3</v>
      </c>
    </row>
    <row r="168" spans="1:7" x14ac:dyDescent="0.2">
      <c r="A168">
        <v>101</v>
      </c>
      <c r="B168" t="s">
        <v>105</v>
      </c>
      <c r="C168" t="s">
        <v>509</v>
      </c>
      <c r="D168" t="s">
        <v>663</v>
      </c>
      <c r="E168">
        <v>13950000</v>
      </c>
      <c r="F168">
        <v>14334000</v>
      </c>
      <c r="G168">
        <v>1</v>
      </c>
    </row>
    <row r="169" spans="1:7" x14ac:dyDescent="0.2">
      <c r="A169">
        <v>121</v>
      </c>
      <c r="B169" t="s">
        <v>105</v>
      </c>
      <c r="C169" t="s">
        <v>509</v>
      </c>
      <c r="D169" t="s">
        <v>663</v>
      </c>
      <c r="E169">
        <v>9282800</v>
      </c>
      <c r="F169">
        <v>9651763.1400000006</v>
      </c>
      <c r="G169">
        <v>5</v>
      </c>
    </row>
    <row r="170" spans="1:7" x14ac:dyDescent="0.2">
      <c r="A170">
        <v>4</v>
      </c>
      <c r="B170" t="s">
        <v>73</v>
      </c>
      <c r="C170" t="s">
        <v>658</v>
      </c>
      <c r="D170" t="s">
        <v>672</v>
      </c>
      <c r="E170">
        <v>6975000</v>
      </c>
      <c r="F170">
        <v>11825000</v>
      </c>
      <c r="G170">
        <v>2</v>
      </c>
    </row>
    <row r="171" spans="1:7" x14ac:dyDescent="0.2">
      <c r="A171">
        <v>28</v>
      </c>
      <c r="B171" t="s">
        <v>73</v>
      </c>
      <c r="C171" t="s">
        <v>658</v>
      </c>
      <c r="D171" t="s">
        <v>672</v>
      </c>
      <c r="E171">
        <v>9300000</v>
      </c>
      <c r="F171">
        <v>9606025.0299999993</v>
      </c>
      <c r="G171">
        <v>1</v>
      </c>
    </row>
    <row r="172" spans="1:7" x14ac:dyDescent="0.2">
      <c r="A172">
        <v>116</v>
      </c>
      <c r="B172" t="s">
        <v>73</v>
      </c>
      <c r="C172" t="s">
        <v>658</v>
      </c>
      <c r="D172" t="s">
        <v>672</v>
      </c>
      <c r="E172">
        <v>9300000</v>
      </c>
      <c r="F172">
        <v>9466708.0800000001</v>
      </c>
      <c r="G172">
        <v>1</v>
      </c>
    </row>
    <row r="173" spans="1:7" x14ac:dyDescent="0.2">
      <c r="A173">
        <v>121</v>
      </c>
      <c r="B173" t="s">
        <v>73</v>
      </c>
      <c r="C173" t="s">
        <v>658</v>
      </c>
      <c r="D173" t="s">
        <v>672</v>
      </c>
      <c r="E173">
        <v>9254000</v>
      </c>
      <c r="F173">
        <v>9651637.6999999993</v>
      </c>
      <c r="G173">
        <v>1</v>
      </c>
    </row>
    <row r="174" spans="1:7" x14ac:dyDescent="0.2">
      <c r="A174">
        <v>32</v>
      </c>
      <c r="B174" t="s">
        <v>103</v>
      </c>
      <c r="C174" t="s">
        <v>931</v>
      </c>
      <c r="D174" t="s">
        <v>672</v>
      </c>
      <c r="E174">
        <v>9234000</v>
      </c>
      <c r="F174">
        <v>15676082.550000001</v>
      </c>
      <c r="G174">
        <v>1</v>
      </c>
    </row>
    <row r="175" spans="1:7" x14ac:dyDescent="0.2">
      <c r="A175">
        <v>22</v>
      </c>
      <c r="B175" t="s">
        <v>103</v>
      </c>
      <c r="C175" t="s">
        <v>931</v>
      </c>
      <c r="D175" t="s">
        <v>672</v>
      </c>
      <c r="E175">
        <v>8329000</v>
      </c>
      <c r="F175">
        <v>38079000</v>
      </c>
      <c r="G175">
        <v>1</v>
      </c>
    </row>
    <row r="176" spans="1:7" x14ac:dyDescent="0.2">
      <c r="A176">
        <v>92</v>
      </c>
      <c r="B176" t="s">
        <v>103</v>
      </c>
      <c r="C176" t="s">
        <v>931</v>
      </c>
      <c r="D176" t="s">
        <v>672</v>
      </c>
      <c r="E176">
        <v>9300000</v>
      </c>
      <c r="F176">
        <v>9524000</v>
      </c>
      <c r="G176">
        <v>1</v>
      </c>
    </row>
    <row r="177" spans="1:8" x14ac:dyDescent="0.2">
      <c r="A177">
        <v>92</v>
      </c>
      <c r="B177" t="s">
        <v>103</v>
      </c>
      <c r="C177" t="s">
        <v>931</v>
      </c>
      <c r="D177" t="s">
        <v>672</v>
      </c>
      <c r="E177">
        <v>9300000</v>
      </c>
      <c r="F177">
        <v>9522000</v>
      </c>
      <c r="G177">
        <v>1</v>
      </c>
    </row>
    <row r="178" spans="1:8" x14ac:dyDescent="0.2">
      <c r="A178">
        <v>117</v>
      </c>
      <c r="B178" t="s">
        <v>103</v>
      </c>
      <c r="C178" t="s">
        <v>1095</v>
      </c>
      <c r="D178" t="s">
        <v>672</v>
      </c>
      <c r="E178">
        <v>9286000</v>
      </c>
      <c r="F178">
        <v>9511293.75</v>
      </c>
      <c r="G178">
        <v>1</v>
      </c>
    </row>
    <row r="179" spans="1:8" x14ac:dyDescent="0.2">
      <c r="A179">
        <v>121</v>
      </c>
      <c r="B179" t="s">
        <v>103</v>
      </c>
      <c r="C179" t="s">
        <v>1095</v>
      </c>
      <c r="D179" t="s">
        <v>672</v>
      </c>
      <c r="E179">
        <v>9300000</v>
      </c>
      <c r="F179">
        <v>10103223.75</v>
      </c>
      <c r="G179">
        <v>1</v>
      </c>
    </row>
    <row r="180" spans="1:8" x14ac:dyDescent="0.2">
      <c r="A180">
        <v>117</v>
      </c>
      <c r="B180" t="s">
        <v>13</v>
      </c>
      <c r="C180" t="s">
        <v>1222</v>
      </c>
      <c r="D180" t="s">
        <v>672</v>
      </c>
      <c r="E180">
        <v>9150000</v>
      </c>
      <c r="F180">
        <v>9361293.75</v>
      </c>
      <c r="G180">
        <v>1</v>
      </c>
    </row>
    <row r="181" spans="1:8" x14ac:dyDescent="0.2">
      <c r="A181">
        <v>4</v>
      </c>
      <c r="B181" t="s">
        <v>103</v>
      </c>
      <c r="C181" t="s">
        <v>109</v>
      </c>
      <c r="D181" t="s">
        <v>742</v>
      </c>
      <c r="E181">
        <v>9286000</v>
      </c>
      <c r="F181">
        <v>9699057.6899999995</v>
      </c>
      <c r="G181">
        <v>1</v>
      </c>
    </row>
    <row r="182" spans="1:8" x14ac:dyDescent="0.2">
      <c r="A182">
        <v>4</v>
      </c>
      <c r="B182" t="s">
        <v>103</v>
      </c>
      <c r="C182" t="s">
        <v>109</v>
      </c>
      <c r="D182" t="s">
        <v>742</v>
      </c>
      <c r="E182">
        <v>9300000</v>
      </c>
      <c r="F182">
        <v>9600000</v>
      </c>
      <c r="G182">
        <v>1</v>
      </c>
    </row>
    <row r="183" spans="1:8" x14ac:dyDescent="0.2">
      <c r="A183">
        <v>93</v>
      </c>
      <c r="B183" t="s">
        <v>103</v>
      </c>
      <c r="C183" t="s">
        <v>109</v>
      </c>
      <c r="D183" t="s">
        <v>742</v>
      </c>
      <c r="E183">
        <v>12787500</v>
      </c>
      <c r="F183">
        <v>13087500</v>
      </c>
      <c r="G183">
        <v>4</v>
      </c>
    </row>
    <row r="184" spans="1:8" x14ac:dyDescent="0.2">
      <c r="A184">
        <v>93</v>
      </c>
      <c r="B184" t="s">
        <v>103</v>
      </c>
      <c r="C184" t="s">
        <v>109</v>
      </c>
      <c r="D184" t="s">
        <v>742</v>
      </c>
      <c r="E184">
        <v>10865125</v>
      </c>
      <c r="F184">
        <v>11635036.731249999</v>
      </c>
      <c r="G184">
        <v>8</v>
      </c>
    </row>
    <row r="185" spans="1:8" x14ac:dyDescent="0.2">
      <c r="A185">
        <v>93</v>
      </c>
      <c r="B185" t="s">
        <v>103</v>
      </c>
      <c r="C185" t="s">
        <v>109</v>
      </c>
      <c r="D185" t="s">
        <v>742</v>
      </c>
      <c r="E185">
        <v>14238693.67</v>
      </c>
      <c r="F185">
        <v>14238693.67</v>
      </c>
      <c r="H185">
        <v>1</v>
      </c>
    </row>
    <row r="186" spans="1:8" x14ac:dyDescent="0.2">
      <c r="A186">
        <v>88</v>
      </c>
      <c r="B186" t="s">
        <v>103</v>
      </c>
      <c r="C186" t="s">
        <v>109</v>
      </c>
      <c r="D186" t="s">
        <v>742</v>
      </c>
      <c r="E186">
        <v>9300000</v>
      </c>
      <c r="F186">
        <v>9620978.5999999996</v>
      </c>
      <c r="G186">
        <v>1</v>
      </c>
    </row>
    <row r="187" spans="1:8" x14ac:dyDescent="0.2">
      <c r="A187">
        <v>117</v>
      </c>
      <c r="B187" t="s">
        <v>11</v>
      </c>
      <c r="C187" t="s">
        <v>824</v>
      </c>
      <c r="D187" t="s">
        <v>742</v>
      </c>
      <c r="E187">
        <v>8371000</v>
      </c>
      <c r="F187">
        <v>9511293.75</v>
      </c>
      <c r="G187">
        <v>1</v>
      </c>
    </row>
    <row r="188" spans="1:8" x14ac:dyDescent="0.2">
      <c r="A188">
        <v>93</v>
      </c>
      <c r="B188" t="s">
        <v>11</v>
      </c>
      <c r="C188" t="s">
        <v>983</v>
      </c>
      <c r="D188" t="s">
        <v>742</v>
      </c>
      <c r="E188">
        <v>6650000</v>
      </c>
      <c r="F188">
        <v>26312538.670000002</v>
      </c>
      <c r="G188">
        <v>1</v>
      </c>
    </row>
    <row r="189" spans="1:8" x14ac:dyDescent="0.2">
      <c r="A189">
        <v>116</v>
      </c>
      <c r="B189" t="s">
        <v>11</v>
      </c>
      <c r="C189" t="s">
        <v>983</v>
      </c>
      <c r="D189" t="s">
        <v>742</v>
      </c>
      <c r="E189">
        <v>13950000</v>
      </c>
      <c r="F189">
        <v>14200062.119999999</v>
      </c>
      <c r="G189">
        <v>2</v>
      </c>
    </row>
    <row r="190" spans="1:8" x14ac:dyDescent="0.2">
      <c r="A190">
        <v>117</v>
      </c>
      <c r="B190" t="s">
        <v>11</v>
      </c>
      <c r="C190" t="s">
        <v>983</v>
      </c>
      <c r="D190" t="s">
        <v>742</v>
      </c>
      <c r="E190">
        <v>9300000</v>
      </c>
      <c r="F190">
        <v>9511293.75</v>
      </c>
      <c r="G190">
        <v>1</v>
      </c>
    </row>
    <row r="191" spans="1:8" x14ac:dyDescent="0.2">
      <c r="A191">
        <v>4</v>
      </c>
      <c r="B191" t="s">
        <v>73</v>
      </c>
      <c r="C191" t="s">
        <v>743</v>
      </c>
      <c r="D191" t="s">
        <v>744</v>
      </c>
      <c r="E191">
        <v>11625000</v>
      </c>
      <c r="F191">
        <v>11925000</v>
      </c>
      <c r="G191">
        <v>2</v>
      </c>
    </row>
    <row r="192" spans="1:8" x14ac:dyDescent="0.2">
      <c r="A192">
        <v>93</v>
      </c>
      <c r="B192" t="s">
        <v>73</v>
      </c>
      <c r="C192" t="s">
        <v>743</v>
      </c>
      <c r="D192" t="s">
        <v>744</v>
      </c>
      <c r="E192">
        <v>9300000</v>
      </c>
      <c r="F192">
        <v>9600000</v>
      </c>
      <c r="G192">
        <v>1</v>
      </c>
    </row>
    <row r="193" spans="1:7" x14ac:dyDescent="0.2">
      <c r="A193">
        <v>121</v>
      </c>
      <c r="B193" t="s">
        <v>73</v>
      </c>
      <c r="C193" t="s">
        <v>743</v>
      </c>
      <c r="D193" t="s">
        <v>744</v>
      </c>
      <c r="E193">
        <v>9182000</v>
      </c>
      <c r="F193">
        <v>9653824.0999999996</v>
      </c>
      <c r="G193">
        <v>1</v>
      </c>
    </row>
    <row r="194" spans="1:7" x14ac:dyDescent="0.2">
      <c r="A194">
        <v>121</v>
      </c>
      <c r="B194" t="s">
        <v>73</v>
      </c>
      <c r="C194" t="s">
        <v>743</v>
      </c>
      <c r="D194" t="s">
        <v>744</v>
      </c>
      <c r="E194">
        <v>9234000</v>
      </c>
      <c r="F194">
        <v>9654411.6999999993</v>
      </c>
      <c r="G194">
        <v>1</v>
      </c>
    </row>
    <row r="195" spans="1:7" x14ac:dyDescent="0.2">
      <c r="A195">
        <v>105</v>
      </c>
      <c r="B195" t="s">
        <v>73</v>
      </c>
      <c r="C195" t="s">
        <v>743</v>
      </c>
      <c r="D195" t="s">
        <v>744</v>
      </c>
      <c r="E195">
        <v>9300000</v>
      </c>
      <c r="F195">
        <v>9599973.5</v>
      </c>
      <c r="G195">
        <v>1</v>
      </c>
    </row>
    <row r="196" spans="1:7" x14ac:dyDescent="0.2">
      <c r="A196">
        <v>4</v>
      </c>
      <c r="B196" t="s">
        <v>74</v>
      </c>
      <c r="C196" t="s">
        <v>745</v>
      </c>
      <c r="D196" t="s">
        <v>745</v>
      </c>
      <c r="E196">
        <v>10070500</v>
      </c>
      <c r="F196">
        <v>10375000</v>
      </c>
      <c r="G196">
        <v>6</v>
      </c>
    </row>
    <row r="197" spans="1:7" x14ac:dyDescent="0.2">
      <c r="A197">
        <v>4</v>
      </c>
      <c r="B197" t="s">
        <v>74</v>
      </c>
      <c r="C197" t="s">
        <v>745</v>
      </c>
      <c r="D197" t="s">
        <v>745</v>
      </c>
      <c r="E197">
        <v>10834333.3333333</v>
      </c>
      <c r="F197">
        <v>11150000</v>
      </c>
      <c r="G197">
        <v>3</v>
      </c>
    </row>
    <row r="198" spans="1:7" x14ac:dyDescent="0.2">
      <c r="A198">
        <v>28</v>
      </c>
      <c r="B198" t="s">
        <v>74</v>
      </c>
      <c r="C198" t="s">
        <v>745</v>
      </c>
      <c r="D198" t="s">
        <v>745</v>
      </c>
      <c r="E198">
        <v>13950000</v>
      </c>
      <c r="F198">
        <v>14349430.050000001</v>
      </c>
      <c r="G198">
        <v>1</v>
      </c>
    </row>
    <row r="199" spans="1:7" x14ac:dyDescent="0.2">
      <c r="A199">
        <v>93</v>
      </c>
      <c r="B199" t="s">
        <v>74</v>
      </c>
      <c r="C199" t="s">
        <v>745</v>
      </c>
      <c r="D199" t="s">
        <v>745</v>
      </c>
      <c r="E199">
        <v>9214000</v>
      </c>
      <c r="F199">
        <v>9600000</v>
      </c>
      <c r="G199">
        <v>1</v>
      </c>
    </row>
    <row r="200" spans="1:7" x14ac:dyDescent="0.2">
      <c r="A200">
        <v>93</v>
      </c>
      <c r="B200" t="s">
        <v>74</v>
      </c>
      <c r="C200" t="s">
        <v>745</v>
      </c>
      <c r="D200" t="s">
        <v>745</v>
      </c>
      <c r="E200">
        <v>13950000</v>
      </c>
      <c r="F200">
        <v>14250000</v>
      </c>
      <c r="G200">
        <v>1</v>
      </c>
    </row>
    <row r="201" spans="1:7" x14ac:dyDescent="0.2">
      <c r="A201">
        <v>116</v>
      </c>
      <c r="B201" t="s">
        <v>74</v>
      </c>
      <c r="C201" t="s">
        <v>745</v>
      </c>
      <c r="D201" t="s">
        <v>745</v>
      </c>
      <c r="E201">
        <v>4646500</v>
      </c>
      <c r="F201">
        <v>9466708.0800000001</v>
      </c>
      <c r="G201">
        <v>2</v>
      </c>
    </row>
    <row r="202" spans="1:7" x14ac:dyDescent="0.2">
      <c r="A202">
        <v>88</v>
      </c>
      <c r="B202" t="s">
        <v>74</v>
      </c>
      <c r="C202" t="s">
        <v>745</v>
      </c>
      <c r="D202" t="s">
        <v>745</v>
      </c>
      <c r="E202">
        <v>11625000</v>
      </c>
      <c r="F202">
        <v>12013873.25</v>
      </c>
      <c r="G202">
        <v>2</v>
      </c>
    </row>
    <row r="203" spans="1:7" x14ac:dyDescent="0.2">
      <c r="A203">
        <v>121</v>
      </c>
      <c r="B203" t="s">
        <v>74</v>
      </c>
      <c r="C203" t="s">
        <v>745</v>
      </c>
      <c r="D203" t="s">
        <v>745</v>
      </c>
      <c r="E203">
        <v>4479500</v>
      </c>
      <c r="F203">
        <v>9651304.1999999993</v>
      </c>
      <c r="G203">
        <v>2</v>
      </c>
    </row>
    <row r="204" spans="1:7" x14ac:dyDescent="0.2">
      <c r="A204">
        <v>105</v>
      </c>
      <c r="B204" t="s">
        <v>74</v>
      </c>
      <c r="C204" t="s">
        <v>745</v>
      </c>
      <c r="D204" t="s">
        <v>745</v>
      </c>
      <c r="E204">
        <v>9256333.3333333302</v>
      </c>
      <c r="F204">
        <v>9599480.1066666692</v>
      </c>
      <c r="G204">
        <v>3</v>
      </c>
    </row>
    <row r="205" spans="1:7" x14ac:dyDescent="0.2">
      <c r="A205">
        <v>93</v>
      </c>
      <c r="B205" t="s">
        <v>74</v>
      </c>
      <c r="C205" t="s">
        <v>747</v>
      </c>
      <c r="D205" t="s">
        <v>748</v>
      </c>
      <c r="E205">
        <v>8983000</v>
      </c>
      <c r="F205">
        <v>18675000</v>
      </c>
      <c r="G205">
        <v>2</v>
      </c>
    </row>
    <row r="206" spans="1:7" x14ac:dyDescent="0.2">
      <c r="A206">
        <v>4</v>
      </c>
      <c r="B206" t="s">
        <v>105</v>
      </c>
      <c r="C206" t="s">
        <v>107</v>
      </c>
      <c r="D206" t="s">
        <v>526</v>
      </c>
      <c r="E206">
        <v>11604166.6666667</v>
      </c>
      <c r="F206">
        <v>11984666.6666667</v>
      </c>
      <c r="G206">
        <v>6</v>
      </c>
    </row>
    <row r="207" spans="1:7" x14ac:dyDescent="0.2">
      <c r="A207">
        <v>4</v>
      </c>
      <c r="B207" t="s">
        <v>105</v>
      </c>
      <c r="C207" t="s">
        <v>107</v>
      </c>
      <c r="D207" t="s">
        <v>526</v>
      </c>
      <c r="E207">
        <v>12079400</v>
      </c>
      <c r="F207">
        <v>12390000</v>
      </c>
      <c r="G207">
        <v>5</v>
      </c>
    </row>
    <row r="208" spans="1:7" x14ac:dyDescent="0.2">
      <c r="A208">
        <v>93</v>
      </c>
      <c r="B208" t="s">
        <v>105</v>
      </c>
      <c r="C208" t="s">
        <v>107</v>
      </c>
      <c r="D208" t="s">
        <v>526</v>
      </c>
      <c r="E208">
        <v>9009428.5714285709</v>
      </c>
      <c r="F208">
        <v>13320269.322857101</v>
      </c>
      <c r="G208">
        <v>7</v>
      </c>
    </row>
    <row r="209" spans="1:8" x14ac:dyDescent="0.2">
      <c r="A209">
        <v>93</v>
      </c>
      <c r="B209" t="s">
        <v>105</v>
      </c>
      <c r="C209" t="s">
        <v>107</v>
      </c>
      <c r="D209" t="s">
        <v>526</v>
      </c>
      <c r="E209">
        <v>14812459.43</v>
      </c>
      <c r="F209">
        <v>14853648.800000001</v>
      </c>
      <c r="H209">
        <v>1</v>
      </c>
    </row>
    <row r="210" spans="1:8" x14ac:dyDescent="0.2">
      <c r="A210">
        <v>22</v>
      </c>
      <c r="B210" t="s">
        <v>105</v>
      </c>
      <c r="C210" t="s">
        <v>107</v>
      </c>
      <c r="D210" t="s">
        <v>526</v>
      </c>
      <c r="E210">
        <v>9221000</v>
      </c>
      <c r="F210">
        <v>24221000</v>
      </c>
      <c r="G210">
        <v>1</v>
      </c>
    </row>
    <row r="211" spans="1:8" x14ac:dyDescent="0.2">
      <c r="A211">
        <v>87</v>
      </c>
      <c r="B211" t="s">
        <v>74</v>
      </c>
      <c r="C211" t="s">
        <v>74</v>
      </c>
      <c r="D211" t="s">
        <v>749</v>
      </c>
      <c r="E211">
        <v>8623000</v>
      </c>
      <c r="F211">
        <v>19164402.059999999</v>
      </c>
      <c r="G211">
        <v>1</v>
      </c>
    </row>
    <row r="212" spans="1:8" x14ac:dyDescent="0.2">
      <c r="A212">
        <v>116</v>
      </c>
      <c r="B212" t="s">
        <v>74</v>
      </c>
      <c r="C212" t="s">
        <v>74</v>
      </c>
      <c r="D212" t="s">
        <v>749</v>
      </c>
      <c r="E212">
        <v>6510000</v>
      </c>
      <c r="F212">
        <v>10422407.356000001</v>
      </c>
      <c r="G212">
        <v>5</v>
      </c>
    </row>
    <row r="213" spans="1:8" x14ac:dyDescent="0.2">
      <c r="A213">
        <v>88</v>
      </c>
      <c r="B213" t="s">
        <v>74</v>
      </c>
      <c r="C213" t="s">
        <v>74</v>
      </c>
      <c r="D213" t="s">
        <v>749</v>
      </c>
      <c r="E213">
        <v>9221000</v>
      </c>
      <c r="F213">
        <v>9620085.9000000004</v>
      </c>
      <c r="G213">
        <v>1</v>
      </c>
    </row>
    <row r="214" spans="1:8" x14ac:dyDescent="0.2">
      <c r="A214">
        <v>88</v>
      </c>
      <c r="B214" t="s">
        <v>74</v>
      </c>
      <c r="C214" t="s">
        <v>74</v>
      </c>
      <c r="D214" t="s">
        <v>749</v>
      </c>
      <c r="E214">
        <v>9198000</v>
      </c>
      <c r="F214">
        <v>9619826</v>
      </c>
      <c r="G214">
        <v>2</v>
      </c>
    </row>
    <row r="215" spans="1:8" x14ac:dyDescent="0.2">
      <c r="A215">
        <v>101</v>
      </c>
      <c r="B215" t="s">
        <v>74</v>
      </c>
      <c r="C215" t="s">
        <v>74</v>
      </c>
      <c r="D215" t="s">
        <v>749</v>
      </c>
      <c r="E215">
        <v>9286000</v>
      </c>
      <c r="F215">
        <v>9557000</v>
      </c>
      <c r="G215">
        <v>1</v>
      </c>
    </row>
    <row r="216" spans="1:8" x14ac:dyDescent="0.2">
      <c r="A216">
        <v>4</v>
      </c>
      <c r="B216" t="s">
        <v>103</v>
      </c>
      <c r="C216" t="s">
        <v>109</v>
      </c>
      <c r="D216" t="s">
        <v>751</v>
      </c>
      <c r="E216">
        <v>10848600</v>
      </c>
      <c r="F216">
        <v>17770999.993999999</v>
      </c>
      <c r="G216">
        <v>5</v>
      </c>
    </row>
    <row r="217" spans="1:8" x14ac:dyDescent="0.2">
      <c r="A217">
        <v>4</v>
      </c>
      <c r="B217" t="s">
        <v>103</v>
      </c>
      <c r="C217" t="s">
        <v>109</v>
      </c>
      <c r="D217" t="s">
        <v>751</v>
      </c>
      <c r="E217">
        <v>12400000</v>
      </c>
      <c r="F217">
        <v>12716666.6666667</v>
      </c>
      <c r="G217">
        <v>3</v>
      </c>
    </row>
    <row r="218" spans="1:8" x14ac:dyDescent="0.2">
      <c r="A218">
        <v>28</v>
      </c>
      <c r="B218" t="s">
        <v>103</v>
      </c>
      <c r="C218" t="s">
        <v>109</v>
      </c>
      <c r="D218" t="s">
        <v>751</v>
      </c>
      <c r="E218">
        <v>9300000</v>
      </c>
      <c r="F218">
        <v>9915760.6233333293</v>
      </c>
      <c r="G218">
        <v>3</v>
      </c>
    </row>
    <row r="219" spans="1:8" x14ac:dyDescent="0.2">
      <c r="A219">
        <v>87</v>
      </c>
      <c r="B219" t="s">
        <v>103</v>
      </c>
      <c r="C219" t="s">
        <v>109</v>
      </c>
      <c r="D219" t="s">
        <v>751</v>
      </c>
      <c r="E219">
        <v>13935000</v>
      </c>
      <c r="F219">
        <v>14055359.5</v>
      </c>
      <c r="G219">
        <v>1</v>
      </c>
    </row>
    <row r="220" spans="1:8" x14ac:dyDescent="0.2">
      <c r="A220">
        <v>93</v>
      </c>
      <c r="B220" t="s">
        <v>103</v>
      </c>
      <c r="C220" t="s">
        <v>109</v>
      </c>
      <c r="D220" t="s">
        <v>751</v>
      </c>
      <c r="E220">
        <v>10005500</v>
      </c>
      <c r="F220">
        <v>14784070.9216667</v>
      </c>
      <c r="G220">
        <v>6</v>
      </c>
    </row>
    <row r="221" spans="1:8" x14ac:dyDescent="0.2">
      <c r="A221">
        <v>93</v>
      </c>
      <c r="B221" t="s">
        <v>103</v>
      </c>
      <c r="C221" t="s">
        <v>109</v>
      </c>
      <c r="D221" t="s">
        <v>751</v>
      </c>
      <c r="E221">
        <v>9791000</v>
      </c>
      <c r="F221">
        <v>19408498.327142902</v>
      </c>
      <c r="G221">
        <v>7</v>
      </c>
    </row>
    <row r="222" spans="1:8" x14ac:dyDescent="0.2">
      <c r="A222">
        <v>27</v>
      </c>
      <c r="B222" t="s">
        <v>103</v>
      </c>
      <c r="C222" t="s">
        <v>109</v>
      </c>
      <c r="D222" t="s">
        <v>751</v>
      </c>
      <c r="E222">
        <v>7909000</v>
      </c>
      <c r="F222">
        <v>17369000</v>
      </c>
      <c r="G222">
        <v>1</v>
      </c>
    </row>
    <row r="223" spans="1:8" x14ac:dyDescent="0.2">
      <c r="A223">
        <v>88</v>
      </c>
      <c r="B223" t="s">
        <v>103</v>
      </c>
      <c r="C223" t="s">
        <v>109</v>
      </c>
      <c r="D223" t="s">
        <v>751</v>
      </c>
      <c r="E223">
        <v>9267000</v>
      </c>
      <c r="F223">
        <v>10155725.630000001</v>
      </c>
      <c r="G223">
        <v>1</v>
      </c>
    </row>
    <row r="224" spans="1:8" x14ac:dyDescent="0.2">
      <c r="A224">
        <v>88</v>
      </c>
      <c r="B224" t="s">
        <v>103</v>
      </c>
      <c r="C224" t="s">
        <v>109</v>
      </c>
      <c r="D224" t="s">
        <v>751</v>
      </c>
      <c r="E224">
        <v>9300000</v>
      </c>
      <c r="F224">
        <v>9620978.5999999996</v>
      </c>
      <c r="G224">
        <v>1</v>
      </c>
    </row>
    <row r="225" spans="1:7" x14ac:dyDescent="0.2">
      <c r="A225">
        <v>22</v>
      </c>
      <c r="B225" t="s">
        <v>103</v>
      </c>
      <c r="C225" t="s">
        <v>109</v>
      </c>
      <c r="D225" t="s">
        <v>751</v>
      </c>
      <c r="E225">
        <v>9234000</v>
      </c>
      <c r="F225">
        <v>23334000</v>
      </c>
      <c r="G225">
        <v>1</v>
      </c>
    </row>
    <row r="226" spans="1:7" x14ac:dyDescent="0.2">
      <c r="A226">
        <v>121</v>
      </c>
      <c r="B226" t="s">
        <v>103</v>
      </c>
      <c r="C226" t="s">
        <v>109</v>
      </c>
      <c r="D226" t="s">
        <v>751</v>
      </c>
      <c r="E226">
        <v>9267000</v>
      </c>
      <c r="F226">
        <v>9654784.5999999996</v>
      </c>
      <c r="G226">
        <v>1</v>
      </c>
    </row>
    <row r="227" spans="1:7" x14ac:dyDescent="0.2">
      <c r="A227">
        <v>105</v>
      </c>
      <c r="B227" t="s">
        <v>103</v>
      </c>
      <c r="C227" t="s">
        <v>109</v>
      </c>
      <c r="D227" t="s">
        <v>751</v>
      </c>
      <c r="E227">
        <v>8371000</v>
      </c>
      <c r="F227">
        <v>9599973.5399999991</v>
      </c>
      <c r="G227">
        <v>1</v>
      </c>
    </row>
    <row r="228" spans="1:7" x14ac:dyDescent="0.2">
      <c r="A228">
        <v>4</v>
      </c>
      <c r="B228" t="s">
        <v>11</v>
      </c>
      <c r="C228" t="s">
        <v>95</v>
      </c>
      <c r="D228" t="s">
        <v>753</v>
      </c>
      <c r="E228">
        <v>11625000</v>
      </c>
      <c r="F228">
        <v>11925000</v>
      </c>
      <c r="G228">
        <v>2</v>
      </c>
    </row>
    <row r="229" spans="1:7" x14ac:dyDescent="0.2">
      <c r="A229">
        <v>4</v>
      </c>
      <c r="B229" t="s">
        <v>11</v>
      </c>
      <c r="C229" t="s">
        <v>95</v>
      </c>
      <c r="D229" t="s">
        <v>753</v>
      </c>
      <c r="E229">
        <v>10797333.3333333</v>
      </c>
      <c r="F229">
        <v>11150000</v>
      </c>
      <c r="G229">
        <v>3</v>
      </c>
    </row>
    <row r="230" spans="1:7" x14ac:dyDescent="0.2">
      <c r="A230">
        <v>28</v>
      </c>
      <c r="B230" t="s">
        <v>11</v>
      </c>
      <c r="C230" t="s">
        <v>95</v>
      </c>
      <c r="D230" t="s">
        <v>753</v>
      </c>
      <c r="E230">
        <v>9280000</v>
      </c>
      <c r="F230">
        <v>9605799.0299999993</v>
      </c>
      <c r="G230">
        <v>1</v>
      </c>
    </row>
    <row r="231" spans="1:7" x14ac:dyDescent="0.2">
      <c r="A231">
        <v>117</v>
      </c>
      <c r="B231" t="s">
        <v>11</v>
      </c>
      <c r="C231" t="s">
        <v>95</v>
      </c>
      <c r="D231" t="s">
        <v>753</v>
      </c>
      <c r="E231">
        <v>6975000</v>
      </c>
      <c r="F231">
        <v>14243743.15</v>
      </c>
      <c r="G231">
        <v>2</v>
      </c>
    </row>
    <row r="232" spans="1:7" x14ac:dyDescent="0.2">
      <c r="A232">
        <v>121</v>
      </c>
      <c r="B232" t="s">
        <v>11</v>
      </c>
      <c r="C232" t="s">
        <v>95</v>
      </c>
      <c r="D232" t="s">
        <v>753</v>
      </c>
      <c r="E232">
        <v>11625000</v>
      </c>
      <c r="F232">
        <v>12038938.75</v>
      </c>
      <c r="G232">
        <v>2</v>
      </c>
    </row>
    <row r="233" spans="1:7" x14ac:dyDescent="0.2">
      <c r="A233">
        <v>121</v>
      </c>
      <c r="B233" t="s">
        <v>11</v>
      </c>
      <c r="C233" t="s">
        <v>95</v>
      </c>
      <c r="D233" t="s">
        <v>753</v>
      </c>
      <c r="E233">
        <v>11625000</v>
      </c>
      <c r="F233">
        <v>12046438.75</v>
      </c>
      <c r="G233">
        <v>2</v>
      </c>
    </row>
    <row r="234" spans="1:7" x14ac:dyDescent="0.2">
      <c r="A234">
        <v>4</v>
      </c>
      <c r="B234" t="s">
        <v>73</v>
      </c>
      <c r="C234" t="s">
        <v>754</v>
      </c>
      <c r="D234" t="s">
        <v>754</v>
      </c>
      <c r="E234">
        <v>13950000</v>
      </c>
      <c r="F234">
        <v>14250000</v>
      </c>
      <c r="G234">
        <v>1</v>
      </c>
    </row>
    <row r="235" spans="1:7" x14ac:dyDescent="0.2">
      <c r="A235">
        <v>4</v>
      </c>
      <c r="B235" t="s">
        <v>73</v>
      </c>
      <c r="C235" t="s">
        <v>754</v>
      </c>
      <c r="D235" t="s">
        <v>754</v>
      </c>
      <c r="E235">
        <v>10850000</v>
      </c>
      <c r="F235">
        <v>11150000</v>
      </c>
      <c r="G235">
        <v>3</v>
      </c>
    </row>
    <row r="236" spans="1:7" x14ac:dyDescent="0.2">
      <c r="A236">
        <v>87</v>
      </c>
      <c r="B236" t="s">
        <v>73</v>
      </c>
      <c r="C236" t="s">
        <v>754</v>
      </c>
      <c r="D236" t="s">
        <v>754</v>
      </c>
      <c r="E236">
        <v>9300000</v>
      </c>
      <c r="F236">
        <v>9567607.5</v>
      </c>
      <c r="G236">
        <v>1</v>
      </c>
    </row>
    <row r="237" spans="1:7" x14ac:dyDescent="0.2">
      <c r="A237">
        <v>93</v>
      </c>
      <c r="B237" t="s">
        <v>73</v>
      </c>
      <c r="C237" t="s">
        <v>754</v>
      </c>
      <c r="D237" t="s">
        <v>754</v>
      </c>
      <c r="E237">
        <v>10817000</v>
      </c>
      <c r="F237">
        <v>13858041.6666667</v>
      </c>
      <c r="G237">
        <v>3</v>
      </c>
    </row>
    <row r="238" spans="1:7" x14ac:dyDescent="0.2">
      <c r="A238">
        <v>93</v>
      </c>
      <c r="B238" t="s">
        <v>73</v>
      </c>
      <c r="C238" t="s">
        <v>754</v>
      </c>
      <c r="D238" t="s">
        <v>754</v>
      </c>
      <c r="E238">
        <v>13950000</v>
      </c>
      <c r="F238">
        <v>14400000</v>
      </c>
      <c r="G238">
        <v>1</v>
      </c>
    </row>
    <row r="239" spans="1:7" x14ac:dyDescent="0.2">
      <c r="A239">
        <v>27</v>
      </c>
      <c r="B239" t="s">
        <v>73</v>
      </c>
      <c r="C239" t="s">
        <v>754</v>
      </c>
      <c r="D239" t="s">
        <v>754</v>
      </c>
      <c r="E239">
        <v>9260000</v>
      </c>
      <c r="F239">
        <v>19480000</v>
      </c>
      <c r="G239">
        <v>1</v>
      </c>
    </row>
    <row r="240" spans="1:7" x14ac:dyDescent="0.2">
      <c r="A240">
        <v>27</v>
      </c>
      <c r="B240" t="s">
        <v>73</v>
      </c>
      <c r="C240" t="s">
        <v>754</v>
      </c>
      <c r="D240" t="s">
        <v>754</v>
      </c>
      <c r="E240">
        <v>7448000</v>
      </c>
      <c r="F240">
        <v>11569000</v>
      </c>
      <c r="G240">
        <v>1</v>
      </c>
    </row>
    <row r="241" spans="1:7" x14ac:dyDescent="0.2">
      <c r="A241">
        <v>32</v>
      </c>
      <c r="B241" t="s">
        <v>73</v>
      </c>
      <c r="C241" t="s">
        <v>754</v>
      </c>
      <c r="D241" t="s">
        <v>754</v>
      </c>
      <c r="E241">
        <v>9221000</v>
      </c>
      <c r="F241">
        <v>9585371.5500000007</v>
      </c>
      <c r="G241">
        <v>1</v>
      </c>
    </row>
    <row r="242" spans="1:7" x14ac:dyDescent="0.2">
      <c r="A242">
        <v>121</v>
      </c>
      <c r="B242" t="s">
        <v>73</v>
      </c>
      <c r="C242" t="s">
        <v>754</v>
      </c>
      <c r="D242" t="s">
        <v>754</v>
      </c>
      <c r="E242">
        <v>9300000</v>
      </c>
      <c r="F242">
        <v>9645157.5</v>
      </c>
      <c r="G242">
        <v>1</v>
      </c>
    </row>
    <row r="243" spans="1:7" x14ac:dyDescent="0.2">
      <c r="A243">
        <v>93</v>
      </c>
      <c r="B243" t="s">
        <v>74</v>
      </c>
      <c r="C243" t="s">
        <v>74</v>
      </c>
      <c r="D243" t="s">
        <v>755</v>
      </c>
      <c r="E243">
        <v>9001000</v>
      </c>
      <c r="F243">
        <v>25075000</v>
      </c>
      <c r="G243">
        <v>2</v>
      </c>
    </row>
    <row r="244" spans="1:7" x14ac:dyDescent="0.2">
      <c r="A244">
        <v>93</v>
      </c>
      <c r="B244" t="s">
        <v>74</v>
      </c>
      <c r="C244" t="s">
        <v>74</v>
      </c>
      <c r="D244" t="s">
        <v>755</v>
      </c>
      <c r="E244">
        <v>13193000</v>
      </c>
      <c r="F244">
        <v>24650000</v>
      </c>
      <c r="G244">
        <v>1</v>
      </c>
    </row>
    <row r="245" spans="1:7" x14ac:dyDescent="0.2">
      <c r="A245">
        <v>116</v>
      </c>
      <c r="B245" t="s">
        <v>74</v>
      </c>
      <c r="C245" t="s">
        <v>74</v>
      </c>
      <c r="D245" t="s">
        <v>755</v>
      </c>
      <c r="E245">
        <v>8623000</v>
      </c>
      <c r="F245">
        <v>9466708.0800000001</v>
      </c>
      <c r="G245">
        <v>1</v>
      </c>
    </row>
    <row r="246" spans="1:7" x14ac:dyDescent="0.2">
      <c r="A246">
        <v>116</v>
      </c>
      <c r="B246" t="s">
        <v>74</v>
      </c>
      <c r="C246" t="s">
        <v>74</v>
      </c>
      <c r="D246" t="s">
        <v>755</v>
      </c>
      <c r="E246">
        <v>9254000</v>
      </c>
      <c r="F246">
        <v>9466708.0800000001</v>
      </c>
      <c r="G246">
        <v>1</v>
      </c>
    </row>
    <row r="247" spans="1:7" x14ac:dyDescent="0.2">
      <c r="A247">
        <v>122</v>
      </c>
      <c r="B247" t="s">
        <v>74</v>
      </c>
      <c r="C247" t="s">
        <v>74</v>
      </c>
      <c r="D247" t="s">
        <v>755</v>
      </c>
      <c r="E247">
        <v>9195000</v>
      </c>
      <c r="F247">
        <v>25498111.66</v>
      </c>
      <c r="G247">
        <v>1</v>
      </c>
    </row>
    <row r="248" spans="1:7" x14ac:dyDescent="0.2">
      <c r="A248">
        <v>4</v>
      </c>
      <c r="B248" t="s">
        <v>74</v>
      </c>
      <c r="C248" t="s">
        <v>72</v>
      </c>
      <c r="D248" t="s">
        <v>756</v>
      </c>
      <c r="E248">
        <v>13950000</v>
      </c>
      <c r="F248">
        <v>14250000</v>
      </c>
      <c r="G248">
        <v>1</v>
      </c>
    </row>
    <row r="249" spans="1:7" x14ac:dyDescent="0.2">
      <c r="A249">
        <v>4</v>
      </c>
      <c r="B249" t="s">
        <v>74</v>
      </c>
      <c r="C249" t="s">
        <v>72</v>
      </c>
      <c r="D249" t="s">
        <v>756</v>
      </c>
      <c r="E249">
        <v>13950000</v>
      </c>
      <c r="F249">
        <v>14250000</v>
      </c>
      <c r="G249">
        <v>1</v>
      </c>
    </row>
    <row r="250" spans="1:7" x14ac:dyDescent="0.2">
      <c r="A250">
        <v>28</v>
      </c>
      <c r="B250" t="s">
        <v>74</v>
      </c>
      <c r="C250" t="s">
        <v>72</v>
      </c>
      <c r="D250" t="s">
        <v>756</v>
      </c>
      <c r="E250">
        <v>9300000</v>
      </c>
      <c r="F250">
        <v>9553657.5</v>
      </c>
      <c r="G250">
        <v>1</v>
      </c>
    </row>
    <row r="251" spans="1:7" x14ac:dyDescent="0.2">
      <c r="A251">
        <v>87</v>
      </c>
      <c r="B251" t="s">
        <v>74</v>
      </c>
      <c r="C251" t="s">
        <v>72</v>
      </c>
      <c r="D251" t="s">
        <v>756</v>
      </c>
      <c r="E251">
        <v>9290000</v>
      </c>
      <c r="F251">
        <v>9383646.4666666705</v>
      </c>
      <c r="G251">
        <v>3</v>
      </c>
    </row>
    <row r="252" spans="1:7" x14ac:dyDescent="0.2">
      <c r="A252">
        <v>87</v>
      </c>
      <c r="B252" t="s">
        <v>74</v>
      </c>
      <c r="C252" t="s">
        <v>72</v>
      </c>
      <c r="D252" t="s">
        <v>756</v>
      </c>
      <c r="E252">
        <v>8245000</v>
      </c>
      <c r="F252">
        <v>9567607.5</v>
      </c>
      <c r="G252">
        <v>1</v>
      </c>
    </row>
    <row r="253" spans="1:7" x14ac:dyDescent="0.2">
      <c r="A253">
        <v>88</v>
      </c>
      <c r="B253" t="s">
        <v>74</v>
      </c>
      <c r="C253" t="s">
        <v>72</v>
      </c>
      <c r="D253" t="s">
        <v>756</v>
      </c>
      <c r="E253">
        <v>9300000</v>
      </c>
      <c r="F253">
        <v>9620978.5999999996</v>
      </c>
      <c r="G253">
        <v>1</v>
      </c>
    </row>
    <row r="254" spans="1:7" x14ac:dyDescent="0.2">
      <c r="A254">
        <v>88</v>
      </c>
      <c r="B254" t="s">
        <v>74</v>
      </c>
      <c r="C254" t="s">
        <v>72</v>
      </c>
      <c r="D254" t="s">
        <v>756</v>
      </c>
      <c r="E254">
        <v>13950000</v>
      </c>
      <c r="F254">
        <v>14406767.9</v>
      </c>
      <c r="G254">
        <v>1</v>
      </c>
    </row>
    <row r="255" spans="1:7" x14ac:dyDescent="0.2">
      <c r="A255">
        <v>101</v>
      </c>
      <c r="B255" t="s">
        <v>74</v>
      </c>
      <c r="C255" t="s">
        <v>72</v>
      </c>
      <c r="D255" t="s">
        <v>756</v>
      </c>
      <c r="E255">
        <v>13950000</v>
      </c>
      <c r="F255">
        <v>14334000</v>
      </c>
      <c r="G255">
        <v>1</v>
      </c>
    </row>
    <row r="256" spans="1:7" x14ac:dyDescent="0.2">
      <c r="A256">
        <v>105</v>
      </c>
      <c r="B256" t="s">
        <v>74</v>
      </c>
      <c r="C256" t="s">
        <v>72</v>
      </c>
      <c r="D256" t="s">
        <v>756</v>
      </c>
      <c r="E256">
        <v>9300000</v>
      </c>
      <c r="F256">
        <v>9599973.5399999991</v>
      </c>
      <c r="G256">
        <v>1</v>
      </c>
    </row>
    <row r="257" spans="1:8" x14ac:dyDescent="0.2">
      <c r="A257">
        <v>105</v>
      </c>
      <c r="B257" t="s">
        <v>74</v>
      </c>
      <c r="C257" t="s">
        <v>72</v>
      </c>
      <c r="D257" t="s">
        <v>756</v>
      </c>
      <c r="E257">
        <v>9250500</v>
      </c>
      <c r="F257">
        <v>9599414.1899999995</v>
      </c>
      <c r="G257">
        <v>2</v>
      </c>
    </row>
    <row r="258" spans="1:8" x14ac:dyDescent="0.2">
      <c r="A258">
        <v>4</v>
      </c>
      <c r="B258" t="s">
        <v>73</v>
      </c>
      <c r="C258" t="s">
        <v>516</v>
      </c>
      <c r="D258" t="s">
        <v>516</v>
      </c>
      <c r="E258">
        <v>7797000</v>
      </c>
      <c r="F258">
        <v>10988800</v>
      </c>
      <c r="G258">
        <v>5</v>
      </c>
    </row>
    <row r="259" spans="1:8" x14ac:dyDescent="0.2">
      <c r="A259">
        <v>93</v>
      </c>
      <c r="B259" t="s">
        <v>73</v>
      </c>
      <c r="C259" t="s">
        <v>516</v>
      </c>
      <c r="D259" t="s">
        <v>516</v>
      </c>
      <c r="E259">
        <v>8707000</v>
      </c>
      <c r="F259">
        <v>29783958.77</v>
      </c>
      <c r="G259">
        <v>1</v>
      </c>
    </row>
    <row r="260" spans="1:8" x14ac:dyDescent="0.2">
      <c r="A260">
        <v>93</v>
      </c>
      <c r="B260" t="s">
        <v>73</v>
      </c>
      <c r="C260" t="s">
        <v>516</v>
      </c>
      <c r="D260" t="s">
        <v>516</v>
      </c>
      <c r="E260">
        <v>33822377.325999998</v>
      </c>
      <c r="F260">
        <v>33947609.637999997</v>
      </c>
      <c r="H260">
        <v>5</v>
      </c>
    </row>
    <row r="261" spans="1:8" x14ac:dyDescent="0.2">
      <c r="A261">
        <v>27</v>
      </c>
      <c r="B261" t="s">
        <v>73</v>
      </c>
      <c r="C261" t="s">
        <v>516</v>
      </c>
      <c r="D261" t="s">
        <v>516</v>
      </c>
      <c r="E261">
        <v>7448000</v>
      </c>
      <c r="F261">
        <v>43759000</v>
      </c>
      <c r="G261">
        <v>1</v>
      </c>
    </row>
    <row r="262" spans="1:8" x14ac:dyDescent="0.2">
      <c r="A262">
        <v>117</v>
      </c>
      <c r="B262" t="s">
        <v>73</v>
      </c>
      <c r="C262" t="s">
        <v>516</v>
      </c>
      <c r="D262" t="s">
        <v>516</v>
      </c>
      <c r="E262">
        <v>9214000</v>
      </c>
      <c r="F262">
        <v>9511293.75</v>
      </c>
      <c r="G262">
        <v>1</v>
      </c>
    </row>
    <row r="263" spans="1:8" x14ac:dyDescent="0.2">
      <c r="A263">
        <v>117</v>
      </c>
      <c r="B263" t="s">
        <v>73</v>
      </c>
      <c r="C263" t="s">
        <v>516</v>
      </c>
      <c r="D263" t="s">
        <v>516</v>
      </c>
      <c r="E263">
        <v>13950000</v>
      </c>
      <c r="F263">
        <v>14243743.15</v>
      </c>
      <c r="G263">
        <v>1</v>
      </c>
    </row>
    <row r="264" spans="1:8" x14ac:dyDescent="0.2">
      <c r="A264">
        <v>96</v>
      </c>
      <c r="B264" t="s">
        <v>73</v>
      </c>
      <c r="C264" t="s">
        <v>516</v>
      </c>
      <c r="D264" t="s">
        <v>516</v>
      </c>
      <c r="E264">
        <v>9195000</v>
      </c>
      <c r="F264">
        <v>9603371.0099999998</v>
      </c>
      <c r="G264">
        <v>1</v>
      </c>
    </row>
    <row r="265" spans="1:8" x14ac:dyDescent="0.2">
      <c r="A265">
        <v>108</v>
      </c>
      <c r="B265" t="s">
        <v>73</v>
      </c>
      <c r="C265" t="s">
        <v>516</v>
      </c>
      <c r="D265" t="s">
        <v>516</v>
      </c>
      <c r="E265">
        <v>7783000</v>
      </c>
      <c r="F265">
        <v>43094924.810000002</v>
      </c>
      <c r="G265">
        <v>1</v>
      </c>
    </row>
    <row r="266" spans="1:8" x14ac:dyDescent="0.2">
      <c r="A266">
        <v>4</v>
      </c>
      <c r="B266" t="s">
        <v>11</v>
      </c>
      <c r="C266" t="s">
        <v>99</v>
      </c>
      <c r="D266" t="s">
        <v>760</v>
      </c>
      <c r="E266">
        <v>9234500</v>
      </c>
      <c r="F266">
        <v>9600000</v>
      </c>
      <c r="G266">
        <v>2</v>
      </c>
    </row>
    <row r="267" spans="1:8" x14ac:dyDescent="0.2">
      <c r="A267">
        <v>4</v>
      </c>
      <c r="B267" t="s">
        <v>11</v>
      </c>
      <c r="C267" t="s">
        <v>99</v>
      </c>
      <c r="D267" t="s">
        <v>760</v>
      </c>
      <c r="E267">
        <v>9263500</v>
      </c>
      <c r="F267">
        <v>13281276.16</v>
      </c>
      <c r="G267">
        <v>2</v>
      </c>
    </row>
    <row r="268" spans="1:8" x14ac:dyDescent="0.2">
      <c r="A268">
        <v>28</v>
      </c>
      <c r="B268" t="s">
        <v>11</v>
      </c>
      <c r="C268" t="s">
        <v>99</v>
      </c>
      <c r="D268" t="s">
        <v>760</v>
      </c>
      <c r="E268">
        <v>9300000</v>
      </c>
      <c r="F268">
        <v>9606025.0299999993</v>
      </c>
      <c r="G268">
        <v>1</v>
      </c>
    </row>
    <row r="269" spans="1:8" x14ac:dyDescent="0.2">
      <c r="A269">
        <v>28</v>
      </c>
      <c r="B269" t="s">
        <v>11</v>
      </c>
      <c r="C269" t="s">
        <v>99</v>
      </c>
      <c r="D269" t="s">
        <v>760</v>
      </c>
      <c r="E269">
        <v>9273500</v>
      </c>
      <c r="F269">
        <v>9588634.3300000001</v>
      </c>
      <c r="G269">
        <v>2</v>
      </c>
    </row>
    <row r="270" spans="1:8" x14ac:dyDescent="0.2">
      <c r="A270">
        <v>87</v>
      </c>
      <c r="B270" t="s">
        <v>11</v>
      </c>
      <c r="C270" t="s">
        <v>99</v>
      </c>
      <c r="D270" t="s">
        <v>760</v>
      </c>
      <c r="E270">
        <v>13950000</v>
      </c>
      <c r="F270">
        <v>14340252.5</v>
      </c>
      <c r="G270">
        <v>1</v>
      </c>
    </row>
    <row r="271" spans="1:8" x14ac:dyDescent="0.2">
      <c r="A271">
        <v>87</v>
      </c>
      <c r="B271" t="s">
        <v>11</v>
      </c>
      <c r="C271" t="s">
        <v>99</v>
      </c>
      <c r="D271" t="s">
        <v>760</v>
      </c>
      <c r="E271">
        <v>28652332.530000001</v>
      </c>
      <c r="F271">
        <v>28686483.210000001</v>
      </c>
      <c r="H271">
        <v>1</v>
      </c>
    </row>
    <row r="272" spans="1:8" x14ac:dyDescent="0.2">
      <c r="A272">
        <v>96</v>
      </c>
      <c r="B272" t="s">
        <v>11</v>
      </c>
      <c r="C272" t="s">
        <v>99</v>
      </c>
      <c r="D272" t="s">
        <v>760</v>
      </c>
      <c r="E272">
        <v>9300000</v>
      </c>
      <c r="F272">
        <v>9604557.5099999998</v>
      </c>
      <c r="G272">
        <v>1</v>
      </c>
    </row>
    <row r="273" spans="1:7" x14ac:dyDescent="0.2">
      <c r="A273">
        <v>105</v>
      </c>
      <c r="B273" t="s">
        <v>11</v>
      </c>
      <c r="C273" t="s">
        <v>99</v>
      </c>
      <c r="D273" t="s">
        <v>760</v>
      </c>
      <c r="E273">
        <v>8523500</v>
      </c>
      <c r="F273">
        <v>9123486.7699999996</v>
      </c>
      <c r="G273">
        <v>2</v>
      </c>
    </row>
    <row r="274" spans="1:7" x14ac:dyDescent="0.2">
      <c r="A274">
        <v>105</v>
      </c>
      <c r="B274" t="s">
        <v>11</v>
      </c>
      <c r="C274" t="s">
        <v>99</v>
      </c>
      <c r="D274" t="s">
        <v>760</v>
      </c>
      <c r="E274">
        <v>9293000</v>
      </c>
      <c r="F274">
        <v>9599973.5399999991</v>
      </c>
      <c r="G274">
        <v>1</v>
      </c>
    </row>
    <row r="275" spans="1:7" x14ac:dyDescent="0.2">
      <c r="A275">
        <v>93</v>
      </c>
      <c r="B275" t="s">
        <v>11</v>
      </c>
      <c r="C275" t="s">
        <v>11</v>
      </c>
      <c r="D275" t="s">
        <v>760</v>
      </c>
      <c r="E275">
        <v>7993000</v>
      </c>
      <c r="F275">
        <v>50780000</v>
      </c>
      <c r="G275">
        <v>1</v>
      </c>
    </row>
    <row r="276" spans="1:7" x14ac:dyDescent="0.2">
      <c r="A276">
        <v>93</v>
      </c>
      <c r="B276" t="s">
        <v>11</v>
      </c>
      <c r="C276" t="s">
        <v>824</v>
      </c>
      <c r="D276" t="s">
        <v>760</v>
      </c>
      <c r="E276">
        <v>8904000</v>
      </c>
      <c r="F276">
        <v>9818894.8450000007</v>
      </c>
      <c r="G276">
        <v>2</v>
      </c>
    </row>
    <row r="277" spans="1:7" x14ac:dyDescent="0.2">
      <c r="A277">
        <v>4</v>
      </c>
      <c r="B277" t="s">
        <v>12</v>
      </c>
      <c r="C277" t="s">
        <v>828</v>
      </c>
      <c r="D277" t="s">
        <v>760</v>
      </c>
      <c r="E277">
        <v>7616500</v>
      </c>
      <c r="F277">
        <v>46062771.282499999</v>
      </c>
      <c r="G277">
        <v>4</v>
      </c>
    </row>
    <row r="278" spans="1:7" x14ac:dyDescent="0.2">
      <c r="A278">
        <v>27</v>
      </c>
      <c r="B278" t="s">
        <v>12</v>
      </c>
      <c r="C278" t="s">
        <v>828</v>
      </c>
      <c r="D278" t="s">
        <v>760</v>
      </c>
      <c r="E278">
        <v>7867000</v>
      </c>
      <c r="F278">
        <v>68723000</v>
      </c>
      <c r="G278">
        <v>1</v>
      </c>
    </row>
    <row r="279" spans="1:7" x14ac:dyDescent="0.2">
      <c r="A279">
        <v>22</v>
      </c>
      <c r="B279" t="s">
        <v>12</v>
      </c>
      <c r="C279" t="s">
        <v>828</v>
      </c>
      <c r="D279" t="s">
        <v>760</v>
      </c>
      <c r="E279">
        <v>7531000</v>
      </c>
      <c r="F279">
        <v>44231000</v>
      </c>
      <c r="G279">
        <v>1</v>
      </c>
    </row>
    <row r="280" spans="1:7" x14ac:dyDescent="0.2">
      <c r="A280">
        <v>4</v>
      </c>
      <c r="B280" t="s">
        <v>103</v>
      </c>
      <c r="C280" t="s">
        <v>982</v>
      </c>
      <c r="D280" t="s">
        <v>760</v>
      </c>
      <c r="E280">
        <v>9169000</v>
      </c>
      <c r="F280">
        <v>9600000</v>
      </c>
      <c r="G280">
        <v>1</v>
      </c>
    </row>
    <row r="281" spans="1:7" x14ac:dyDescent="0.2">
      <c r="A281">
        <v>27</v>
      </c>
      <c r="B281" t="s">
        <v>103</v>
      </c>
      <c r="C281" t="s">
        <v>982</v>
      </c>
      <c r="D281" t="s">
        <v>760</v>
      </c>
      <c r="E281">
        <v>9208000</v>
      </c>
      <c r="F281">
        <v>9493476.5600000005</v>
      </c>
      <c r="G281">
        <v>1</v>
      </c>
    </row>
    <row r="282" spans="1:7" x14ac:dyDescent="0.2">
      <c r="A282">
        <v>4</v>
      </c>
      <c r="B282" t="s">
        <v>103</v>
      </c>
      <c r="C282" t="s">
        <v>109</v>
      </c>
      <c r="D282" t="s">
        <v>761</v>
      </c>
      <c r="E282">
        <v>8038000</v>
      </c>
      <c r="F282">
        <v>20913000</v>
      </c>
      <c r="G282">
        <v>2</v>
      </c>
    </row>
    <row r="283" spans="1:7" x14ac:dyDescent="0.2">
      <c r="A283">
        <v>28</v>
      </c>
      <c r="B283" t="s">
        <v>103</v>
      </c>
      <c r="C283" t="s">
        <v>109</v>
      </c>
      <c r="D283" t="s">
        <v>761</v>
      </c>
      <c r="E283">
        <v>9300000</v>
      </c>
      <c r="F283">
        <v>10318576.300000001</v>
      </c>
      <c r="G283">
        <v>1</v>
      </c>
    </row>
    <row r="284" spans="1:7" x14ac:dyDescent="0.2">
      <c r="A284">
        <v>93</v>
      </c>
      <c r="B284" t="s">
        <v>103</v>
      </c>
      <c r="C284" t="s">
        <v>109</v>
      </c>
      <c r="D284" t="s">
        <v>761</v>
      </c>
      <c r="E284">
        <v>12639250</v>
      </c>
      <c r="F284">
        <v>14900000</v>
      </c>
      <c r="G284">
        <v>4</v>
      </c>
    </row>
    <row r="285" spans="1:7" x14ac:dyDescent="0.2">
      <c r="A285">
        <v>105</v>
      </c>
      <c r="B285" t="s">
        <v>103</v>
      </c>
      <c r="C285" t="s">
        <v>109</v>
      </c>
      <c r="D285" t="s">
        <v>761</v>
      </c>
      <c r="E285">
        <v>13950000</v>
      </c>
      <c r="F285">
        <v>14391414.68</v>
      </c>
      <c r="G285">
        <v>1</v>
      </c>
    </row>
    <row r="286" spans="1:7" x14ac:dyDescent="0.2">
      <c r="A286">
        <v>4</v>
      </c>
      <c r="B286" t="s">
        <v>105</v>
      </c>
      <c r="C286" t="s">
        <v>105</v>
      </c>
      <c r="D286" t="s">
        <v>105</v>
      </c>
      <c r="E286">
        <v>12090000</v>
      </c>
      <c r="F286">
        <v>12493000</v>
      </c>
      <c r="G286">
        <v>5</v>
      </c>
    </row>
    <row r="287" spans="1:7" x14ac:dyDescent="0.2">
      <c r="A287">
        <v>4</v>
      </c>
      <c r="B287" t="s">
        <v>105</v>
      </c>
      <c r="C287" t="s">
        <v>105</v>
      </c>
      <c r="D287" t="s">
        <v>105</v>
      </c>
      <c r="E287">
        <v>12076333.3333333</v>
      </c>
      <c r="F287">
        <v>12393000</v>
      </c>
      <c r="G287">
        <v>3</v>
      </c>
    </row>
    <row r="288" spans="1:7" x14ac:dyDescent="0.2">
      <c r="A288">
        <v>14</v>
      </c>
      <c r="B288" t="s">
        <v>105</v>
      </c>
      <c r="C288" t="s">
        <v>105</v>
      </c>
      <c r="D288" t="s">
        <v>105</v>
      </c>
      <c r="E288">
        <v>4174000</v>
      </c>
      <c r="F288">
        <v>4265164.0549999997</v>
      </c>
      <c r="G288">
        <v>4</v>
      </c>
    </row>
    <row r="289" spans="1:8" x14ac:dyDescent="0.2">
      <c r="A289">
        <v>93</v>
      </c>
      <c r="B289" t="s">
        <v>105</v>
      </c>
      <c r="C289" t="s">
        <v>105</v>
      </c>
      <c r="D289" t="s">
        <v>105</v>
      </c>
      <c r="E289">
        <v>9300000</v>
      </c>
      <c r="F289">
        <v>9600000</v>
      </c>
      <c r="G289">
        <v>1</v>
      </c>
    </row>
    <row r="290" spans="1:8" x14ac:dyDescent="0.2">
      <c r="A290">
        <v>101</v>
      </c>
      <c r="B290" t="s">
        <v>105</v>
      </c>
      <c r="C290" t="s">
        <v>105</v>
      </c>
      <c r="D290" t="s">
        <v>105</v>
      </c>
      <c r="E290">
        <v>9281750</v>
      </c>
      <c r="F290">
        <v>9557750</v>
      </c>
      <c r="G290">
        <v>4</v>
      </c>
    </row>
    <row r="291" spans="1:8" x14ac:dyDescent="0.2">
      <c r="A291">
        <v>4</v>
      </c>
      <c r="B291" t="s">
        <v>103</v>
      </c>
      <c r="C291" t="s">
        <v>823</v>
      </c>
      <c r="D291" t="s">
        <v>823</v>
      </c>
      <c r="E291">
        <v>9273000</v>
      </c>
      <c r="F291">
        <v>9600000</v>
      </c>
      <c r="G291">
        <v>1</v>
      </c>
    </row>
    <row r="292" spans="1:8" x14ac:dyDescent="0.2">
      <c r="A292">
        <v>87</v>
      </c>
      <c r="B292" t="s">
        <v>103</v>
      </c>
      <c r="C292" t="s">
        <v>823</v>
      </c>
      <c r="D292" t="s">
        <v>823</v>
      </c>
      <c r="E292">
        <v>13950000</v>
      </c>
      <c r="F292">
        <v>14374435</v>
      </c>
      <c r="G292">
        <v>1</v>
      </c>
    </row>
    <row r="293" spans="1:8" x14ac:dyDescent="0.2">
      <c r="A293">
        <v>93</v>
      </c>
      <c r="B293" t="s">
        <v>103</v>
      </c>
      <c r="C293" t="s">
        <v>823</v>
      </c>
      <c r="D293" t="s">
        <v>823</v>
      </c>
      <c r="E293">
        <v>9208000</v>
      </c>
      <c r="F293">
        <v>9558483.1199999992</v>
      </c>
      <c r="G293">
        <v>1</v>
      </c>
    </row>
    <row r="294" spans="1:8" x14ac:dyDescent="0.2">
      <c r="A294">
        <v>4</v>
      </c>
      <c r="B294" t="s">
        <v>11</v>
      </c>
      <c r="C294" t="s">
        <v>758</v>
      </c>
      <c r="D294" t="s">
        <v>758</v>
      </c>
      <c r="E294">
        <v>9267000</v>
      </c>
      <c r="F294">
        <v>25317000</v>
      </c>
      <c r="G294">
        <v>1</v>
      </c>
    </row>
    <row r="295" spans="1:8" x14ac:dyDescent="0.2">
      <c r="A295">
        <v>28</v>
      </c>
      <c r="B295" t="s">
        <v>11</v>
      </c>
      <c r="C295" t="s">
        <v>758</v>
      </c>
      <c r="D295" t="s">
        <v>758</v>
      </c>
      <c r="E295">
        <v>9300000</v>
      </c>
      <c r="F295">
        <v>9940591.1199999992</v>
      </c>
      <c r="G295">
        <v>1</v>
      </c>
    </row>
    <row r="296" spans="1:8" x14ac:dyDescent="0.2">
      <c r="A296">
        <v>28</v>
      </c>
      <c r="B296" t="s">
        <v>11</v>
      </c>
      <c r="C296" t="s">
        <v>758</v>
      </c>
      <c r="D296" t="s">
        <v>758</v>
      </c>
      <c r="E296">
        <v>8581000</v>
      </c>
      <c r="F296">
        <v>16434370.289999999</v>
      </c>
      <c r="G296">
        <v>1</v>
      </c>
    </row>
    <row r="297" spans="1:8" x14ac:dyDescent="0.2">
      <c r="A297">
        <v>93</v>
      </c>
      <c r="B297" t="s">
        <v>11</v>
      </c>
      <c r="C297" t="s">
        <v>758</v>
      </c>
      <c r="D297" t="s">
        <v>758</v>
      </c>
      <c r="E297">
        <v>9280000</v>
      </c>
      <c r="F297">
        <v>23567000</v>
      </c>
      <c r="G297">
        <v>1</v>
      </c>
    </row>
    <row r="298" spans="1:8" x14ac:dyDescent="0.2">
      <c r="A298">
        <v>93</v>
      </c>
      <c r="B298" t="s">
        <v>11</v>
      </c>
      <c r="C298" t="s">
        <v>758</v>
      </c>
      <c r="D298" t="s">
        <v>758</v>
      </c>
      <c r="E298">
        <v>8959000</v>
      </c>
      <c r="F298">
        <v>29100000</v>
      </c>
      <c r="G298">
        <v>1</v>
      </c>
    </row>
    <row r="299" spans="1:8" x14ac:dyDescent="0.2">
      <c r="A299">
        <v>116</v>
      </c>
      <c r="B299" t="s">
        <v>11</v>
      </c>
      <c r="C299" t="s">
        <v>758</v>
      </c>
      <c r="D299" t="s">
        <v>758</v>
      </c>
      <c r="E299">
        <v>13950000</v>
      </c>
      <c r="F299">
        <v>14200062.119999999</v>
      </c>
      <c r="G299">
        <v>2</v>
      </c>
    </row>
    <row r="300" spans="1:8" x14ac:dyDescent="0.2">
      <c r="A300">
        <v>117</v>
      </c>
      <c r="B300" t="s">
        <v>11</v>
      </c>
      <c r="C300" t="s">
        <v>758</v>
      </c>
      <c r="D300" t="s">
        <v>758</v>
      </c>
      <c r="E300">
        <v>9286000</v>
      </c>
      <c r="F300">
        <v>9511293.75</v>
      </c>
      <c r="G300">
        <v>1</v>
      </c>
    </row>
    <row r="301" spans="1:8" x14ac:dyDescent="0.2">
      <c r="A301">
        <v>101</v>
      </c>
      <c r="B301" t="s">
        <v>11</v>
      </c>
      <c r="C301" t="s">
        <v>758</v>
      </c>
      <c r="D301" t="s">
        <v>758</v>
      </c>
      <c r="E301">
        <v>29086832.77</v>
      </c>
      <c r="F301">
        <v>29413665.539999999</v>
      </c>
      <c r="H301">
        <v>1</v>
      </c>
    </row>
    <row r="302" spans="1:8" x14ac:dyDescent="0.2">
      <c r="A302">
        <v>93</v>
      </c>
      <c r="B302" t="s">
        <v>12</v>
      </c>
      <c r="C302" t="s">
        <v>12</v>
      </c>
      <c r="D302" t="s">
        <v>825</v>
      </c>
      <c r="E302">
        <v>13950000</v>
      </c>
      <c r="F302">
        <v>14250000</v>
      </c>
      <c r="G302">
        <v>2</v>
      </c>
    </row>
    <row r="303" spans="1:8" x14ac:dyDescent="0.2">
      <c r="A303">
        <v>27</v>
      </c>
      <c r="B303" t="s">
        <v>12</v>
      </c>
      <c r="C303" t="s">
        <v>12</v>
      </c>
      <c r="D303" t="s">
        <v>825</v>
      </c>
      <c r="E303">
        <v>8119000</v>
      </c>
      <c r="F303">
        <v>58160000</v>
      </c>
      <c r="G303">
        <v>1</v>
      </c>
    </row>
    <row r="304" spans="1:8" x14ac:dyDescent="0.2">
      <c r="A304">
        <v>22</v>
      </c>
      <c r="B304" t="s">
        <v>12</v>
      </c>
      <c r="C304" t="s">
        <v>12</v>
      </c>
      <c r="D304" t="s">
        <v>825</v>
      </c>
      <c r="E304">
        <v>7426750</v>
      </c>
      <c r="F304">
        <v>59378500</v>
      </c>
      <c r="G304">
        <v>4</v>
      </c>
    </row>
    <row r="305" spans="1:8" x14ac:dyDescent="0.2">
      <c r="A305">
        <v>22</v>
      </c>
      <c r="B305" t="s">
        <v>12</v>
      </c>
      <c r="C305" t="s">
        <v>12</v>
      </c>
      <c r="D305" t="s">
        <v>825</v>
      </c>
      <c r="E305">
        <v>5852000</v>
      </c>
      <c r="F305">
        <v>70052000</v>
      </c>
      <c r="G305">
        <v>1</v>
      </c>
    </row>
    <row r="306" spans="1:8" x14ac:dyDescent="0.2">
      <c r="A306">
        <v>96</v>
      </c>
      <c r="B306" t="s">
        <v>12</v>
      </c>
      <c r="C306" t="s">
        <v>12</v>
      </c>
      <c r="D306" t="s">
        <v>825</v>
      </c>
      <c r="E306">
        <v>9254000</v>
      </c>
      <c r="F306">
        <v>9625876</v>
      </c>
      <c r="G306">
        <v>1</v>
      </c>
    </row>
    <row r="307" spans="1:8" x14ac:dyDescent="0.2">
      <c r="A307">
        <v>122</v>
      </c>
      <c r="B307" t="s">
        <v>12</v>
      </c>
      <c r="C307" t="s">
        <v>12</v>
      </c>
      <c r="D307" t="s">
        <v>825</v>
      </c>
      <c r="E307">
        <v>6924000</v>
      </c>
      <c r="F307">
        <v>7060509.2999999998</v>
      </c>
      <c r="G307">
        <v>1</v>
      </c>
    </row>
    <row r="308" spans="1:8" x14ac:dyDescent="0.2">
      <c r="A308">
        <v>4</v>
      </c>
      <c r="B308" t="s">
        <v>12</v>
      </c>
      <c r="C308" t="s">
        <v>373</v>
      </c>
      <c r="D308" t="s">
        <v>373</v>
      </c>
      <c r="E308">
        <v>9300000</v>
      </c>
      <c r="F308">
        <v>9600000</v>
      </c>
      <c r="G308">
        <v>1</v>
      </c>
    </row>
    <row r="309" spans="1:8" x14ac:dyDescent="0.2">
      <c r="A309">
        <v>93</v>
      </c>
      <c r="B309" t="s">
        <v>12</v>
      </c>
      <c r="C309" t="s">
        <v>373</v>
      </c>
      <c r="D309" t="s">
        <v>373</v>
      </c>
      <c r="E309">
        <v>13950000</v>
      </c>
      <c r="F309">
        <v>15400000</v>
      </c>
      <c r="G309">
        <v>1</v>
      </c>
    </row>
    <row r="310" spans="1:8" x14ac:dyDescent="0.2">
      <c r="A310">
        <v>96</v>
      </c>
      <c r="B310" t="s">
        <v>12</v>
      </c>
      <c r="C310" t="s">
        <v>373</v>
      </c>
      <c r="D310" t="s">
        <v>373</v>
      </c>
      <c r="E310">
        <v>8539000</v>
      </c>
      <c r="F310">
        <v>8843148.7200000007</v>
      </c>
      <c r="G310">
        <v>1</v>
      </c>
    </row>
    <row r="311" spans="1:8" x14ac:dyDescent="0.2">
      <c r="A311">
        <v>108</v>
      </c>
      <c r="B311" t="s">
        <v>12</v>
      </c>
      <c r="C311" t="s">
        <v>373</v>
      </c>
      <c r="D311" t="s">
        <v>373</v>
      </c>
      <c r="E311">
        <v>8917000</v>
      </c>
      <c r="F311">
        <v>9125000</v>
      </c>
      <c r="G311">
        <v>1</v>
      </c>
    </row>
    <row r="312" spans="1:8" x14ac:dyDescent="0.2">
      <c r="A312">
        <v>4</v>
      </c>
      <c r="B312" t="s">
        <v>12</v>
      </c>
      <c r="C312" t="s">
        <v>373</v>
      </c>
      <c r="D312" t="s">
        <v>826</v>
      </c>
      <c r="E312">
        <v>7531000</v>
      </c>
      <c r="F312">
        <v>41588000</v>
      </c>
      <c r="G312">
        <v>1</v>
      </c>
    </row>
    <row r="313" spans="1:8" x14ac:dyDescent="0.2">
      <c r="A313">
        <v>87</v>
      </c>
      <c r="B313" t="s">
        <v>12</v>
      </c>
      <c r="C313" t="s">
        <v>373</v>
      </c>
      <c r="D313" t="s">
        <v>826</v>
      </c>
      <c r="E313">
        <v>38238493.25</v>
      </c>
      <c r="F313">
        <v>38238493.25</v>
      </c>
      <c r="H313">
        <v>1</v>
      </c>
    </row>
    <row r="314" spans="1:8" x14ac:dyDescent="0.2">
      <c r="A314">
        <v>27</v>
      </c>
      <c r="B314" t="s">
        <v>12</v>
      </c>
      <c r="C314" t="s">
        <v>373</v>
      </c>
      <c r="D314" t="s">
        <v>826</v>
      </c>
      <c r="E314">
        <v>7573000</v>
      </c>
      <c r="F314">
        <v>41908000</v>
      </c>
      <c r="G314">
        <v>1</v>
      </c>
    </row>
    <row r="315" spans="1:8" x14ac:dyDescent="0.2">
      <c r="A315">
        <v>27</v>
      </c>
      <c r="B315" t="s">
        <v>12</v>
      </c>
      <c r="C315" t="s">
        <v>373</v>
      </c>
      <c r="D315" t="s">
        <v>826</v>
      </c>
      <c r="E315">
        <v>7238000</v>
      </c>
      <c r="F315">
        <v>54451000</v>
      </c>
      <c r="G315">
        <v>1</v>
      </c>
    </row>
    <row r="316" spans="1:8" x14ac:dyDescent="0.2">
      <c r="A316">
        <v>27</v>
      </c>
      <c r="B316" t="s">
        <v>74</v>
      </c>
      <c r="C316" t="s">
        <v>74</v>
      </c>
      <c r="D316" t="s">
        <v>829</v>
      </c>
      <c r="E316">
        <v>8371000</v>
      </c>
      <c r="F316">
        <v>35627000</v>
      </c>
      <c r="G316">
        <v>1</v>
      </c>
    </row>
    <row r="317" spans="1:8" x14ac:dyDescent="0.2">
      <c r="A317">
        <v>116</v>
      </c>
      <c r="B317" t="s">
        <v>74</v>
      </c>
      <c r="C317" t="s">
        <v>74</v>
      </c>
      <c r="D317" t="s">
        <v>829</v>
      </c>
      <c r="E317">
        <v>9293000</v>
      </c>
      <c r="F317">
        <v>9466708.0800000001</v>
      </c>
      <c r="G317">
        <v>1</v>
      </c>
    </row>
    <row r="318" spans="1:8" x14ac:dyDescent="0.2">
      <c r="A318">
        <v>117</v>
      </c>
      <c r="B318" t="s">
        <v>74</v>
      </c>
      <c r="C318" t="s">
        <v>74</v>
      </c>
      <c r="D318" t="s">
        <v>829</v>
      </c>
      <c r="E318">
        <v>13950000</v>
      </c>
      <c r="F318">
        <v>14283743.15</v>
      </c>
      <c r="G318">
        <v>1</v>
      </c>
    </row>
    <row r="319" spans="1:8" x14ac:dyDescent="0.2">
      <c r="A319">
        <v>117</v>
      </c>
      <c r="B319" t="s">
        <v>74</v>
      </c>
      <c r="C319" t="s">
        <v>74</v>
      </c>
      <c r="D319" t="s">
        <v>829</v>
      </c>
      <c r="E319">
        <v>13950000</v>
      </c>
      <c r="F319">
        <v>14283743.15</v>
      </c>
      <c r="G319">
        <v>1</v>
      </c>
    </row>
    <row r="320" spans="1:8" x14ac:dyDescent="0.2">
      <c r="A320">
        <v>122</v>
      </c>
      <c r="B320" t="s">
        <v>74</v>
      </c>
      <c r="C320" t="s">
        <v>74</v>
      </c>
      <c r="D320" t="s">
        <v>829</v>
      </c>
      <c r="E320">
        <v>8707000</v>
      </c>
      <c r="F320">
        <v>19874698.920000002</v>
      </c>
      <c r="G320">
        <v>1</v>
      </c>
    </row>
    <row r="321" spans="1:7" x14ac:dyDescent="0.2">
      <c r="A321">
        <v>4</v>
      </c>
      <c r="B321" t="s">
        <v>74</v>
      </c>
      <c r="C321" t="s">
        <v>72</v>
      </c>
      <c r="D321" t="s">
        <v>831</v>
      </c>
      <c r="E321">
        <v>13950000</v>
      </c>
      <c r="F321">
        <v>14345000</v>
      </c>
      <c r="G321">
        <v>1</v>
      </c>
    </row>
    <row r="322" spans="1:7" x14ac:dyDescent="0.2">
      <c r="A322">
        <v>4</v>
      </c>
      <c r="B322" t="s">
        <v>74</v>
      </c>
      <c r="C322" t="s">
        <v>72</v>
      </c>
      <c r="D322" t="s">
        <v>831</v>
      </c>
      <c r="E322">
        <v>13950000</v>
      </c>
      <c r="F322">
        <v>14345000</v>
      </c>
      <c r="G322">
        <v>1</v>
      </c>
    </row>
    <row r="323" spans="1:7" x14ac:dyDescent="0.2">
      <c r="A323">
        <v>93</v>
      </c>
      <c r="B323" t="s">
        <v>74</v>
      </c>
      <c r="C323" t="s">
        <v>72</v>
      </c>
      <c r="D323" t="s">
        <v>831</v>
      </c>
      <c r="E323">
        <v>12072800</v>
      </c>
      <c r="F323">
        <v>12410000</v>
      </c>
      <c r="G323">
        <v>5</v>
      </c>
    </row>
    <row r="324" spans="1:7" x14ac:dyDescent="0.2">
      <c r="A324">
        <v>27</v>
      </c>
      <c r="B324" t="s">
        <v>74</v>
      </c>
      <c r="C324" t="s">
        <v>72</v>
      </c>
      <c r="D324" t="s">
        <v>831</v>
      </c>
      <c r="E324">
        <v>9085000</v>
      </c>
      <c r="F324">
        <v>13890088.689999999</v>
      </c>
      <c r="G324">
        <v>1</v>
      </c>
    </row>
    <row r="325" spans="1:7" x14ac:dyDescent="0.2">
      <c r="A325">
        <v>88</v>
      </c>
      <c r="B325" t="s">
        <v>74</v>
      </c>
      <c r="C325" t="s">
        <v>72</v>
      </c>
      <c r="D325" t="s">
        <v>831</v>
      </c>
      <c r="E325">
        <v>8982500</v>
      </c>
      <c r="F325">
        <v>9735345.4000000004</v>
      </c>
      <c r="G325">
        <v>2</v>
      </c>
    </row>
    <row r="326" spans="1:7" x14ac:dyDescent="0.2">
      <c r="A326">
        <v>88</v>
      </c>
      <c r="B326" t="s">
        <v>74</v>
      </c>
      <c r="C326" t="s">
        <v>72</v>
      </c>
      <c r="D326" t="s">
        <v>831</v>
      </c>
      <c r="E326">
        <v>9254000</v>
      </c>
      <c r="F326">
        <v>9824039.1999999993</v>
      </c>
      <c r="G326">
        <v>1</v>
      </c>
    </row>
    <row r="327" spans="1:7" x14ac:dyDescent="0.2">
      <c r="A327">
        <v>105</v>
      </c>
      <c r="B327" t="s">
        <v>74</v>
      </c>
      <c r="C327" t="s">
        <v>72</v>
      </c>
      <c r="D327" t="s">
        <v>831</v>
      </c>
      <c r="E327">
        <v>13950000</v>
      </c>
      <c r="F327">
        <v>14338787.18</v>
      </c>
      <c r="G327">
        <v>1</v>
      </c>
    </row>
    <row r="328" spans="1:7" x14ac:dyDescent="0.2">
      <c r="A328">
        <v>105</v>
      </c>
      <c r="B328" t="s">
        <v>74</v>
      </c>
      <c r="C328" t="s">
        <v>72</v>
      </c>
      <c r="D328" t="s">
        <v>831</v>
      </c>
      <c r="E328">
        <v>13950000</v>
      </c>
      <c r="F328">
        <v>14338787.18</v>
      </c>
      <c r="G328">
        <v>1</v>
      </c>
    </row>
    <row r="329" spans="1:7" x14ac:dyDescent="0.2">
      <c r="A329">
        <v>4</v>
      </c>
      <c r="B329" t="s">
        <v>103</v>
      </c>
      <c r="C329" t="s">
        <v>109</v>
      </c>
      <c r="D329" t="s">
        <v>832</v>
      </c>
      <c r="E329">
        <v>6975000</v>
      </c>
      <c r="F329">
        <v>11825000</v>
      </c>
      <c r="G329">
        <v>2</v>
      </c>
    </row>
    <row r="330" spans="1:7" x14ac:dyDescent="0.2">
      <c r="A330">
        <v>93</v>
      </c>
      <c r="B330" t="s">
        <v>103</v>
      </c>
      <c r="C330" t="s">
        <v>109</v>
      </c>
      <c r="D330" t="s">
        <v>832</v>
      </c>
      <c r="E330">
        <v>9300000</v>
      </c>
      <c r="F330">
        <v>12990000</v>
      </c>
      <c r="G330">
        <v>1</v>
      </c>
    </row>
    <row r="331" spans="1:7" x14ac:dyDescent="0.2">
      <c r="A331">
        <v>88</v>
      </c>
      <c r="B331" t="s">
        <v>103</v>
      </c>
      <c r="C331" t="s">
        <v>109</v>
      </c>
      <c r="D331" t="s">
        <v>832</v>
      </c>
      <c r="E331">
        <v>9300000</v>
      </c>
      <c r="F331">
        <v>9620978.5999999996</v>
      </c>
      <c r="G331">
        <v>1</v>
      </c>
    </row>
    <row r="332" spans="1:7" x14ac:dyDescent="0.2">
      <c r="A332">
        <v>96</v>
      </c>
      <c r="B332" t="s">
        <v>103</v>
      </c>
      <c r="C332" t="s">
        <v>109</v>
      </c>
      <c r="D332" t="s">
        <v>832</v>
      </c>
      <c r="E332">
        <v>9300000</v>
      </c>
      <c r="F332">
        <v>10058445.49</v>
      </c>
      <c r="G332">
        <v>1</v>
      </c>
    </row>
    <row r="333" spans="1:7" x14ac:dyDescent="0.2">
      <c r="A333">
        <v>105</v>
      </c>
      <c r="B333" t="s">
        <v>103</v>
      </c>
      <c r="C333" t="s">
        <v>109</v>
      </c>
      <c r="D333" t="s">
        <v>832</v>
      </c>
      <c r="E333">
        <v>13950000</v>
      </c>
      <c r="F333">
        <v>14338787.18</v>
      </c>
      <c r="G333">
        <v>2</v>
      </c>
    </row>
    <row r="334" spans="1:7" x14ac:dyDescent="0.2">
      <c r="A334">
        <v>105</v>
      </c>
      <c r="B334" t="s">
        <v>103</v>
      </c>
      <c r="C334" t="s">
        <v>109</v>
      </c>
      <c r="D334" t="s">
        <v>832</v>
      </c>
      <c r="E334">
        <v>12400000</v>
      </c>
      <c r="F334">
        <v>12759182.633333299</v>
      </c>
      <c r="G334">
        <v>3</v>
      </c>
    </row>
    <row r="335" spans="1:7" x14ac:dyDescent="0.2">
      <c r="A335">
        <v>93</v>
      </c>
      <c r="B335" t="s">
        <v>12</v>
      </c>
      <c r="C335" t="s">
        <v>526</v>
      </c>
      <c r="D335" t="s">
        <v>832</v>
      </c>
      <c r="E335">
        <v>7993000</v>
      </c>
      <c r="F335">
        <v>30010104.57</v>
      </c>
      <c r="G335">
        <v>1</v>
      </c>
    </row>
    <row r="336" spans="1:7" x14ac:dyDescent="0.2">
      <c r="A336">
        <v>4</v>
      </c>
      <c r="B336" t="s">
        <v>11</v>
      </c>
      <c r="C336" t="s">
        <v>95</v>
      </c>
      <c r="D336" t="s">
        <v>833</v>
      </c>
      <c r="E336">
        <v>13950000</v>
      </c>
      <c r="F336">
        <v>14250000</v>
      </c>
      <c r="G336">
        <v>1</v>
      </c>
    </row>
    <row r="337" spans="1:7" x14ac:dyDescent="0.2">
      <c r="A337">
        <v>4</v>
      </c>
      <c r="B337" t="s">
        <v>11</v>
      </c>
      <c r="C337" t="s">
        <v>95</v>
      </c>
      <c r="D337" t="s">
        <v>833</v>
      </c>
      <c r="E337">
        <v>10850000</v>
      </c>
      <c r="F337">
        <v>11150000</v>
      </c>
      <c r="G337">
        <v>3</v>
      </c>
    </row>
    <row r="338" spans="1:7" x14ac:dyDescent="0.2">
      <c r="A338">
        <v>28</v>
      </c>
      <c r="B338" t="s">
        <v>11</v>
      </c>
      <c r="C338" t="s">
        <v>95</v>
      </c>
      <c r="D338" t="s">
        <v>833</v>
      </c>
      <c r="E338">
        <v>9300000</v>
      </c>
      <c r="F338">
        <v>9606025.0299999993</v>
      </c>
      <c r="G338">
        <v>1</v>
      </c>
    </row>
    <row r="339" spans="1:7" x14ac:dyDescent="0.2">
      <c r="A339">
        <v>87</v>
      </c>
      <c r="B339" t="s">
        <v>11</v>
      </c>
      <c r="C339" t="s">
        <v>95</v>
      </c>
      <c r="D339" t="s">
        <v>833</v>
      </c>
      <c r="E339">
        <v>8875000</v>
      </c>
      <c r="F339">
        <v>24297461.079999998</v>
      </c>
      <c r="G339">
        <v>1</v>
      </c>
    </row>
    <row r="340" spans="1:7" x14ac:dyDescent="0.2">
      <c r="A340">
        <v>93</v>
      </c>
      <c r="B340" t="s">
        <v>11</v>
      </c>
      <c r="C340" t="s">
        <v>95</v>
      </c>
      <c r="D340" t="s">
        <v>833</v>
      </c>
      <c r="E340">
        <v>8129750</v>
      </c>
      <c r="F340">
        <v>35890422.725000001</v>
      </c>
      <c r="G340">
        <v>4</v>
      </c>
    </row>
    <row r="341" spans="1:7" x14ac:dyDescent="0.2">
      <c r="A341">
        <v>93</v>
      </c>
      <c r="B341" t="s">
        <v>11</v>
      </c>
      <c r="C341" t="s">
        <v>95</v>
      </c>
      <c r="D341" t="s">
        <v>833</v>
      </c>
      <c r="E341">
        <v>7699500</v>
      </c>
      <c r="F341">
        <v>30735364.66</v>
      </c>
      <c r="G341">
        <v>2</v>
      </c>
    </row>
    <row r="342" spans="1:7" x14ac:dyDescent="0.2">
      <c r="A342">
        <v>27</v>
      </c>
      <c r="B342" t="s">
        <v>11</v>
      </c>
      <c r="C342" t="s">
        <v>95</v>
      </c>
      <c r="D342" t="s">
        <v>833</v>
      </c>
      <c r="E342">
        <v>9227500</v>
      </c>
      <c r="F342">
        <v>29485000</v>
      </c>
      <c r="G342">
        <v>2</v>
      </c>
    </row>
    <row r="343" spans="1:7" x14ac:dyDescent="0.2">
      <c r="A343">
        <v>121</v>
      </c>
      <c r="B343" t="s">
        <v>11</v>
      </c>
      <c r="C343" t="s">
        <v>95</v>
      </c>
      <c r="D343" t="s">
        <v>833</v>
      </c>
      <c r="E343">
        <v>9300000</v>
      </c>
      <c r="F343">
        <v>9645157.5</v>
      </c>
      <c r="G343">
        <v>1</v>
      </c>
    </row>
    <row r="344" spans="1:7" x14ac:dyDescent="0.2">
      <c r="A344">
        <v>121</v>
      </c>
      <c r="B344" t="s">
        <v>11</v>
      </c>
      <c r="C344" t="s">
        <v>95</v>
      </c>
      <c r="D344" t="s">
        <v>833</v>
      </c>
      <c r="E344">
        <v>9300000</v>
      </c>
      <c r="F344">
        <v>9655157.5</v>
      </c>
      <c r="G344">
        <v>1</v>
      </c>
    </row>
    <row r="345" spans="1:7" x14ac:dyDescent="0.2">
      <c r="A345">
        <v>105</v>
      </c>
      <c r="B345" t="s">
        <v>11</v>
      </c>
      <c r="C345" t="s">
        <v>95</v>
      </c>
      <c r="D345" t="s">
        <v>833</v>
      </c>
      <c r="E345">
        <v>9001000</v>
      </c>
      <c r="F345">
        <v>9596594.8399999999</v>
      </c>
      <c r="G345">
        <v>1</v>
      </c>
    </row>
    <row r="346" spans="1:7" x14ac:dyDescent="0.2">
      <c r="A346">
        <v>122</v>
      </c>
      <c r="B346" t="s">
        <v>11</v>
      </c>
      <c r="C346" t="s">
        <v>95</v>
      </c>
      <c r="D346" t="s">
        <v>833</v>
      </c>
      <c r="E346">
        <v>7909000</v>
      </c>
      <c r="F346">
        <v>30908497.399999999</v>
      </c>
      <c r="G346">
        <v>1</v>
      </c>
    </row>
    <row r="347" spans="1:7" x14ac:dyDescent="0.2">
      <c r="A347">
        <v>4</v>
      </c>
      <c r="B347" t="s">
        <v>11</v>
      </c>
      <c r="C347" t="s">
        <v>84</v>
      </c>
      <c r="D347" t="s">
        <v>84</v>
      </c>
      <c r="E347">
        <v>9045000</v>
      </c>
      <c r="F347">
        <v>9583333.3333333302</v>
      </c>
      <c r="G347">
        <v>6</v>
      </c>
    </row>
    <row r="348" spans="1:7" x14ac:dyDescent="0.2">
      <c r="A348">
        <v>4</v>
      </c>
      <c r="B348" t="s">
        <v>11</v>
      </c>
      <c r="C348" t="s">
        <v>84</v>
      </c>
      <c r="D348" t="s">
        <v>84</v>
      </c>
      <c r="E348">
        <v>9089625</v>
      </c>
      <c r="F348">
        <v>9875000</v>
      </c>
      <c r="G348">
        <v>8</v>
      </c>
    </row>
    <row r="349" spans="1:7" x14ac:dyDescent="0.2">
      <c r="A349">
        <v>28</v>
      </c>
      <c r="B349" t="s">
        <v>11</v>
      </c>
      <c r="C349" t="s">
        <v>84</v>
      </c>
      <c r="D349" t="s">
        <v>84</v>
      </c>
      <c r="E349">
        <v>9300000</v>
      </c>
      <c r="F349">
        <v>9606025.0299999993</v>
      </c>
      <c r="G349">
        <v>2</v>
      </c>
    </row>
    <row r="350" spans="1:7" x14ac:dyDescent="0.2">
      <c r="A350">
        <v>93</v>
      </c>
      <c r="B350" t="s">
        <v>11</v>
      </c>
      <c r="C350" t="s">
        <v>84</v>
      </c>
      <c r="D350" t="s">
        <v>84</v>
      </c>
      <c r="E350">
        <v>13950000</v>
      </c>
      <c r="F350">
        <v>14400000</v>
      </c>
      <c r="G350">
        <v>1</v>
      </c>
    </row>
    <row r="351" spans="1:7" x14ac:dyDescent="0.2">
      <c r="A351">
        <v>93</v>
      </c>
      <c r="B351" t="s">
        <v>11</v>
      </c>
      <c r="C351" t="s">
        <v>84</v>
      </c>
      <c r="D351" t="s">
        <v>84</v>
      </c>
      <c r="E351">
        <v>11611500</v>
      </c>
      <c r="F351">
        <v>15600000</v>
      </c>
      <c r="G351">
        <v>2</v>
      </c>
    </row>
    <row r="352" spans="1:7" x14ac:dyDescent="0.2">
      <c r="A352">
        <v>121</v>
      </c>
      <c r="B352" t="s">
        <v>11</v>
      </c>
      <c r="C352" t="s">
        <v>84</v>
      </c>
      <c r="D352" t="s">
        <v>84</v>
      </c>
      <c r="E352">
        <v>9290000</v>
      </c>
      <c r="F352">
        <v>9655044.5</v>
      </c>
      <c r="G352">
        <v>2</v>
      </c>
    </row>
    <row r="353" spans="1:7" x14ac:dyDescent="0.2">
      <c r="A353">
        <v>105</v>
      </c>
      <c r="B353" t="s">
        <v>11</v>
      </c>
      <c r="C353" t="s">
        <v>84</v>
      </c>
      <c r="D353" t="s">
        <v>84</v>
      </c>
      <c r="E353">
        <v>11625000</v>
      </c>
      <c r="F353">
        <v>11995694.109999999</v>
      </c>
      <c r="G353">
        <v>4</v>
      </c>
    </row>
    <row r="354" spans="1:7" x14ac:dyDescent="0.2">
      <c r="A354">
        <v>4</v>
      </c>
      <c r="B354" t="s">
        <v>73</v>
      </c>
      <c r="C354" t="s">
        <v>836</v>
      </c>
      <c r="D354" t="s">
        <v>836</v>
      </c>
      <c r="E354">
        <v>9273000</v>
      </c>
      <c r="F354">
        <v>9830000</v>
      </c>
      <c r="G354">
        <v>1</v>
      </c>
    </row>
    <row r="355" spans="1:7" x14ac:dyDescent="0.2">
      <c r="A355">
        <v>28</v>
      </c>
      <c r="B355" t="s">
        <v>73</v>
      </c>
      <c r="C355" t="s">
        <v>836</v>
      </c>
      <c r="D355" t="s">
        <v>836</v>
      </c>
      <c r="E355">
        <v>9243500</v>
      </c>
      <c r="F355">
        <v>9605386.5800000001</v>
      </c>
      <c r="G355">
        <v>4</v>
      </c>
    </row>
    <row r="356" spans="1:7" x14ac:dyDescent="0.2">
      <c r="A356">
        <v>28</v>
      </c>
      <c r="B356" t="s">
        <v>73</v>
      </c>
      <c r="C356" t="s">
        <v>836</v>
      </c>
      <c r="D356" t="s">
        <v>836</v>
      </c>
      <c r="E356">
        <v>6066166.6666666698</v>
      </c>
      <c r="F356">
        <v>9604504.3699999992</v>
      </c>
      <c r="G356">
        <v>6</v>
      </c>
    </row>
    <row r="357" spans="1:7" x14ac:dyDescent="0.2">
      <c r="A357">
        <v>87</v>
      </c>
      <c r="B357" t="s">
        <v>73</v>
      </c>
      <c r="C357" t="s">
        <v>836</v>
      </c>
      <c r="D357" t="s">
        <v>836</v>
      </c>
      <c r="E357">
        <v>13950000</v>
      </c>
      <c r="F357">
        <v>14298866.25</v>
      </c>
      <c r="G357">
        <v>2</v>
      </c>
    </row>
    <row r="358" spans="1:7" x14ac:dyDescent="0.2">
      <c r="A358">
        <v>116</v>
      </c>
      <c r="B358" t="s">
        <v>73</v>
      </c>
      <c r="C358" t="s">
        <v>836</v>
      </c>
      <c r="D358" t="s">
        <v>836</v>
      </c>
      <c r="E358">
        <v>9188000</v>
      </c>
      <c r="F358">
        <v>9466708.0800000001</v>
      </c>
      <c r="G358">
        <v>1</v>
      </c>
    </row>
    <row r="359" spans="1:7" x14ac:dyDescent="0.2">
      <c r="A359">
        <v>32</v>
      </c>
      <c r="B359" t="s">
        <v>73</v>
      </c>
      <c r="C359" t="s">
        <v>836</v>
      </c>
      <c r="D359" t="s">
        <v>836</v>
      </c>
      <c r="E359">
        <v>9042000</v>
      </c>
      <c r="F359">
        <v>11423263.52</v>
      </c>
      <c r="G359">
        <v>2</v>
      </c>
    </row>
    <row r="360" spans="1:7" x14ac:dyDescent="0.2">
      <c r="A360">
        <v>121</v>
      </c>
      <c r="B360" t="s">
        <v>73</v>
      </c>
      <c r="C360" t="s">
        <v>836</v>
      </c>
      <c r="D360" t="s">
        <v>836</v>
      </c>
      <c r="E360">
        <v>8514666.6666666698</v>
      </c>
      <c r="F360">
        <v>9640842.5</v>
      </c>
      <c r="G360">
        <v>3</v>
      </c>
    </row>
    <row r="361" spans="1:7" x14ac:dyDescent="0.2">
      <c r="A361">
        <v>4</v>
      </c>
      <c r="B361" t="s">
        <v>73</v>
      </c>
      <c r="C361" t="s">
        <v>86</v>
      </c>
      <c r="D361" t="s">
        <v>86</v>
      </c>
      <c r="E361">
        <v>13950000</v>
      </c>
      <c r="F361">
        <v>14250000</v>
      </c>
      <c r="G361">
        <v>1</v>
      </c>
    </row>
    <row r="362" spans="1:7" x14ac:dyDescent="0.2">
      <c r="A362">
        <v>4</v>
      </c>
      <c r="B362" t="s">
        <v>73</v>
      </c>
      <c r="C362" t="s">
        <v>86</v>
      </c>
      <c r="D362" t="s">
        <v>86</v>
      </c>
      <c r="E362">
        <v>13950000</v>
      </c>
      <c r="F362">
        <v>14250000</v>
      </c>
      <c r="G362">
        <v>1</v>
      </c>
    </row>
    <row r="363" spans="1:7" x14ac:dyDescent="0.2">
      <c r="A363">
        <v>28</v>
      </c>
      <c r="B363" t="s">
        <v>73</v>
      </c>
      <c r="C363" t="s">
        <v>86</v>
      </c>
      <c r="D363" t="s">
        <v>86</v>
      </c>
      <c r="E363">
        <v>10576666.6666667</v>
      </c>
      <c r="F363">
        <v>11172804.2366667</v>
      </c>
      <c r="G363">
        <v>3</v>
      </c>
    </row>
    <row r="364" spans="1:7" x14ac:dyDescent="0.2">
      <c r="A364">
        <v>87</v>
      </c>
      <c r="B364" t="s">
        <v>73</v>
      </c>
      <c r="C364" t="s">
        <v>86</v>
      </c>
      <c r="D364" t="s">
        <v>86</v>
      </c>
      <c r="E364">
        <v>9300000</v>
      </c>
      <c r="F364">
        <v>9406434.8000000007</v>
      </c>
      <c r="G364">
        <v>1</v>
      </c>
    </row>
    <row r="365" spans="1:7" x14ac:dyDescent="0.2">
      <c r="A365">
        <v>87</v>
      </c>
      <c r="B365" t="s">
        <v>73</v>
      </c>
      <c r="C365" t="s">
        <v>86</v>
      </c>
      <c r="D365" t="s">
        <v>86</v>
      </c>
      <c r="E365">
        <v>8959000</v>
      </c>
      <c r="F365">
        <v>9567607.5</v>
      </c>
      <c r="G365">
        <v>1</v>
      </c>
    </row>
    <row r="366" spans="1:7" x14ac:dyDescent="0.2">
      <c r="A366">
        <v>27</v>
      </c>
      <c r="B366" t="s">
        <v>73</v>
      </c>
      <c r="C366" t="s">
        <v>86</v>
      </c>
      <c r="D366" t="s">
        <v>86</v>
      </c>
      <c r="E366">
        <v>9043000</v>
      </c>
      <c r="F366">
        <v>19950000</v>
      </c>
      <c r="G366">
        <v>1</v>
      </c>
    </row>
    <row r="367" spans="1:7" x14ac:dyDescent="0.2">
      <c r="A367">
        <v>28</v>
      </c>
      <c r="B367" t="s">
        <v>12</v>
      </c>
      <c r="C367" t="s">
        <v>85</v>
      </c>
      <c r="D367" t="s">
        <v>86</v>
      </c>
      <c r="E367">
        <v>13950000</v>
      </c>
      <c r="F367">
        <v>14383612.550000001</v>
      </c>
      <c r="G367">
        <v>1</v>
      </c>
    </row>
    <row r="368" spans="1:7" x14ac:dyDescent="0.2">
      <c r="A368">
        <v>4</v>
      </c>
      <c r="B368" t="s">
        <v>74</v>
      </c>
      <c r="C368" t="s">
        <v>87</v>
      </c>
      <c r="D368" t="s">
        <v>838</v>
      </c>
      <c r="E368">
        <v>11625000</v>
      </c>
      <c r="F368">
        <v>11925000</v>
      </c>
      <c r="G368">
        <v>2</v>
      </c>
    </row>
    <row r="369" spans="1:7" x14ac:dyDescent="0.2">
      <c r="A369">
        <v>4</v>
      </c>
      <c r="B369" t="s">
        <v>74</v>
      </c>
      <c r="C369" t="s">
        <v>87</v>
      </c>
      <c r="D369" t="s">
        <v>838</v>
      </c>
      <c r="E369">
        <v>6975000</v>
      </c>
      <c r="F369">
        <v>11825000</v>
      </c>
      <c r="G369">
        <v>2</v>
      </c>
    </row>
    <row r="370" spans="1:7" x14ac:dyDescent="0.2">
      <c r="A370">
        <v>28</v>
      </c>
      <c r="B370" t="s">
        <v>74</v>
      </c>
      <c r="C370" t="s">
        <v>87</v>
      </c>
      <c r="D370" t="s">
        <v>838</v>
      </c>
      <c r="E370">
        <v>9300000</v>
      </c>
      <c r="F370">
        <v>9587840</v>
      </c>
      <c r="G370">
        <v>1</v>
      </c>
    </row>
    <row r="371" spans="1:7" x14ac:dyDescent="0.2">
      <c r="A371">
        <v>87</v>
      </c>
      <c r="B371" t="s">
        <v>74</v>
      </c>
      <c r="C371" t="s">
        <v>87</v>
      </c>
      <c r="D371" t="s">
        <v>838</v>
      </c>
      <c r="E371">
        <v>9267000</v>
      </c>
      <c r="F371">
        <v>9605975</v>
      </c>
      <c r="G371">
        <v>1</v>
      </c>
    </row>
    <row r="372" spans="1:7" x14ac:dyDescent="0.2">
      <c r="A372">
        <v>87</v>
      </c>
      <c r="B372" t="s">
        <v>74</v>
      </c>
      <c r="C372" t="s">
        <v>87</v>
      </c>
      <c r="D372" t="s">
        <v>838</v>
      </c>
      <c r="E372">
        <v>11601000</v>
      </c>
      <c r="F372">
        <v>11830667.25</v>
      </c>
      <c r="G372">
        <v>2</v>
      </c>
    </row>
    <row r="373" spans="1:7" x14ac:dyDescent="0.2">
      <c r="A373">
        <v>93</v>
      </c>
      <c r="B373" t="s">
        <v>74</v>
      </c>
      <c r="C373" t="s">
        <v>87</v>
      </c>
      <c r="D373" t="s">
        <v>838</v>
      </c>
      <c r="E373">
        <v>13950000</v>
      </c>
      <c r="F373">
        <v>14200000</v>
      </c>
      <c r="G373">
        <v>2</v>
      </c>
    </row>
    <row r="374" spans="1:7" x14ac:dyDescent="0.2">
      <c r="A374">
        <v>93</v>
      </c>
      <c r="B374" t="s">
        <v>74</v>
      </c>
      <c r="C374" t="s">
        <v>87</v>
      </c>
      <c r="D374" t="s">
        <v>838</v>
      </c>
      <c r="E374">
        <v>9300000</v>
      </c>
      <c r="F374">
        <v>12270628</v>
      </c>
      <c r="G374">
        <v>4</v>
      </c>
    </row>
    <row r="375" spans="1:7" x14ac:dyDescent="0.2">
      <c r="A375">
        <v>88</v>
      </c>
      <c r="B375" t="s">
        <v>74</v>
      </c>
      <c r="C375" t="s">
        <v>87</v>
      </c>
      <c r="D375" t="s">
        <v>838</v>
      </c>
      <c r="E375">
        <v>11611500</v>
      </c>
      <c r="F375">
        <v>12057944.654999999</v>
      </c>
      <c r="G375">
        <v>2</v>
      </c>
    </row>
    <row r="376" spans="1:7" x14ac:dyDescent="0.2">
      <c r="A376">
        <v>88</v>
      </c>
      <c r="B376" t="s">
        <v>74</v>
      </c>
      <c r="C376" t="s">
        <v>87</v>
      </c>
      <c r="D376" t="s">
        <v>838</v>
      </c>
      <c r="E376">
        <v>13950000</v>
      </c>
      <c r="F376">
        <v>14406767.9</v>
      </c>
      <c r="G376">
        <v>1</v>
      </c>
    </row>
    <row r="377" spans="1:7" x14ac:dyDescent="0.2">
      <c r="A377">
        <v>105</v>
      </c>
      <c r="B377" t="s">
        <v>74</v>
      </c>
      <c r="C377" t="s">
        <v>87</v>
      </c>
      <c r="D377" t="s">
        <v>838</v>
      </c>
      <c r="E377">
        <v>12090000</v>
      </c>
      <c r="F377">
        <v>13391040.946</v>
      </c>
      <c r="G377">
        <v>5</v>
      </c>
    </row>
    <row r="378" spans="1:7" x14ac:dyDescent="0.2">
      <c r="A378">
        <v>105</v>
      </c>
      <c r="B378" t="s">
        <v>74</v>
      </c>
      <c r="C378" t="s">
        <v>87</v>
      </c>
      <c r="D378" t="s">
        <v>838</v>
      </c>
      <c r="E378">
        <v>13950000</v>
      </c>
      <c r="F378">
        <v>14338787.17</v>
      </c>
      <c r="G378">
        <v>3</v>
      </c>
    </row>
    <row r="379" spans="1:7" x14ac:dyDescent="0.2">
      <c r="A379">
        <v>87</v>
      </c>
      <c r="B379" t="s">
        <v>103</v>
      </c>
      <c r="C379" t="s">
        <v>109</v>
      </c>
      <c r="D379" t="s">
        <v>839</v>
      </c>
      <c r="E379">
        <v>7993000</v>
      </c>
      <c r="F379">
        <v>15795001.699999999</v>
      </c>
      <c r="G379">
        <v>1</v>
      </c>
    </row>
    <row r="380" spans="1:7" x14ac:dyDescent="0.2">
      <c r="A380">
        <v>87</v>
      </c>
      <c r="B380" t="s">
        <v>103</v>
      </c>
      <c r="C380" t="s">
        <v>109</v>
      </c>
      <c r="D380" t="s">
        <v>839</v>
      </c>
      <c r="E380">
        <v>9300000</v>
      </c>
      <c r="F380">
        <v>9406434.8000000007</v>
      </c>
      <c r="G380">
        <v>1</v>
      </c>
    </row>
    <row r="381" spans="1:7" x14ac:dyDescent="0.2">
      <c r="A381">
        <v>93</v>
      </c>
      <c r="B381" t="s">
        <v>103</v>
      </c>
      <c r="C381" t="s">
        <v>109</v>
      </c>
      <c r="D381" t="s">
        <v>839</v>
      </c>
      <c r="E381">
        <v>10441000</v>
      </c>
      <c r="F381">
        <v>12712500</v>
      </c>
      <c r="G381">
        <v>4</v>
      </c>
    </row>
    <row r="382" spans="1:7" x14ac:dyDescent="0.2">
      <c r="A382">
        <v>93</v>
      </c>
      <c r="B382" t="s">
        <v>103</v>
      </c>
      <c r="C382" t="s">
        <v>109</v>
      </c>
      <c r="D382" t="s">
        <v>839</v>
      </c>
      <c r="E382">
        <v>11651714.2857143</v>
      </c>
      <c r="F382">
        <v>14321923.4785714</v>
      </c>
      <c r="G382">
        <v>7</v>
      </c>
    </row>
    <row r="383" spans="1:7" x14ac:dyDescent="0.2">
      <c r="A383">
        <v>88</v>
      </c>
      <c r="B383" t="s">
        <v>103</v>
      </c>
      <c r="C383" t="s">
        <v>109</v>
      </c>
      <c r="D383" t="s">
        <v>839</v>
      </c>
      <c r="E383">
        <v>9270500</v>
      </c>
      <c r="F383">
        <v>9707282.7449999992</v>
      </c>
      <c r="G383">
        <v>2</v>
      </c>
    </row>
    <row r="384" spans="1:7" x14ac:dyDescent="0.2">
      <c r="A384">
        <v>88</v>
      </c>
      <c r="B384" t="s">
        <v>103</v>
      </c>
      <c r="C384" t="s">
        <v>109</v>
      </c>
      <c r="D384" t="s">
        <v>839</v>
      </c>
      <c r="E384">
        <v>9300000</v>
      </c>
      <c r="F384">
        <v>9620978.5999999996</v>
      </c>
      <c r="G384">
        <v>1</v>
      </c>
    </row>
    <row r="385" spans="1:7" x14ac:dyDescent="0.2">
      <c r="A385">
        <v>105</v>
      </c>
      <c r="B385" t="s">
        <v>103</v>
      </c>
      <c r="C385" t="s">
        <v>109</v>
      </c>
      <c r="D385" t="s">
        <v>839</v>
      </c>
      <c r="E385">
        <v>11625000</v>
      </c>
      <c r="F385">
        <v>11969380.359999999</v>
      </c>
      <c r="G385">
        <v>2</v>
      </c>
    </row>
    <row r="386" spans="1:7" x14ac:dyDescent="0.2">
      <c r="A386">
        <v>105</v>
      </c>
      <c r="B386" t="s">
        <v>103</v>
      </c>
      <c r="C386" t="s">
        <v>109</v>
      </c>
      <c r="D386" t="s">
        <v>839</v>
      </c>
      <c r="E386">
        <v>13950000</v>
      </c>
      <c r="F386">
        <v>14338787.18</v>
      </c>
      <c r="G386">
        <v>1</v>
      </c>
    </row>
    <row r="387" spans="1:7" x14ac:dyDescent="0.2">
      <c r="A387">
        <v>4</v>
      </c>
      <c r="B387" t="s">
        <v>12</v>
      </c>
      <c r="C387" t="s">
        <v>373</v>
      </c>
      <c r="D387" t="s">
        <v>840</v>
      </c>
      <c r="E387">
        <v>10771666.6666667</v>
      </c>
      <c r="F387">
        <v>11077833.456666701</v>
      </c>
      <c r="G387">
        <v>3</v>
      </c>
    </row>
    <row r="388" spans="1:7" x14ac:dyDescent="0.2">
      <c r="A388">
        <v>93</v>
      </c>
      <c r="B388" t="s">
        <v>11</v>
      </c>
      <c r="C388" t="s">
        <v>104</v>
      </c>
      <c r="D388" t="s">
        <v>840</v>
      </c>
      <c r="E388">
        <v>8287000</v>
      </c>
      <c r="F388">
        <v>24623000</v>
      </c>
      <c r="G388">
        <v>1</v>
      </c>
    </row>
    <row r="389" spans="1:7" x14ac:dyDescent="0.2">
      <c r="A389">
        <v>32</v>
      </c>
      <c r="B389" t="s">
        <v>11</v>
      </c>
      <c r="C389" t="s">
        <v>104</v>
      </c>
      <c r="D389" t="s">
        <v>840</v>
      </c>
      <c r="E389">
        <v>13950000</v>
      </c>
      <c r="F389">
        <v>14362517</v>
      </c>
      <c r="G389">
        <v>1</v>
      </c>
    </row>
    <row r="390" spans="1:7" x14ac:dyDescent="0.2">
      <c r="A390">
        <v>117</v>
      </c>
      <c r="B390" t="s">
        <v>11</v>
      </c>
      <c r="C390" t="s">
        <v>104</v>
      </c>
      <c r="D390" t="s">
        <v>840</v>
      </c>
      <c r="E390">
        <v>13950000</v>
      </c>
      <c r="F390">
        <v>14258868.15</v>
      </c>
      <c r="G390">
        <v>1</v>
      </c>
    </row>
    <row r="391" spans="1:7" x14ac:dyDescent="0.2">
      <c r="A391">
        <v>93</v>
      </c>
      <c r="B391" t="s">
        <v>11</v>
      </c>
      <c r="C391" t="s">
        <v>752</v>
      </c>
      <c r="D391" t="s">
        <v>840</v>
      </c>
      <c r="E391">
        <v>9267000</v>
      </c>
      <c r="F391">
        <v>27650806.390000001</v>
      </c>
      <c r="G391">
        <v>1</v>
      </c>
    </row>
    <row r="392" spans="1:7" x14ac:dyDescent="0.2">
      <c r="A392">
        <v>32</v>
      </c>
      <c r="B392" t="s">
        <v>103</v>
      </c>
      <c r="C392" t="s">
        <v>759</v>
      </c>
      <c r="D392" t="s">
        <v>840</v>
      </c>
      <c r="E392">
        <v>13950000</v>
      </c>
      <c r="F392">
        <v>14396307.92</v>
      </c>
      <c r="G392">
        <v>1</v>
      </c>
    </row>
    <row r="393" spans="1:7" x14ac:dyDescent="0.2">
      <c r="A393">
        <v>117</v>
      </c>
      <c r="B393" t="s">
        <v>13</v>
      </c>
      <c r="C393" t="s">
        <v>760</v>
      </c>
      <c r="D393" t="s">
        <v>840</v>
      </c>
      <c r="E393">
        <v>9300000</v>
      </c>
      <c r="F393">
        <v>9511293.75</v>
      </c>
      <c r="G393">
        <v>1</v>
      </c>
    </row>
    <row r="394" spans="1:7" x14ac:dyDescent="0.2">
      <c r="A394">
        <v>93</v>
      </c>
      <c r="B394" t="s">
        <v>11</v>
      </c>
      <c r="C394" t="s">
        <v>83</v>
      </c>
      <c r="D394" t="s">
        <v>103</v>
      </c>
      <c r="E394">
        <v>7573000</v>
      </c>
      <c r="F394">
        <v>17730000</v>
      </c>
      <c r="G394">
        <v>1</v>
      </c>
    </row>
    <row r="395" spans="1:7" x14ac:dyDescent="0.2">
      <c r="A395">
        <v>93</v>
      </c>
      <c r="B395" t="s">
        <v>11</v>
      </c>
      <c r="C395" t="s">
        <v>83</v>
      </c>
      <c r="D395" t="s">
        <v>103</v>
      </c>
      <c r="E395">
        <v>9300000</v>
      </c>
      <c r="F395">
        <v>9716049.4100000001</v>
      </c>
      <c r="G395">
        <v>1</v>
      </c>
    </row>
    <row r="396" spans="1:7" x14ac:dyDescent="0.2">
      <c r="A396">
        <v>22</v>
      </c>
      <c r="B396" t="s">
        <v>11</v>
      </c>
      <c r="C396" t="s">
        <v>83</v>
      </c>
      <c r="D396" t="s">
        <v>103</v>
      </c>
      <c r="E396">
        <v>8413000</v>
      </c>
      <c r="F396">
        <v>39563000</v>
      </c>
      <c r="G396">
        <v>1</v>
      </c>
    </row>
    <row r="397" spans="1:7" x14ac:dyDescent="0.2">
      <c r="A397">
        <v>27</v>
      </c>
      <c r="B397" t="s">
        <v>11</v>
      </c>
      <c r="C397" t="s">
        <v>11</v>
      </c>
      <c r="D397" t="s">
        <v>103</v>
      </c>
      <c r="E397">
        <v>7951000</v>
      </c>
      <c r="F397">
        <v>52494000</v>
      </c>
      <c r="G397">
        <v>1</v>
      </c>
    </row>
    <row r="398" spans="1:7" x14ac:dyDescent="0.2">
      <c r="A398">
        <v>117</v>
      </c>
      <c r="B398" t="s">
        <v>11</v>
      </c>
      <c r="C398" t="s">
        <v>844</v>
      </c>
      <c r="D398" t="s">
        <v>103</v>
      </c>
      <c r="E398">
        <v>9234000</v>
      </c>
      <c r="F398">
        <v>9811293.75</v>
      </c>
      <c r="G398">
        <v>1</v>
      </c>
    </row>
    <row r="399" spans="1:7" x14ac:dyDescent="0.2">
      <c r="A399">
        <v>4</v>
      </c>
      <c r="B399" t="s">
        <v>11</v>
      </c>
      <c r="C399" t="s">
        <v>11</v>
      </c>
      <c r="D399" t="s">
        <v>841</v>
      </c>
      <c r="E399">
        <v>8497000</v>
      </c>
      <c r="F399">
        <v>55757000.140000001</v>
      </c>
      <c r="G399">
        <v>1</v>
      </c>
    </row>
    <row r="400" spans="1:7" x14ac:dyDescent="0.2">
      <c r="A400">
        <v>27</v>
      </c>
      <c r="B400" t="s">
        <v>11</v>
      </c>
      <c r="C400" t="s">
        <v>11</v>
      </c>
      <c r="D400" t="s">
        <v>841</v>
      </c>
      <c r="E400">
        <v>9241000</v>
      </c>
      <c r="F400">
        <v>36840000</v>
      </c>
      <c r="G400">
        <v>1</v>
      </c>
    </row>
    <row r="401" spans="1:8" x14ac:dyDescent="0.2">
      <c r="A401">
        <v>4</v>
      </c>
      <c r="B401" t="s">
        <v>11</v>
      </c>
      <c r="C401" t="s">
        <v>104</v>
      </c>
      <c r="D401" t="s">
        <v>842</v>
      </c>
      <c r="E401">
        <v>9300000</v>
      </c>
      <c r="F401">
        <v>9600000</v>
      </c>
      <c r="G401">
        <v>1</v>
      </c>
    </row>
    <row r="402" spans="1:8" x14ac:dyDescent="0.2">
      <c r="A402">
        <v>93</v>
      </c>
      <c r="B402" t="s">
        <v>11</v>
      </c>
      <c r="C402" t="s">
        <v>104</v>
      </c>
      <c r="D402" t="s">
        <v>842</v>
      </c>
      <c r="E402">
        <v>8875000</v>
      </c>
      <c r="F402">
        <v>13103908.42</v>
      </c>
      <c r="G402">
        <v>1</v>
      </c>
    </row>
    <row r="403" spans="1:8" x14ac:dyDescent="0.2">
      <c r="A403">
        <v>32</v>
      </c>
      <c r="B403" t="s">
        <v>11</v>
      </c>
      <c r="C403" t="s">
        <v>104</v>
      </c>
      <c r="D403" t="s">
        <v>842</v>
      </c>
      <c r="E403">
        <v>9300000</v>
      </c>
      <c r="F403">
        <v>15285066.92</v>
      </c>
      <c r="G403">
        <v>1</v>
      </c>
    </row>
    <row r="404" spans="1:8" x14ac:dyDescent="0.2">
      <c r="A404">
        <v>117</v>
      </c>
      <c r="B404" t="s">
        <v>11</v>
      </c>
      <c r="C404" t="s">
        <v>104</v>
      </c>
      <c r="D404" t="s">
        <v>842</v>
      </c>
      <c r="E404">
        <v>9234000</v>
      </c>
      <c r="F404">
        <v>9511293.75</v>
      </c>
      <c r="G404">
        <v>1</v>
      </c>
    </row>
    <row r="405" spans="1:8" x14ac:dyDescent="0.2">
      <c r="A405">
        <v>121</v>
      </c>
      <c r="B405" t="s">
        <v>11</v>
      </c>
      <c r="C405" t="s">
        <v>104</v>
      </c>
      <c r="D405" t="s">
        <v>842</v>
      </c>
      <c r="E405">
        <v>7699000</v>
      </c>
      <c r="F405">
        <v>26692807.760000002</v>
      </c>
      <c r="G405">
        <v>1</v>
      </c>
    </row>
    <row r="406" spans="1:8" x14ac:dyDescent="0.2">
      <c r="A406">
        <v>93</v>
      </c>
      <c r="B406" t="s">
        <v>13</v>
      </c>
      <c r="C406" t="s">
        <v>760</v>
      </c>
      <c r="D406" t="s">
        <v>842</v>
      </c>
      <c r="E406">
        <v>9227000</v>
      </c>
      <c r="F406">
        <v>23764366.82</v>
      </c>
      <c r="G406">
        <v>1</v>
      </c>
    </row>
    <row r="407" spans="1:8" x14ac:dyDescent="0.2">
      <c r="A407">
        <v>4</v>
      </c>
      <c r="B407" t="s">
        <v>11</v>
      </c>
      <c r="C407" t="s">
        <v>104</v>
      </c>
      <c r="D407" t="s">
        <v>843</v>
      </c>
      <c r="E407">
        <v>8287000</v>
      </c>
      <c r="F407">
        <v>9600000</v>
      </c>
      <c r="G407">
        <v>1</v>
      </c>
    </row>
    <row r="408" spans="1:8" x14ac:dyDescent="0.2">
      <c r="A408">
        <v>93</v>
      </c>
      <c r="B408" t="s">
        <v>11</v>
      </c>
      <c r="C408" t="s">
        <v>104</v>
      </c>
      <c r="D408" t="s">
        <v>843</v>
      </c>
      <c r="E408">
        <v>5894000</v>
      </c>
      <c r="F408">
        <v>57500000</v>
      </c>
      <c r="G408">
        <v>1</v>
      </c>
    </row>
    <row r="409" spans="1:8" x14ac:dyDescent="0.2">
      <c r="A409">
        <v>93</v>
      </c>
      <c r="B409" t="s">
        <v>11</v>
      </c>
      <c r="C409" t="s">
        <v>104</v>
      </c>
      <c r="D409" t="s">
        <v>843</v>
      </c>
      <c r="E409">
        <v>8704000</v>
      </c>
      <c r="F409">
        <v>16350000</v>
      </c>
      <c r="G409">
        <v>2</v>
      </c>
    </row>
    <row r="410" spans="1:8" x14ac:dyDescent="0.2">
      <c r="A410">
        <v>32</v>
      </c>
      <c r="B410" t="s">
        <v>11</v>
      </c>
      <c r="C410" t="s">
        <v>104</v>
      </c>
      <c r="D410" t="s">
        <v>843</v>
      </c>
      <c r="E410">
        <v>9280000</v>
      </c>
      <c r="F410">
        <v>12453279.130000001</v>
      </c>
      <c r="G410">
        <v>1</v>
      </c>
    </row>
    <row r="411" spans="1:8" x14ac:dyDescent="0.2">
      <c r="A411">
        <v>117</v>
      </c>
      <c r="B411" t="s">
        <v>11</v>
      </c>
      <c r="C411" t="s">
        <v>104</v>
      </c>
      <c r="D411" t="s">
        <v>843</v>
      </c>
      <c r="E411">
        <v>9300000</v>
      </c>
      <c r="F411">
        <v>9511293.75</v>
      </c>
      <c r="G411">
        <v>1</v>
      </c>
    </row>
    <row r="412" spans="1:8" x14ac:dyDescent="0.2">
      <c r="A412">
        <v>121</v>
      </c>
      <c r="B412" t="s">
        <v>11</v>
      </c>
      <c r="C412" t="s">
        <v>104</v>
      </c>
      <c r="D412" t="s">
        <v>843</v>
      </c>
      <c r="E412">
        <v>8833000</v>
      </c>
      <c r="F412">
        <v>10422485.48</v>
      </c>
      <c r="G412">
        <v>1</v>
      </c>
    </row>
    <row r="413" spans="1:8" x14ac:dyDescent="0.2">
      <c r="A413">
        <v>4</v>
      </c>
      <c r="B413" t="s">
        <v>74</v>
      </c>
      <c r="C413" t="s">
        <v>72</v>
      </c>
      <c r="D413" t="s">
        <v>72</v>
      </c>
      <c r="E413">
        <v>9300000</v>
      </c>
      <c r="F413">
        <v>9600000</v>
      </c>
      <c r="G413">
        <v>1</v>
      </c>
    </row>
    <row r="414" spans="1:8" x14ac:dyDescent="0.2">
      <c r="A414">
        <v>93</v>
      </c>
      <c r="B414" t="s">
        <v>74</v>
      </c>
      <c r="C414" t="s">
        <v>72</v>
      </c>
      <c r="D414" t="s">
        <v>72</v>
      </c>
      <c r="E414">
        <v>9226400</v>
      </c>
      <c r="F414">
        <v>12225600</v>
      </c>
      <c r="G414">
        <v>5</v>
      </c>
    </row>
    <row r="415" spans="1:8" x14ac:dyDescent="0.2">
      <c r="A415">
        <v>93</v>
      </c>
      <c r="B415" t="s">
        <v>74</v>
      </c>
      <c r="C415" t="s">
        <v>72</v>
      </c>
      <c r="D415" t="s">
        <v>72</v>
      </c>
      <c r="E415">
        <v>7743333.3333333302</v>
      </c>
      <c r="F415">
        <v>13688129.5416667</v>
      </c>
      <c r="G415">
        <v>6</v>
      </c>
    </row>
    <row r="416" spans="1:8" x14ac:dyDescent="0.2">
      <c r="A416">
        <v>93</v>
      </c>
      <c r="B416" t="s">
        <v>74</v>
      </c>
      <c r="C416" t="s">
        <v>72</v>
      </c>
      <c r="D416" t="s">
        <v>72</v>
      </c>
      <c r="E416">
        <v>14449832.9</v>
      </c>
      <c r="F416">
        <v>14449832.9</v>
      </c>
      <c r="H416">
        <v>1</v>
      </c>
    </row>
    <row r="417" spans="1:8" x14ac:dyDescent="0.2">
      <c r="A417">
        <v>116</v>
      </c>
      <c r="B417" t="s">
        <v>74</v>
      </c>
      <c r="C417" t="s">
        <v>72</v>
      </c>
      <c r="D417" t="s">
        <v>72</v>
      </c>
      <c r="E417">
        <v>11201076.9230769</v>
      </c>
      <c r="F417">
        <v>11432590.532307699</v>
      </c>
      <c r="G417">
        <v>13</v>
      </c>
    </row>
    <row r="418" spans="1:8" x14ac:dyDescent="0.2">
      <c r="A418">
        <v>116</v>
      </c>
      <c r="B418" t="s">
        <v>74</v>
      </c>
      <c r="C418" t="s">
        <v>72</v>
      </c>
      <c r="D418" t="s">
        <v>72</v>
      </c>
      <c r="E418">
        <v>14872840.880000001</v>
      </c>
      <c r="F418">
        <v>14872840.880000001</v>
      </c>
      <c r="H418">
        <v>1</v>
      </c>
    </row>
    <row r="419" spans="1:8" x14ac:dyDescent="0.2">
      <c r="A419">
        <v>101</v>
      </c>
      <c r="B419" t="s">
        <v>74</v>
      </c>
      <c r="C419" t="s">
        <v>72</v>
      </c>
      <c r="D419" t="s">
        <v>72</v>
      </c>
      <c r="E419">
        <v>9291222.2222222202</v>
      </c>
      <c r="F419">
        <v>9542000</v>
      </c>
      <c r="G419">
        <v>9</v>
      </c>
    </row>
    <row r="420" spans="1:8" x14ac:dyDescent="0.2">
      <c r="A420">
        <v>105</v>
      </c>
      <c r="B420" t="s">
        <v>74</v>
      </c>
      <c r="C420" t="s">
        <v>72</v>
      </c>
      <c r="D420" t="s">
        <v>72</v>
      </c>
      <c r="E420">
        <v>8581000</v>
      </c>
      <c r="F420">
        <v>9591848.8399999999</v>
      </c>
      <c r="G420">
        <v>1</v>
      </c>
    </row>
    <row r="421" spans="1:8" x14ac:dyDescent="0.2">
      <c r="A421">
        <v>93</v>
      </c>
      <c r="B421" t="s">
        <v>11</v>
      </c>
      <c r="C421" t="s">
        <v>752</v>
      </c>
      <c r="D421" t="s">
        <v>72</v>
      </c>
      <c r="E421">
        <v>9300000</v>
      </c>
      <c r="F421">
        <v>10099315.4</v>
      </c>
      <c r="G421">
        <v>1</v>
      </c>
    </row>
    <row r="422" spans="1:8" x14ac:dyDescent="0.2">
      <c r="A422">
        <v>117</v>
      </c>
      <c r="B422" t="s">
        <v>11</v>
      </c>
      <c r="C422" t="s">
        <v>752</v>
      </c>
      <c r="D422" t="s">
        <v>72</v>
      </c>
      <c r="E422">
        <v>9260000</v>
      </c>
      <c r="F422">
        <v>9511293.75</v>
      </c>
      <c r="G422">
        <v>1</v>
      </c>
    </row>
    <row r="423" spans="1:8" x14ac:dyDescent="0.2">
      <c r="A423">
        <v>4</v>
      </c>
      <c r="B423" t="s">
        <v>11</v>
      </c>
      <c r="C423" t="s">
        <v>95</v>
      </c>
      <c r="D423" t="s">
        <v>845</v>
      </c>
      <c r="E423">
        <v>9230750</v>
      </c>
      <c r="F423">
        <v>9600000</v>
      </c>
      <c r="G423">
        <v>4</v>
      </c>
    </row>
    <row r="424" spans="1:8" x14ac:dyDescent="0.2">
      <c r="A424">
        <v>28</v>
      </c>
      <c r="B424" t="s">
        <v>11</v>
      </c>
      <c r="C424" t="s">
        <v>95</v>
      </c>
      <c r="D424" t="s">
        <v>845</v>
      </c>
      <c r="E424">
        <v>9300000</v>
      </c>
      <c r="F424">
        <v>9606025.0299999993</v>
      </c>
      <c r="G424">
        <v>1</v>
      </c>
    </row>
    <row r="425" spans="1:8" x14ac:dyDescent="0.2">
      <c r="A425">
        <v>87</v>
      </c>
      <c r="B425" t="s">
        <v>11</v>
      </c>
      <c r="C425" t="s">
        <v>95</v>
      </c>
      <c r="D425" t="s">
        <v>845</v>
      </c>
      <c r="E425">
        <v>9300000</v>
      </c>
      <c r="F425">
        <v>9567607.5</v>
      </c>
      <c r="G425">
        <v>1</v>
      </c>
    </row>
    <row r="426" spans="1:8" x14ac:dyDescent="0.2">
      <c r="A426">
        <v>93</v>
      </c>
      <c r="B426" t="s">
        <v>11</v>
      </c>
      <c r="C426" t="s">
        <v>95</v>
      </c>
      <c r="D426" t="s">
        <v>845</v>
      </c>
      <c r="E426">
        <v>8750000</v>
      </c>
      <c r="F426">
        <v>18493565.6566667</v>
      </c>
      <c r="G426">
        <v>3</v>
      </c>
    </row>
    <row r="427" spans="1:8" x14ac:dyDescent="0.2">
      <c r="A427">
        <v>93</v>
      </c>
      <c r="B427" t="s">
        <v>11</v>
      </c>
      <c r="C427" t="s">
        <v>95</v>
      </c>
      <c r="D427" t="s">
        <v>845</v>
      </c>
      <c r="E427">
        <v>13950000</v>
      </c>
      <c r="F427">
        <v>14847641.9666667</v>
      </c>
      <c r="G427">
        <v>3</v>
      </c>
    </row>
    <row r="428" spans="1:8" x14ac:dyDescent="0.2">
      <c r="A428">
        <v>116</v>
      </c>
      <c r="B428" t="s">
        <v>11</v>
      </c>
      <c r="C428" t="s">
        <v>95</v>
      </c>
      <c r="D428" t="s">
        <v>845</v>
      </c>
      <c r="E428">
        <v>13950000</v>
      </c>
      <c r="F428">
        <v>14200062.119999999</v>
      </c>
      <c r="G428">
        <v>1</v>
      </c>
    </row>
    <row r="429" spans="1:8" x14ac:dyDescent="0.2">
      <c r="A429">
        <v>121</v>
      </c>
      <c r="B429" t="s">
        <v>11</v>
      </c>
      <c r="C429" t="s">
        <v>95</v>
      </c>
      <c r="D429" t="s">
        <v>845</v>
      </c>
      <c r="E429">
        <v>9247000</v>
      </c>
      <c r="F429">
        <v>11040664.26</v>
      </c>
      <c r="G429">
        <v>1</v>
      </c>
    </row>
    <row r="430" spans="1:8" x14ac:dyDescent="0.2">
      <c r="A430">
        <v>121</v>
      </c>
      <c r="B430" t="s">
        <v>11</v>
      </c>
      <c r="C430" t="s">
        <v>95</v>
      </c>
      <c r="D430" t="s">
        <v>845</v>
      </c>
      <c r="E430">
        <v>11559500</v>
      </c>
      <c r="F430">
        <v>12442689.35</v>
      </c>
      <c r="G430">
        <v>2</v>
      </c>
    </row>
    <row r="431" spans="1:8" x14ac:dyDescent="0.2">
      <c r="A431">
        <v>4</v>
      </c>
      <c r="B431" t="s">
        <v>11</v>
      </c>
      <c r="C431" t="s">
        <v>95</v>
      </c>
      <c r="D431" t="s">
        <v>846</v>
      </c>
      <c r="E431">
        <v>11621500</v>
      </c>
      <c r="F431">
        <v>11925000</v>
      </c>
      <c r="G431">
        <v>2</v>
      </c>
    </row>
    <row r="432" spans="1:8" x14ac:dyDescent="0.2">
      <c r="A432">
        <v>4</v>
      </c>
      <c r="B432" t="s">
        <v>11</v>
      </c>
      <c r="C432" t="s">
        <v>95</v>
      </c>
      <c r="D432" t="s">
        <v>846</v>
      </c>
      <c r="E432">
        <v>10460750</v>
      </c>
      <c r="F432">
        <v>10762500</v>
      </c>
      <c r="G432">
        <v>4</v>
      </c>
    </row>
    <row r="433" spans="1:7" x14ac:dyDescent="0.2">
      <c r="A433">
        <v>28</v>
      </c>
      <c r="B433" t="s">
        <v>11</v>
      </c>
      <c r="C433" t="s">
        <v>95</v>
      </c>
      <c r="D433" t="s">
        <v>846</v>
      </c>
      <c r="E433">
        <v>9300000</v>
      </c>
      <c r="F433">
        <v>9587840</v>
      </c>
      <c r="G433">
        <v>1</v>
      </c>
    </row>
    <row r="434" spans="1:7" x14ac:dyDescent="0.2">
      <c r="A434">
        <v>28</v>
      </c>
      <c r="B434" t="s">
        <v>11</v>
      </c>
      <c r="C434" t="s">
        <v>95</v>
      </c>
      <c r="D434" t="s">
        <v>846</v>
      </c>
      <c r="E434">
        <v>9254000</v>
      </c>
      <c r="F434">
        <v>9605505.2300000004</v>
      </c>
      <c r="G434">
        <v>1</v>
      </c>
    </row>
    <row r="435" spans="1:7" x14ac:dyDescent="0.2">
      <c r="A435">
        <v>87</v>
      </c>
      <c r="B435" t="s">
        <v>11</v>
      </c>
      <c r="C435" t="s">
        <v>95</v>
      </c>
      <c r="D435" t="s">
        <v>846</v>
      </c>
      <c r="E435">
        <v>9263000</v>
      </c>
      <c r="F435">
        <v>9487021.1500000004</v>
      </c>
      <c r="G435">
        <v>2</v>
      </c>
    </row>
    <row r="436" spans="1:7" x14ac:dyDescent="0.2">
      <c r="A436">
        <v>93</v>
      </c>
      <c r="B436" t="s">
        <v>11</v>
      </c>
      <c r="C436" t="s">
        <v>95</v>
      </c>
      <c r="D436" t="s">
        <v>846</v>
      </c>
      <c r="E436">
        <v>9241000</v>
      </c>
      <c r="F436">
        <v>18446000</v>
      </c>
      <c r="G436">
        <v>1</v>
      </c>
    </row>
    <row r="437" spans="1:7" x14ac:dyDescent="0.2">
      <c r="A437">
        <v>93</v>
      </c>
      <c r="B437" t="s">
        <v>11</v>
      </c>
      <c r="C437" t="s">
        <v>95</v>
      </c>
      <c r="D437" t="s">
        <v>846</v>
      </c>
      <c r="E437">
        <v>9227000</v>
      </c>
      <c r="F437">
        <v>20677407.010000002</v>
      </c>
      <c r="G437">
        <v>1</v>
      </c>
    </row>
    <row r="438" spans="1:7" x14ac:dyDescent="0.2">
      <c r="A438">
        <v>117</v>
      </c>
      <c r="B438" t="s">
        <v>11</v>
      </c>
      <c r="C438" t="s">
        <v>95</v>
      </c>
      <c r="D438" t="s">
        <v>846</v>
      </c>
      <c r="E438">
        <v>9278500</v>
      </c>
      <c r="F438">
        <v>9511293.75</v>
      </c>
      <c r="G438">
        <v>4</v>
      </c>
    </row>
    <row r="439" spans="1:7" x14ac:dyDescent="0.2">
      <c r="A439">
        <v>121</v>
      </c>
      <c r="B439" t="s">
        <v>11</v>
      </c>
      <c r="C439" t="s">
        <v>95</v>
      </c>
      <c r="D439" t="s">
        <v>846</v>
      </c>
      <c r="E439">
        <v>9028000</v>
      </c>
      <c r="F439">
        <v>9772302.1199999992</v>
      </c>
      <c r="G439">
        <v>4</v>
      </c>
    </row>
    <row r="440" spans="1:7" x14ac:dyDescent="0.2">
      <c r="A440">
        <v>121</v>
      </c>
      <c r="B440" t="s">
        <v>11</v>
      </c>
      <c r="C440" t="s">
        <v>95</v>
      </c>
      <c r="D440" t="s">
        <v>846</v>
      </c>
      <c r="E440">
        <v>9280000</v>
      </c>
      <c r="F440">
        <v>9654931.5</v>
      </c>
      <c r="G440">
        <v>1</v>
      </c>
    </row>
    <row r="441" spans="1:7" x14ac:dyDescent="0.2">
      <c r="A441">
        <v>105</v>
      </c>
      <c r="B441" t="s">
        <v>11</v>
      </c>
      <c r="C441" t="s">
        <v>95</v>
      </c>
      <c r="D441" t="s">
        <v>846</v>
      </c>
      <c r="E441">
        <v>13950000</v>
      </c>
      <c r="F441">
        <v>14391414.68</v>
      </c>
      <c r="G441">
        <v>1</v>
      </c>
    </row>
    <row r="442" spans="1:7" x14ac:dyDescent="0.2">
      <c r="A442">
        <v>105</v>
      </c>
      <c r="B442" t="s">
        <v>11</v>
      </c>
      <c r="C442" t="s">
        <v>95</v>
      </c>
      <c r="D442" t="s">
        <v>846</v>
      </c>
      <c r="E442">
        <v>9300000</v>
      </c>
      <c r="F442">
        <v>9599973.5399999991</v>
      </c>
      <c r="G442">
        <v>3</v>
      </c>
    </row>
    <row r="443" spans="1:7" x14ac:dyDescent="0.2">
      <c r="A443">
        <v>4</v>
      </c>
      <c r="B443" t="s">
        <v>11</v>
      </c>
      <c r="C443" t="s">
        <v>84</v>
      </c>
      <c r="D443" t="s">
        <v>847</v>
      </c>
      <c r="E443">
        <v>9300000</v>
      </c>
      <c r="F443">
        <v>9600000</v>
      </c>
      <c r="G443">
        <v>2</v>
      </c>
    </row>
    <row r="444" spans="1:7" x14ac:dyDescent="0.2">
      <c r="A444">
        <v>4</v>
      </c>
      <c r="B444" t="s">
        <v>11</v>
      </c>
      <c r="C444" t="s">
        <v>84</v>
      </c>
      <c r="D444" t="s">
        <v>847</v>
      </c>
      <c r="E444">
        <v>9171500</v>
      </c>
      <c r="F444">
        <v>9600000</v>
      </c>
      <c r="G444">
        <v>2</v>
      </c>
    </row>
    <row r="445" spans="1:7" x14ac:dyDescent="0.2">
      <c r="A445">
        <v>96</v>
      </c>
      <c r="B445" t="s">
        <v>11</v>
      </c>
      <c r="C445" t="s">
        <v>84</v>
      </c>
      <c r="D445" t="s">
        <v>847</v>
      </c>
      <c r="E445">
        <v>6236500</v>
      </c>
      <c r="F445">
        <v>11218426.324999999</v>
      </c>
      <c r="G445">
        <v>2</v>
      </c>
    </row>
    <row r="446" spans="1:7" x14ac:dyDescent="0.2">
      <c r="A446">
        <v>121</v>
      </c>
      <c r="B446" t="s">
        <v>11</v>
      </c>
      <c r="C446" t="s">
        <v>84</v>
      </c>
      <c r="D446" t="s">
        <v>847</v>
      </c>
      <c r="E446">
        <v>11588500</v>
      </c>
      <c r="F446">
        <v>12059135.050000001</v>
      </c>
      <c r="G446">
        <v>2</v>
      </c>
    </row>
    <row r="447" spans="1:7" x14ac:dyDescent="0.2">
      <c r="A447">
        <v>121</v>
      </c>
      <c r="B447" t="s">
        <v>11</v>
      </c>
      <c r="C447" t="s">
        <v>84</v>
      </c>
      <c r="D447" t="s">
        <v>847</v>
      </c>
      <c r="E447">
        <v>10850000</v>
      </c>
      <c r="F447">
        <v>11246350.8333333</v>
      </c>
      <c r="G447">
        <v>3</v>
      </c>
    </row>
    <row r="448" spans="1:7" x14ac:dyDescent="0.2">
      <c r="A448">
        <v>4</v>
      </c>
      <c r="B448" t="s">
        <v>11</v>
      </c>
      <c r="C448" t="s">
        <v>95</v>
      </c>
      <c r="D448" t="s">
        <v>848</v>
      </c>
      <c r="E448">
        <v>10015500</v>
      </c>
      <c r="F448">
        <v>11656166.6666667</v>
      </c>
      <c r="G448">
        <v>6</v>
      </c>
    </row>
    <row r="449" spans="1:7" x14ac:dyDescent="0.2">
      <c r="A449">
        <v>28</v>
      </c>
      <c r="B449" t="s">
        <v>11</v>
      </c>
      <c r="C449" t="s">
        <v>95</v>
      </c>
      <c r="D449" t="s">
        <v>848</v>
      </c>
      <c r="E449">
        <v>9300000</v>
      </c>
      <c r="F449">
        <v>9571842.5299999993</v>
      </c>
      <c r="G449">
        <v>1</v>
      </c>
    </row>
    <row r="450" spans="1:7" x14ac:dyDescent="0.2">
      <c r="A450">
        <v>93</v>
      </c>
      <c r="B450" t="s">
        <v>11</v>
      </c>
      <c r="C450" t="s">
        <v>95</v>
      </c>
      <c r="D450" t="s">
        <v>848</v>
      </c>
      <c r="E450">
        <v>9227000</v>
      </c>
      <c r="F450">
        <v>15200000</v>
      </c>
      <c r="G450">
        <v>1</v>
      </c>
    </row>
    <row r="451" spans="1:7" x14ac:dyDescent="0.2">
      <c r="A451">
        <v>116</v>
      </c>
      <c r="B451" t="s">
        <v>11</v>
      </c>
      <c r="C451" t="s">
        <v>95</v>
      </c>
      <c r="D451" t="s">
        <v>848</v>
      </c>
      <c r="E451">
        <v>13950000</v>
      </c>
      <c r="F451">
        <v>14200062.119999999</v>
      </c>
      <c r="G451">
        <v>1</v>
      </c>
    </row>
    <row r="452" spans="1:7" x14ac:dyDescent="0.2">
      <c r="A452">
        <v>121</v>
      </c>
      <c r="B452" t="s">
        <v>11</v>
      </c>
      <c r="C452" t="s">
        <v>95</v>
      </c>
      <c r="D452" t="s">
        <v>848</v>
      </c>
      <c r="E452">
        <v>13950000</v>
      </c>
      <c r="F452">
        <v>14399555</v>
      </c>
      <c r="G452">
        <v>1</v>
      </c>
    </row>
    <row r="453" spans="1:7" x14ac:dyDescent="0.2">
      <c r="A453">
        <v>121</v>
      </c>
      <c r="B453" t="s">
        <v>11</v>
      </c>
      <c r="C453" t="s">
        <v>95</v>
      </c>
      <c r="D453" t="s">
        <v>848</v>
      </c>
      <c r="E453">
        <v>13950000</v>
      </c>
      <c r="F453">
        <v>14399555</v>
      </c>
      <c r="G453">
        <v>1</v>
      </c>
    </row>
    <row r="454" spans="1:7" x14ac:dyDescent="0.2">
      <c r="A454">
        <v>4</v>
      </c>
      <c r="B454" t="s">
        <v>73</v>
      </c>
      <c r="C454" t="s">
        <v>754</v>
      </c>
      <c r="D454" t="s">
        <v>848</v>
      </c>
      <c r="E454">
        <v>6902000</v>
      </c>
      <c r="F454">
        <v>7202000</v>
      </c>
      <c r="G454">
        <v>1</v>
      </c>
    </row>
    <row r="455" spans="1:7" x14ac:dyDescent="0.2">
      <c r="A455">
        <v>93</v>
      </c>
      <c r="B455" t="s">
        <v>73</v>
      </c>
      <c r="C455" t="s">
        <v>754</v>
      </c>
      <c r="D455" t="s">
        <v>848</v>
      </c>
      <c r="E455">
        <v>11423500</v>
      </c>
      <c r="F455">
        <v>16071298.380000001</v>
      </c>
      <c r="G455">
        <v>2</v>
      </c>
    </row>
    <row r="456" spans="1:7" x14ac:dyDescent="0.2">
      <c r="A456">
        <v>93</v>
      </c>
      <c r="B456" t="s">
        <v>73</v>
      </c>
      <c r="C456" t="s">
        <v>754</v>
      </c>
      <c r="D456" t="s">
        <v>848</v>
      </c>
      <c r="E456">
        <v>10751500</v>
      </c>
      <c r="F456">
        <v>21615003.475000001</v>
      </c>
      <c r="G456">
        <v>2</v>
      </c>
    </row>
    <row r="457" spans="1:7" x14ac:dyDescent="0.2">
      <c r="A457">
        <v>4</v>
      </c>
      <c r="B457" t="s">
        <v>74</v>
      </c>
      <c r="C457" t="s">
        <v>75</v>
      </c>
      <c r="D457" t="s">
        <v>849</v>
      </c>
      <c r="E457">
        <v>13950000</v>
      </c>
      <c r="F457">
        <v>14250000</v>
      </c>
      <c r="G457">
        <v>2</v>
      </c>
    </row>
    <row r="458" spans="1:7" x14ac:dyDescent="0.2">
      <c r="A458">
        <v>4</v>
      </c>
      <c r="B458" t="s">
        <v>74</v>
      </c>
      <c r="C458" t="s">
        <v>75</v>
      </c>
      <c r="D458" t="s">
        <v>849</v>
      </c>
      <c r="E458">
        <v>12400000</v>
      </c>
      <c r="F458">
        <v>12700000</v>
      </c>
      <c r="G458">
        <v>3</v>
      </c>
    </row>
    <row r="459" spans="1:7" x14ac:dyDescent="0.2">
      <c r="A459">
        <v>28</v>
      </c>
      <c r="B459" t="s">
        <v>74</v>
      </c>
      <c r="C459" t="s">
        <v>75</v>
      </c>
      <c r="D459" t="s">
        <v>849</v>
      </c>
      <c r="E459">
        <v>9300000</v>
      </c>
      <c r="F459">
        <v>9606025.0299999993</v>
      </c>
      <c r="G459">
        <v>3</v>
      </c>
    </row>
    <row r="460" spans="1:7" x14ac:dyDescent="0.2">
      <c r="A460">
        <v>93</v>
      </c>
      <c r="B460" t="s">
        <v>74</v>
      </c>
      <c r="C460" t="s">
        <v>75</v>
      </c>
      <c r="D460" t="s">
        <v>849</v>
      </c>
      <c r="E460">
        <v>13950000</v>
      </c>
      <c r="F460">
        <v>14200000</v>
      </c>
      <c r="G460">
        <v>1</v>
      </c>
    </row>
    <row r="461" spans="1:7" x14ac:dyDescent="0.2">
      <c r="A461">
        <v>93</v>
      </c>
      <c r="B461" t="s">
        <v>74</v>
      </c>
      <c r="C461" t="s">
        <v>75</v>
      </c>
      <c r="D461" t="s">
        <v>849</v>
      </c>
      <c r="E461">
        <v>10462500</v>
      </c>
      <c r="F461">
        <v>13167117.5</v>
      </c>
      <c r="G461">
        <v>4</v>
      </c>
    </row>
    <row r="462" spans="1:7" x14ac:dyDescent="0.2">
      <c r="A462">
        <v>88</v>
      </c>
      <c r="B462" t="s">
        <v>74</v>
      </c>
      <c r="C462" t="s">
        <v>75</v>
      </c>
      <c r="D462" t="s">
        <v>849</v>
      </c>
      <c r="E462">
        <v>9150500</v>
      </c>
      <c r="F462">
        <v>9619340.0999999996</v>
      </c>
      <c r="G462">
        <v>2</v>
      </c>
    </row>
    <row r="463" spans="1:7" x14ac:dyDescent="0.2">
      <c r="A463">
        <v>88</v>
      </c>
      <c r="B463" t="s">
        <v>74</v>
      </c>
      <c r="C463" t="s">
        <v>75</v>
      </c>
      <c r="D463" t="s">
        <v>849</v>
      </c>
      <c r="E463">
        <v>13950000</v>
      </c>
      <c r="F463">
        <v>14403642.9</v>
      </c>
      <c r="G463">
        <v>2</v>
      </c>
    </row>
    <row r="464" spans="1:7" x14ac:dyDescent="0.2">
      <c r="A464">
        <v>121</v>
      </c>
      <c r="B464" t="s">
        <v>74</v>
      </c>
      <c r="C464" t="s">
        <v>75</v>
      </c>
      <c r="D464" t="s">
        <v>849</v>
      </c>
      <c r="E464">
        <v>9300000</v>
      </c>
      <c r="F464">
        <v>9652157.5</v>
      </c>
      <c r="G464">
        <v>1</v>
      </c>
    </row>
    <row r="465" spans="1:8" x14ac:dyDescent="0.2">
      <c r="A465">
        <v>4</v>
      </c>
      <c r="B465" t="s">
        <v>105</v>
      </c>
      <c r="C465" t="s">
        <v>830</v>
      </c>
      <c r="D465" t="s">
        <v>830</v>
      </c>
      <c r="E465">
        <v>13950000</v>
      </c>
      <c r="F465">
        <v>14250000</v>
      </c>
      <c r="G465">
        <v>1</v>
      </c>
    </row>
    <row r="466" spans="1:8" x14ac:dyDescent="0.2">
      <c r="A466">
        <v>4</v>
      </c>
      <c r="B466" t="s">
        <v>105</v>
      </c>
      <c r="C466" t="s">
        <v>830</v>
      </c>
      <c r="D466" t="s">
        <v>830</v>
      </c>
      <c r="E466">
        <v>10195125</v>
      </c>
      <c r="F466">
        <v>10753500</v>
      </c>
      <c r="G466">
        <v>8</v>
      </c>
    </row>
    <row r="467" spans="1:8" x14ac:dyDescent="0.2">
      <c r="A467">
        <v>4</v>
      </c>
      <c r="B467" t="s">
        <v>105</v>
      </c>
      <c r="C467" t="s">
        <v>830</v>
      </c>
      <c r="D467" t="s">
        <v>830</v>
      </c>
      <c r="E467">
        <v>14710703.189999999</v>
      </c>
      <c r="F467">
        <v>14710703.189999999</v>
      </c>
      <c r="H467">
        <v>1</v>
      </c>
    </row>
    <row r="468" spans="1:8" x14ac:dyDescent="0.2">
      <c r="A468">
        <v>87</v>
      </c>
      <c r="B468" t="s">
        <v>105</v>
      </c>
      <c r="C468" t="s">
        <v>830</v>
      </c>
      <c r="D468" t="s">
        <v>830</v>
      </c>
      <c r="E468">
        <v>7710666.6666666698</v>
      </c>
      <c r="F468">
        <v>12786760.109999999</v>
      </c>
      <c r="G468">
        <v>3</v>
      </c>
    </row>
    <row r="469" spans="1:8" x14ac:dyDescent="0.2">
      <c r="A469">
        <v>22</v>
      </c>
      <c r="B469" t="s">
        <v>105</v>
      </c>
      <c r="C469" t="s">
        <v>830</v>
      </c>
      <c r="D469" t="s">
        <v>830</v>
      </c>
      <c r="E469">
        <v>9188000</v>
      </c>
      <c r="F469">
        <v>14913000</v>
      </c>
      <c r="G469">
        <v>1</v>
      </c>
    </row>
    <row r="470" spans="1:8" x14ac:dyDescent="0.2">
      <c r="A470">
        <v>4</v>
      </c>
      <c r="B470" t="s">
        <v>105</v>
      </c>
      <c r="C470" t="s">
        <v>830</v>
      </c>
      <c r="D470" t="s">
        <v>850</v>
      </c>
      <c r="E470">
        <v>10645400</v>
      </c>
      <c r="F470">
        <v>13170303</v>
      </c>
      <c r="G470">
        <v>5</v>
      </c>
    </row>
    <row r="471" spans="1:8" x14ac:dyDescent="0.2">
      <c r="A471">
        <v>4</v>
      </c>
      <c r="B471" t="s">
        <v>105</v>
      </c>
      <c r="C471" t="s">
        <v>830</v>
      </c>
      <c r="D471" t="s">
        <v>850</v>
      </c>
      <c r="E471">
        <v>12774250</v>
      </c>
      <c r="F471">
        <v>13140574.307499999</v>
      </c>
      <c r="G471">
        <v>4</v>
      </c>
    </row>
    <row r="472" spans="1:8" x14ac:dyDescent="0.2">
      <c r="A472">
        <v>93</v>
      </c>
      <c r="B472" t="s">
        <v>105</v>
      </c>
      <c r="C472" t="s">
        <v>830</v>
      </c>
      <c r="D472" t="s">
        <v>850</v>
      </c>
      <c r="E472">
        <v>9300000</v>
      </c>
      <c r="F472">
        <v>9650000</v>
      </c>
      <c r="G472">
        <v>1</v>
      </c>
    </row>
    <row r="473" spans="1:8" x14ac:dyDescent="0.2">
      <c r="A473">
        <v>93</v>
      </c>
      <c r="B473" t="s">
        <v>105</v>
      </c>
      <c r="C473" t="s">
        <v>830</v>
      </c>
      <c r="D473" t="s">
        <v>850</v>
      </c>
      <c r="E473">
        <v>9300000</v>
      </c>
      <c r="F473">
        <v>9650000</v>
      </c>
      <c r="G473">
        <v>1</v>
      </c>
    </row>
    <row r="474" spans="1:8" x14ac:dyDescent="0.2">
      <c r="A474">
        <v>4</v>
      </c>
      <c r="B474" t="s">
        <v>105</v>
      </c>
      <c r="C474" t="s">
        <v>483</v>
      </c>
      <c r="D474" t="s">
        <v>851</v>
      </c>
      <c r="E474">
        <v>9300000</v>
      </c>
      <c r="F474">
        <v>9600000</v>
      </c>
      <c r="G474">
        <v>1</v>
      </c>
    </row>
    <row r="475" spans="1:8" x14ac:dyDescent="0.2">
      <c r="A475">
        <v>87</v>
      </c>
      <c r="B475" t="s">
        <v>105</v>
      </c>
      <c r="C475" t="s">
        <v>483</v>
      </c>
      <c r="D475" t="s">
        <v>851</v>
      </c>
      <c r="E475">
        <v>8887750</v>
      </c>
      <c r="F475">
        <v>9438182.3499999996</v>
      </c>
      <c r="G475">
        <v>8</v>
      </c>
    </row>
    <row r="476" spans="1:8" x14ac:dyDescent="0.2">
      <c r="A476">
        <v>87</v>
      </c>
      <c r="B476" t="s">
        <v>105</v>
      </c>
      <c r="C476" t="s">
        <v>483</v>
      </c>
      <c r="D476" t="s">
        <v>851</v>
      </c>
      <c r="E476">
        <v>9292500</v>
      </c>
      <c r="F476">
        <v>9389343.5500000007</v>
      </c>
      <c r="G476">
        <v>8</v>
      </c>
    </row>
    <row r="477" spans="1:8" x14ac:dyDescent="0.2">
      <c r="A477">
        <v>93</v>
      </c>
      <c r="B477" t="s">
        <v>105</v>
      </c>
      <c r="C477" t="s">
        <v>483</v>
      </c>
      <c r="D477" t="s">
        <v>851</v>
      </c>
      <c r="E477">
        <v>13950000</v>
      </c>
      <c r="F477">
        <v>14300000</v>
      </c>
      <c r="G477">
        <v>1</v>
      </c>
    </row>
    <row r="478" spans="1:8" x14ac:dyDescent="0.2">
      <c r="A478">
        <v>93</v>
      </c>
      <c r="B478" t="s">
        <v>105</v>
      </c>
      <c r="C478" t="s">
        <v>483</v>
      </c>
      <c r="D478" t="s">
        <v>851</v>
      </c>
      <c r="E478">
        <v>13950000</v>
      </c>
      <c r="F478">
        <v>14300000</v>
      </c>
      <c r="G478">
        <v>1</v>
      </c>
    </row>
    <row r="479" spans="1:8" x14ac:dyDescent="0.2">
      <c r="A479">
        <v>116</v>
      </c>
      <c r="B479" t="s">
        <v>105</v>
      </c>
      <c r="C479" t="s">
        <v>483</v>
      </c>
      <c r="D479" t="s">
        <v>851</v>
      </c>
      <c r="E479">
        <v>13920310.3448276</v>
      </c>
      <c r="F479">
        <v>14183915.6862069</v>
      </c>
      <c r="G479">
        <v>29</v>
      </c>
    </row>
    <row r="480" spans="1:8" x14ac:dyDescent="0.2">
      <c r="A480">
        <v>101</v>
      </c>
      <c r="B480" t="s">
        <v>105</v>
      </c>
      <c r="C480" t="s">
        <v>483</v>
      </c>
      <c r="D480" t="s">
        <v>851</v>
      </c>
      <c r="E480">
        <v>13950000</v>
      </c>
      <c r="F480">
        <v>14334000</v>
      </c>
      <c r="G480">
        <v>1</v>
      </c>
    </row>
    <row r="481" spans="1:7" x14ac:dyDescent="0.2">
      <c r="A481">
        <v>101</v>
      </c>
      <c r="B481" t="s">
        <v>105</v>
      </c>
      <c r="C481" t="s">
        <v>483</v>
      </c>
      <c r="D481" t="s">
        <v>851</v>
      </c>
      <c r="E481">
        <v>13950000</v>
      </c>
      <c r="F481">
        <v>14334000</v>
      </c>
      <c r="G481">
        <v>1</v>
      </c>
    </row>
    <row r="482" spans="1:7" x14ac:dyDescent="0.2">
      <c r="A482">
        <v>4</v>
      </c>
      <c r="B482" t="s">
        <v>73</v>
      </c>
      <c r="C482" t="s">
        <v>834</v>
      </c>
      <c r="D482" t="s">
        <v>852</v>
      </c>
      <c r="E482">
        <v>13950000</v>
      </c>
      <c r="F482">
        <v>14250000</v>
      </c>
      <c r="G482">
        <v>1</v>
      </c>
    </row>
    <row r="483" spans="1:7" x14ac:dyDescent="0.2">
      <c r="A483">
        <v>28</v>
      </c>
      <c r="B483" t="s">
        <v>73</v>
      </c>
      <c r="C483" t="s">
        <v>834</v>
      </c>
      <c r="D483" t="s">
        <v>852</v>
      </c>
      <c r="E483">
        <v>9234000</v>
      </c>
      <c r="F483">
        <v>9605279.2300000004</v>
      </c>
      <c r="G483">
        <v>1</v>
      </c>
    </row>
    <row r="484" spans="1:7" x14ac:dyDescent="0.2">
      <c r="A484">
        <v>28</v>
      </c>
      <c r="B484" t="s">
        <v>73</v>
      </c>
      <c r="C484" t="s">
        <v>834</v>
      </c>
      <c r="D484" t="s">
        <v>852</v>
      </c>
      <c r="E484">
        <v>9300000</v>
      </c>
      <c r="F484">
        <v>9606025.0299999993</v>
      </c>
      <c r="G484">
        <v>1</v>
      </c>
    </row>
    <row r="485" spans="1:7" x14ac:dyDescent="0.2">
      <c r="A485">
        <v>87</v>
      </c>
      <c r="B485" t="s">
        <v>73</v>
      </c>
      <c r="C485" t="s">
        <v>834</v>
      </c>
      <c r="D485" t="s">
        <v>852</v>
      </c>
      <c r="E485">
        <v>7196000</v>
      </c>
      <c r="F485">
        <v>9567607.5</v>
      </c>
      <c r="G485">
        <v>1</v>
      </c>
    </row>
    <row r="486" spans="1:7" x14ac:dyDescent="0.2">
      <c r="A486">
        <v>87</v>
      </c>
      <c r="B486" t="s">
        <v>73</v>
      </c>
      <c r="C486" t="s">
        <v>834</v>
      </c>
      <c r="D486" t="s">
        <v>852</v>
      </c>
      <c r="E486">
        <v>9001000</v>
      </c>
      <c r="F486">
        <v>9601790</v>
      </c>
      <c r="G486">
        <v>1</v>
      </c>
    </row>
    <row r="487" spans="1:7" x14ac:dyDescent="0.2">
      <c r="A487">
        <v>116</v>
      </c>
      <c r="B487" t="s">
        <v>73</v>
      </c>
      <c r="C487" t="s">
        <v>834</v>
      </c>
      <c r="D487" t="s">
        <v>852</v>
      </c>
      <c r="E487">
        <v>9300000</v>
      </c>
      <c r="F487">
        <v>9466708.0800000001</v>
      </c>
      <c r="G487">
        <v>1</v>
      </c>
    </row>
    <row r="488" spans="1:7" x14ac:dyDescent="0.2">
      <c r="A488">
        <v>96</v>
      </c>
      <c r="B488" t="s">
        <v>73</v>
      </c>
      <c r="C488" t="s">
        <v>834</v>
      </c>
      <c r="D488" t="s">
        <v>852</v>
      </c>
      <c r="E488">
        <v>9182000</v>
      </c>
      <c r="F488">
        <v>11943359.1</v>
      </c>
      <c r="G488">
        <v>1</v>
      </c>
    </row>
    <row r="489" spans="1:7" x14ac:dyDescent="0.2">
      <c r="A489">
        <v>105</v>
      </c>
      <c r="B489" t="s">
        <v>73</v>
      </c>
      <c r="C489" t="s">
        <v>834</v>
      </c>
      <c r="D489" t="s">
        <v>852</v>
      </c>
      <c r="E489">
        <v>9300000</v>
      </c>
      <c r="F489">
        <v>9599973.5399999991</v>
      </c>
      <c r="G489">
        <v>1</v>
      </c>
    </row>
    <row r="490" spans="1:7" x14ac:dyDescent="0.2">
      <c r="A490">
        <v>4</v>
      </c>
      <c r="B490" t="s">
        <v>105</v>
      </c>
      <c r="C490" t="s">
        <v>105</v>
      </c>
      <c r="D490" t="s">
        <v>853</v>
      </c>
      <c r="E490">
        <v>6975000</v>
      </c>
      <c r="F490">
        <v>14250000</v>
      </c>
      <c r="G490">
        <v>2</v>
      </c>
    </row>
    <row r="491" spans="1:7" x14ac:dyDescent="0.2">
      <c r="A491">
        <v>28</v>
      </c>
      <c r="B491" t="s">
        <v>105</v>
      </c>
      <c r="C491" t="s">
        <v>105</v>
      </c>
      <c r="D491" t="s">
        <v>853</v>
      </c>
      <c r="E491">
        <v>13950000</v>
      </c>
      <c r="F491">
        <v>14383612.550000001</v>
      </c>
      <c r="G491">
        <v>1</v>
      </c>
    </row>
    <row r="492" spans="1:7" x14ac:dyDescent="0.2">
      <c r="A492">
        <v>93</v>
      </c>
      <c r="B492" t="s">
        <v>105</v>
      </c>
      <c r="C492" t="s">
        <v>105</v>
      </c>
      <c r="D492" t="s">
        <v>853</v>
      </c>
      <c r="E492">
        <v>13950000</v>
      </c>
      <c r="F492">
        <v>14300000</v>
      </c>
      <c r="G492">
        <v>1</v>
      </c>
    </row>
    <row r="493" spans="1:7" x14ac:dyDescent="0.2">
      <c r="A493">
        <v>93</v>
      </c>
      <c r="B493" t="s">
        <v>105</v>
      </c>
      <c r="C493" t="s">
        <v>105</v>
      </c>
      <c r="D493" t="s">
        <v>853</v>
      </c>
      <c r="E493">
        <v>13175000</v>
      </c>
      <c r="F493">
        <v>13525000</v>
      </c>
      <c r="G493">
        <v>6</v>
      </c>
    </row>
    <row r="494" spans="1:7" x14ac:dyDescent="0.2">
      <c r="A494">
        <v>101</v>
      </c>
      <c r="B494" t="s">
        <v>105</v>
      </c>
      <c r="C494" t="s">
        <v>105</v>
      </c>
      <c r="D494" t="s">
        <v>853</v>
      </c>
      <c r="E494">
        <v>10037083.3333333</v>
      </c>
      <c r="F494">
        <v>10352750</v>
      </c>
      <c r="G494">
        <v>12</v>
      </c>
    </row>
    <row r="495" spans="1:7" x14ac:dyDescent="0.2">
      <c r="A495">
        <v>121</v>
      </c>
      <c r="B495" t="s">
        <v>105</v>
      </c>
      <c r="C495" t="s">
        <v>105</v>
      </c>
      <c r="D495" t="s">
        <v>853</v>
      </c>
      <c r="E495">
        <v>9300000</v>
      </c>
      <c r="F495">
        <v>9655157.5</v>
      </c>
      <c r="G495">
        <v>1</v>
      </c>
    </row>
    <row r="496" spans="1:7" x14ac:dyDescent="0.2">
      <c r="A496">
        <v>4</v>
      </c>
      <c r="B496" t="s">
        <v>74</v>
      </c>
      <c r="C496" t="s">
        <v>746</v>
      </c>
      <c r="D496" t="s">
        <v>854</v>
      </c>
      <c r="E496">
        <v>9300000</v>
      </c>
      <c r="F496">
        <v>11460000</v>
      </c>
      <c r="G496">
        <v>5</v>
      </c>
    </row>
    <row r="497" spans="1:8" x14ac:dyDescent="0.2">
      <c r="A497">
        <v>4</v>
      </c>
      <c r="B497" t="s">
        <v>74</v>
      </c>
      <c r="C497" t="s">
        <v>746</v>
      </c>
      <c r="D497" t="s">
        <v>854</v>
      </c>
      <c r="E497">
        <v>10230000</v>
      </c>
      <c r="F497">
        <v>13320000</v>
      </c>
      <c r="G497">
        <v>5</v>
      </c>
    </row>
    <row r="498" spans="1:8" x14ac:dyDescent="0.2">
      <c r="A498">
        <v>28</v>
      </c>
      <c r="B498" t="s">
        <v>74</v>
      </c>
      <c r="C498" t="s">
        <v>746</v>
      </c>
      <c r="D498" t="s">
        <v>854</v>
      </c>
      <c r="E498">
        <v>9300000</v>
      </c>
      <c r="F498">
        <v>9587840</v>
      </c>
      <c r="G498">
        <v>1</v>
      </c>
    </row>
    <row r="499" spans="1:8" x14ac:dyDescent="0.2">
      <c r="A499">
        <v>93</v>
      </c>
      <c r="B499" t="s">
        <v>74</v>
      </c>
      <c r="C499" t="s">
        <v>746</v>
      </c>
      <c r="D499" t="s">
        <v>854</v>
      </c>
      <c r="E499">
        <v>13950000</v>
      </c>
      <c r="F499">
        <v>14200000</v>
      </c>
      <c r="G499">
        <v>1</v>
      </c>
    </row>
    <row r="500" spans="1:8" x14ac:dyDescent="0.2">
      <c r="A500">
        <v>4</v>
      </c>
      <c r="B500" t="s">
        <v>105</v>
      </c>
      <c r="C500" t="s">
        <v>105</v>
      </c>
      <c r="D500" t="s">
        <v>855</v>
      </c>
      <c r="E500">
        <v>9300000</v>
      </c>
      <c r="F500">
        <v>9721666.6666666698</v>
      </c>
      <c r="G500">
        <v>3</v>
      </c>
    </row>
    <row r="501" spans="1:8" x14ac:dyDescent="0.2">
      <c r="A501">
        <v>4</v>
      </c>
      <c r="B501" t="s">
        <v>105</v>
      </c>
      <c r="C501" t="s">
        <v>105</v>
      </c>
      <c r="D501" t="s">
        <v>855</v>
      </c>
      <c r="E501">
        <v>18253395.399999999</v>
      </c>
      <c r="F501">
        <v>18253395.399999999</v>
      </c>
      <c r="H501">
        <v>1</v>
      </c>
    </row>
    <row r="502" spans="1:8" x14ac:dyDescent="0.2">
      <c r="A502">
        <v>93</v>
      </c>
      <c r="B502" t="s">
        <v>105</v>
      </c>
      <c r="C502" t="s">
        <v>105</v>
      </c>
      <c r="D502" t="s">
        <v>855</v>
      </c>
      <c r="E502">
        <v>9293000</v>
      </c>
      <c r="F502">
        <v>9650000</v>
      </c>
      <c r="G502">
        <v>1</v>
      </c>
    </row>
    <row r="503" spans="1:8" x14ac:dyDescent="0.2">
      <c r="A503">
        <v>101</v>
      </c>
      <c r="B503" t="s">
        <v>105</v>
      </c>
      <c r="C503" t="s">
        <v>105</v>
      </c>
      <c r="D503" t="s">
        <v>855</v>
      </c>
      <c r="E503">
        <v>9271444.4444444403</v>
      </c>
      <c r="F503">
        <v>9557000</v>
      </c>
      <c r="G503">
        <v>9</v>
      </c>
    </row>
    <row r="504" spans="1:8" x14ac:dyDescent="0.2">
      <c r="A504">
        <v>4</v>
      </c>
      <c r="B504" t="s">
        <v>11</v>
      </c>
      <c r="C504" t="s">
        <v>95</v>
      </c>
      <c r="D504" t="s">
        <v>856</v>
      </c>
      <c r="E504">
        <v>8625500</v>
      </c>
      <c r="F504">
        <v>9600000</v>
      </c>
      <c r="G504">
        <v>2</v>
      </c>
    </row>
    <row r="505" spans="1:8" x14ac:dyDescent="0.2">
      <c r="A505">
        <v>28</v>
      </c>
      <c r="B505" t="s">
        <v>11</v>
      </c>
      <c r="C505" t="s">
        <v>95</v>
      </c>
      <c r="D505" t="s">
        <v>856</v>
      </c>
      <c r="E505">
        <v>9300000</v>
      </c>
      <c r="F505">
        <v>9606025.0299999993</v>
      </c>
      <c r="G505">
        <v>1</v>
      </c>
    </row>
    <row r="506" spans="1:8" x14ac:dyDescent="0.2">
      <c r="A506">
        <v>93</v>
      </c>
      <c r="B506" t="s">
        <v>11</v>
      </c>
      <c r="C506" t="s">
        <v>95</v>
      </c>
      <c r="D506" t="s">
        <v>856</v>
      </c>
      <c r="E506">
        <v>8371000</v>
      </c>
      <c r="F506">
        <v>27023300.649999999</v>
      </c>
      <c r="G506">
        <v>1</v>
      </c>
    </row>
    <row r="507" spans="1:8" x14ac:dyDescent="0.2">
      <c r="A507">
        <v>93</v>
      </c>
      <c r="B507" t="s">
        <v>11</v>
      </c>
      <c r="C507" t="s">
        <v>95</v>
      </c>
      <c r="D507" t="s">
        <v>856</v>
      </c>
      <c r="E507">
        <v>15617296.85</v>
      </c>
      <c r="F507">
        <v>15701896.09</v>
      </c>
      <c r="H507">
        <v>1</v>
      </c>
    </row>
    <row r="508" spans="1:8" x14ac:dyDescent="0.2">
      <c r="A508">
        <v>117</v>
      </c>
      <c r="B508" t="s">
        <v>11</v>
      </c>
      <c r="C508" t="s">
        <v>95</v>
      </c>
      <c r="D508" t="s">
        <v>856</v>
      </c>
      <c r="E508">
        <v>9286666.6666666698</v>
      </c>
      <c r="F508">
        <v>9511293.75</v>
      </c>
      <c r="G508">
        <v>3</v>
      </c>
    </row>
    <row r="509" spans="1:8" x14ac:dyDescent="0.2">
      <c r="A509">
        <v>117</v>
      </c>
      <c r="B509" t="s">
        <v>11</v>
      </c>
      <c r="C509" t="s">
        <v>95</v>
      </c>
      <c r="D509" t="s">
        <v>856</v>
      </c>
      <c r="E509">
        <v>8833000</v>
      </c>
      <c r="F509">
        <v>9511293.75</v>
      </c>
      <c r="G509">
        <v>1</v>
      </c>
    </row>
    <row r="510" spans="1:8" x14ac:dyDescent="0.2">
      <c r="A510">
        <v>121</v>
      </c>
      <c r="B510" t="s">
        <v>11</v>
      </c>
      <c r="C510" t="s">
        <v>95</v>
      </c>
      <c r="D510" t="s">
        <v>856</v>
      </c>
      <c r="E510">
        <v>13950000</v>
      </c>
      <c r="F510">
        <v>14503628.33</v>
      </c>
      <c r="G510">
        <v>1</v>
      </c>
    </row>
    <row r="511" spans="1:8" x14ac:dyDescent="0.2">
      <c r="A511">
        <v>121</v>
      </c>
      <c r="B511" t="s">
        <v>11</v>
      </c>
      <c r="C511" t="s">
        <v>95</v>
      </c>
      <c r="D511" t="s">
        <v>856</v>
      </c>
      <c r="E511">
        <v>13950000</v>
      </c>
      <c r="F511">
        <v>14503628.33</v>
      </c>
      <c r="G511">
        <v>1</v>
      </c>
    </row>
    <row r="512" spans="1:8" x14ac:dyDescent="0.2">
      <c r="A512">
        <v>4</v>
      </c>
      <c r="B512" t="s">
        <v>105</v>
      </c>
      <c r="C512" t="s">
        <v>830</v>
      </c>
      <c r="D512" t="s">
        <v>857</v>
      </c>
      <c r="E512">
        <v>9300000</v>
      </c>
      <c r="F512">
        <v>9850000</v>
      </c>
      <c r="G512">
        <v>1</v>
      </c>
    </row>
    <row r="513" spans="1:7" x14ac:dyDescent="0.2">
      <c r="A513">
        <v>4</v>
      </c>
      <c r="B513" t="s">
        <v>105</v>
      </c>
      <c r="C513" t="s">
        <v>830</v>
      </c>
      <c r="D513" t="s">
        <v>857</v>
      </c>
      <c r="E513">
        <v>12034333.3333333</v>
      </c>
      <c r="F513">
        <v>12733333.3333333</v>
      </c>
      <c r="G513">
        <v>3</v>
      </c>
    </row>
    <row r="514" spans="1:7" x14ac:dyDescent="0.2">
      <c r="A514">
        <v>93</v>
      </c>
      <c r="B514" t="s">
        <v>105</v>
      </c>
      <c r="C514" t="s">
        <v>830</v>
      </c>
      <c r="D514" t="s">
        <v>857</v>
      </c>
      <c r="E514">
        <v>9293000</v>
      </c>
      <c r="F514">
        <v>9600000</v>
      </c>
      <c r="G514">
        <v>1</v>
      </c>
    </row>
    <row r="515" spans="1:7" x14ac:dyDescent="0.2">
      <c r="A515">
        <v>93</v>
      </c>
      <c r="B515" t="s">
        <v>105</v>
      </c>
      <c r="C515" t="s">
        <v>830</v>
      </c>
      <c r="D515" t="s">
        <v>857</v>
      </c>
      <c r="E515">
        <v>13950000</v>
      </c>
      <c r="F515">
        <v>14250000</v>
      </c>
      <c r="G515">
        <v>2</v>
      </c>
    </row>
    <row r="516" spans="1:7" x14ac:dyDescent="0.2">
      <c r="A516">
        <v>117</v>
      </c>
      <c r="B516" t="s">
        <v>105</v>
      </c>
      <c r="C516" t="s">
        <v>830</v>
      </c>
      <c r="D516" t="s">
        <v>857</v>
      </c>
      <c r="E516">
        <v>9300000</v>
      </c>
      <c r="F516">
        <v>9511293.75</v>
      </c>
      <c r="G516">
        <v>1</v>
      </c>
    </row>
    <row r="517" spans="1:7" x14ac:dyDescent="0.2">
      <c r="A517">
        <v>93</v>
      </c>
      <c r="B517" t="s">
        <v>11</v>
      </c>
      <c r="C517" t="s">
        <v>104</v>
      </c>
      <c r="D517" t="s">
        <v>875</v>
      </c>
      <c r="E517">
        <v>8875000</v>
      </c>
      <c r="F517">
        <v>19800000</v>
      </c>
      <c r="G517">
        <v>1</v>
      </c>
    </row>
    <row r="518" spans="1:7" x14ac:dyDescent="0.2">
      <c r="A518">
        <v>93</v>
      </c>
      <c r="B518" t="s">
        <v>11</v>
      </c>
      <c r="C518" t="s">
        <v>104</v>
      </c>
      <c r="D518" t="s">
        <v>875</v>
      </c>
      <c r="E518">
        <v>8854000</v>
      </c>
      <c r="F518">
        <v>18541750.344999999</v>
      </c>
      <c r="G518">
        <v>2</v>
      </c>
    </row>
    <row r="519" spans="1:7" x14ac:dyDescent="0.2">
      <c r="A519">
        <v>27</v>
      </c>
      <c r="B519" t="s">
        <v>11</v>
      </c>
      <c r="C519" t="s">
        <v>104</v>
      </c>
      <c r="D519" t="s">
        <v>875</v>
      </c>
      <c r="E519">
        <v>7573000</v>
      </c>
      <c r="F519">
        <v>41071000</v>
      </c>
      <c r="G519">
        <v>1</v>
      </c>
    </row>
    <row r="520" spans="1:7" x14ac:dyDescent="0.2">
      <c r="A520">
        <v>32</v>
      </c>
      <c r="B520" t="s">
        <v>11</v>
      </c>
      <c r="C520" t="s">
        <v>104</v>
      </c>
      <c r="D520" t="s">
        <v>875</v>
      </c>
      <c r="E520">
        <v>9300000</v>
      </c>
      <c r="F520">
        <v>9731968.1099999994</v>
      </c>
      <c r="G520">
        <v>1</v>
      </c>
    </row>
    <row r="521" spans="1:7" x14ac:dyDescent="0.2">
      <c r="A521">
        <v>116</v>
      </c>
      <c r="B521" t="s">
        <v>11</v>
      </c>
      <c r="C521" t="s">
        <v>824</v>
      </c>
      <c r="D521" t="s">
        <v>875</v>
      </c>
      <c r="E521">
        <v>9267000</v>
      </c>
      <c r="F521">
        <v>9454572.4499999993</v>
      </c>
      <c r="G521">
        <v>1</v>
      </c>
    </row>
    <row r="522" spans="1:7" x14ac:dyDescent="0.2">
      <c r="A522">
        <v>116</v>
      </c>
      <c r="B522" t="s">
        <v>11</v>
      </c>
      <c r="C522" t="s">
        <v>824</v>
      </c>
      <c r="D522" t="s">
        <v>875</v>
      </c>
      <c r="E522">
        <v>9267000</v>
      </c>
      <c r="F522">
        <v>9454572.4499999993</v>
      </c>
      <c r="G522">
        <v>2</v>
      </c>
    </row>
    <row r="523" spans="1:7" x14ac:dyDescent="0.2">
      <c r="A523">
        <v>93</v>
      </c>
      <c r="B523" t="s">
        <v>11</v>
      </c>
      <c r="C523" t="s">
        <v>844</v>
      </c>
      <c r="D523" t="s">
        <v>875</v>
      </c>
      <c r="E523">
        <v>13949000</v>
      </c>
      <c r="F523">
        <v>14449995.17</v>
      </c>
      <c r="G523">
        <v>2</v>
      </c>
    </row>
    <row r="524" spans="1:7" x14ac:dyDescent="0.2">
      <c r="A524">
        <v>93</v>
      </c>
      <c r="B524" t="s">
        <v>13</v>
      </c>
      <c r="C524" t="s">
        <v>1212</v>
      </c>
      <c r="D524" t="s">
        <v>875</v>
      </c>
      <c r="E524">
        <v>8875000</v>
      </c>
      <c r="F524">
        <v>9600000</v>
      </c>
      <c r="G524">
        <v>1</v>
      </c>
    </row>
    <row r="525" spans="1:7" x14ac:dyDescent="0.2">
      <c r="A525">
        <v>117</v>
      </c>
      <c r="B525" t="s">
        <v>13</v>
      </c>
      <c r="C525" t="s">
        <v>1212</v>
      </c>
      <c r="D525" t="s">
        <v>875</v>
      </c>
      <c r="E525">
        <v>7657000</v>
      </c>
      <c r="F525">
        <v>9511293.75</v>
      </c>
      <c r="G525">
        <v>1</v>
      </c>
    </row>
    <row r="526" spans="1:7" x14ac:dyDescent="0.2">
      <c r="A526">
        <v>4</v>
      </c>
      <c r="B526" t="s">
        <v>11</v>
      </c>
      <c r="C526" t="s">
        <v>84</v>
      </c>
      <c r="D526" t="s">
        <v>876</v>
      </c>
      <c r="E526">
        <v>8626285.7142857108</v>
      </c>
      <c r="F526">
        <v>10928571.428571399</v>
      </c>
      <c r="G526">
        <v>7</v>
      </c>
    </row>
    <row r="527" spans="1:7" x14ac:dyDescent="0.2">
      <c r="A527">
        <v>4</v>
      </c>
      <c r="B527" t="s">
        <v>11</v>
      </c>
      <c r="C527" t="s">
        <v>84</v>
      </c>
      <c r="D527" t="s">
        <v>876</v>
      </c>
      <c r="E527">
        <v>10075000</v>
      </c>
      <c r="F527">
        <v>11891666.6666667</v>
      </c>
      <c r="G527">
        <v>6</v>
      </c>
    </row>
    <row r="528" spans="1:7" x14ac:dyDescent="0.2">
      <c r="A528">
        <v>28</v>
      </c>
      <c r="B528" t="s">
        <v>11</v>
      </c>
      <c r="C528" t="s">
        <v>84</v>
      </c>
      <c r="D528" t="s">
        <v>876</v>
      </c>
      <c r="E528">
        <v>9296500</v>
      </c>
      <c r="F528">
        <v>9596892.9649999999</v>
      </c>
      <c r="G528">
        <v>2</v>
      </c>
    </row>
    <row r="529" spans="1:7" x14ac:dyDescent="0.2">
      <c r="A529">
        <v>87</v>
      </c>
      <c r="B529" t="s">
        <v>11</v>
      </c>
      <c r="C529" t="s">
        <v>84</v>
      </c>
      <c r="D529" t="s">
        <v>876</v>
      </c>
      <c r="E529">
        <v>9300000</v>
      </c>
      <c r="F529">
        <v>9567607.5</v>
      </c>
      <c r="G529">
        <v>1</v>
      </c>
    </row>
    <row r="530" spans="1:7" x14ac:dyDescent="0.2">
      <c r="A530">
        <v>93</v>
      </c>
      <c r="B530" t="s">
        <v>11</v>
      </c>
      <c r="C530" t="s">
        <v>84</v>
      </c>
      <c r="D530" t="s">
        <v>876</v>
      </c>
      <c r="E530">
        <v>13950000</v>
      </c>
      <c r="F530">
        <v>14350000</v>
      </c>
      <c r="G530">
        <v>1</v>
      </c>
    </row>
    <row r="531" spans="1:7" x14ac:dyDescent="0.2">
      <c r="A531">
        <v>93</v>
      </c>
      <c r="B531" t="s">
        <v>11</v>
      </c>
      <c r="C531" t="s">
        <v>84</v>
      </c>
      <c r="D531" t="s">
        <v>876</v>
      </c>
      <c r="E531">
        <v>13950000</v>
      </c>
      <c r="F531">
        <v>14350000</v>
      </c>
      <c r="G531">
        <v>1</v>
      </c>
    </row>
    <row r="532" spans="1:7" x14ac:dyDescent="0.2">
      <c r="A532">
        <v>121</v>
      </c>
      <c r="B532" t="s">
        <v>11</v>
      </c>
      <c r="C532" t="s">
        <v>84</v>
      </c>
      <c r="D532" t="s">
        <v>876</v>
      </c>
      <c r="E532">
        <v>9300000</v>
      </c>
      <c r="F532">
        <v>9645157.5</v>
      </c>
      <c r="G532">
        <v>1</v>
      </c>
    </row>
    <row r="533" spans="1:7" x14ac:dyDescent="0.2">
      <c r="A533">
        <v>28</v>
      </c>
      <c r="B533" t="s">
        <v>73</v>
      </c>
      <c r="C533" t="s">
        <v>836</v>
      </c>
      <c r="D533" t="s">
        <v>879</v>
      </c>
      <c r="E533">
        <v>6200000</v>
      </c>
      <c r="F533">
        <v>9606025.0299999993</v>
      </c>
      <c r="G533">
        <v>3</v>
      </c>
    </row>
    <row r="534" spans="1:7" x14ac:dyDescent="0.2">
      <c r="A534">
        <v>87</v>
      </c>
      <c r="B534" t="s">
        <v>73</v>
      </c>
      <c r="C534" t="s">
        <v>836</v>
      </c>
      <c r="D534" t="s">
        <v>879</v>
      </c>
      <c r="E534">
        <v>9085000</v>
      </c>
      <c r="F534">
        <v>27215583.359999999</v>
      </c>
      <c r="G534">
        <v>1</v>
      </c>
    </row>
    <row r="535" spans="1:7" x14ac:dyDescent="0.2">
      <c r="A535">
        <v>32</v>
      </c>
      <c r="B535" t="s">
        <v>73</v>
      </c>
      <c r="C535" t="s">
        <v>836</v>
      </c>
      <c r="D535" t="s">
        <v>879</v>
      </c>
      <c r="E535">
        <v>9300000</v>
      </c>
      <c r="F535">
        <v>10095156.83</v>
      </c>
      <c r="G535">
        <v>1</v>
      </c>
    </row>
    <row r="536" spans="1:7" x14ac:dyDescent="0.2">
      <c r="A536">
        <v>121</v>
      </c>
      <c r="B536" t="s">
        <v>73</v>
      </c>
      <c r="C536" t="s">
        <v>836</v>
      </c>
      <c r="D536" t="s">
        <v>879</v>
      </c>
      <c r="E536">
        <v>9300000</v>
      </c>
      <c r="F536">
        <v>9655157.5</v>
      </c>
      <c r="G536">
        <v>1</v>
      </c>
    </row>
    <row r="537" spans="1:7" x14ac:dyDescent="0.2">
      <c r="A537">
        <v>4</v>
      </c>
      <c r="B537" t="s">
        <v>74</v>
      </c>
      <c r="C537" t="s">
        <v>746</v>
      </c>
      <c r="D537" t="s">
        <v>881</v>
      </c>
      <c r="E537">
        <v>9056333.3333333302</v>
      </c>
      <c r="F537">
        <v>20467840.626666699</v>
      </c>
      <c r="G537">
        <v>3</v>
      </c>
    </row>
    <row r="538" spans="1:7" x14ac:dyDescent="0.2">
      <c r="A538">
        <v>4</v>
      </c>
      <c r="B538" t="s">
        <v>74</v>
      </c>
      <c r="C538" t="s">
        <v>746</v>
      </c>
      <c r="D538" t="s">
        <v>881</v>
      </c>
      <c r="E538">
        <v>7070000</v>
      </c>
      <c r="F538">
        <v>23820000</v>
      </c>
      <c r="G538">
        <v>1</v>
      </c>
    </row>
    <row r="539" spans="1:7" x14ac:dyDescent="0.2">
      <c r="A539">
        <v>28</v>
      </c>
      <c r="B539" t="s">
        <v>74</v>
      </c>
      <c r="C539" t="s">
        <v>746</v>
      </c>
      <c r="D539" t="s">
        <v>881</v>
      </c>
      <c r="E539">
        <v>9300000</v>
      </c>
      <c r="F539">
        <v>9606025.0299999993</v>
      </c>
      <c r="G539">
        <v>1</v>
      </c>
    </row>
    <row r="540" spans="1:7" x14ac:dyDescent="0.2">
      <c r="A540">
        <v>87</v>
      </c>
      <c r="B540" t="s">
        <v>74</v>
      </c>
      <c r="C540" t="s">
        <v>746</v>
      </c>
      <c r="D540" t="s">
        <v>881</v>
      </c>
      <c r="E540">
        <v>6173666.6666666698</v>
      </c>
      <c r="F540">
        <v>9513883.2666666694</v>
      </c>
      <c r="G540">
        <v>3</v>
      </c>
    </row>
    <row r="541" spans="1:7" x14ac:dyDescent="0.2">
      <c r="A541">
        <v>93</v>
      </c>
      <c r="B541" t="s">
        <v>74</v>
      </c>
      <c r="C541" t="s">
        <v>746</v>
      </c>
      <c r="D541" t="s">
        <v>881</v>
      </c>
      <c r="E541">
        <v>8570666.6666666698</v>
      </c>
      <c r="F541">
        <v>13940000</v>
      </c>
      <c r="G541">
        <v>3</v>
      </c>
    </row>
    <row r="542" spans="1:7" x14ac:dyDescent="0.2">
      <c r="A542">
        <v>105</v>
      </c>
      <c r="B542" t="s">
        <v>74</v>
      </c>
      <c r="C542" t="s">
        <v>746</v>
      </c>
      <c r="D542" t="s">
        <v>881</v>
      </c>
      <c r="E542">
        <v>13950000</v>
      </c>
      <c r="F542">
        <v>14338787.18</v>
      </c>
      <c r="G542">
        <v>1</v>
      </c>
    </row>
    <row r="543" spans="1:7" x14ac:dyDescent="0.2">
      <c r="A543">
        <v>105</v>
      </c>
      <c r="B543" t="s">
        <v>74</v>
      </c>
      <c r="C543" t="s">
        <v>746</v>
      </c>
      <c r="D543" t="s">
        <v>881</v>
      </c>
      <c r="E543">
        <v>11625000</v>
      </c>
      <c r="F543">
        <v>11969380.359999999</v>
      </c>
      <c r="G543">
        <v>2</v>
      </c>
    </row>
    <row r="544" spans="1:7" x14ac:dyDescent="0.2">
      <c r="A544">
        <v>87</v>
      </c>
      <c r="B544" t="s">
        <v>105</v>
      </c>
      <c r="C544" t="s">
        <v>830</v>
      </c>
      <c r="D544" t="s">
        <v>882</v>
      </c>
      <c r="E544">
        <v>11618000</v>
      </c>
      <c r="F544">
        <v>11998328.475</v>
      </c>
      <c r="G544">
        <v>2</v>
      </c>
    </row>
    <row r="545" spans="1:7" x14ac:dyDescent="0.2">
      <c r="A545">
        <v>4</v>
      </c>
      <c r="B545" t="s">
        <v>105</v>
      </c>
      <c r="C545" t="s">
        <v>108</v>
      </c>
      <c r="D545" t="s">
        <v>883</v>
      </c>
      <c r="E545">
        <v>13950000</v>
      </c>
      <c r="F545">
        <v>14275000</v>
      </c>
      <c r="G545">
        <v>2</v>
      </c>
    </row>
    <row r="546" spans="1:7" x14ac:dyDescent="0.2">
      <c r="A546">
        <v>4</v>
      </c>
      <c r="B546" t="s">
        <v>105</v>
      </c>
      <c r="C546" t="s">
        <v>108</v>
      </c>
      <c r="D546" t="s">
        <v>883</v>
      </c>
      <c r="E546">
        <v>12365000</v>
      </c>
      <c r="F546">
        <v>12736666.6666667</v>
      </c>
      <c r="G546">
        <v>3</v>
      </c>
    </row>
    <row r="547" spans="1:7" x14ac:dyDescent="0.2">
      <c r="A547">
        <v>93</v>
      </c>
      <c r="B547" t="s">
        <v>105</v>
      </c>
      <c r="C547" t="s">
        <v>108</v>
      </c>
      <c r="D547" t="s">
        <v>883</v>
      </c>
      <c r="E547">
        <v>6151666.6666666698</v>
      </c>
      <c r="F547">
        <v>9550000</v>
      </c>
      <c r="G547">
        <v>3</v>
      </c>
    </row>
    <row r="548" spans="1:7" x14ac:dyDescent="0.2">
      <c r="A548">
        <v>121</v>
      </c>
      <c r="B548" t="s">
        <v>105</v>
      </c>
      <c r="C548" t="s">
        <v>108</v>
      </c>
      <c r="D548" t="s">
        <v>883</v>
      </c>
      <c r="E548">
        <v>9300000</v>
      </c>
      <c r="F548">
        <v>9655157.5</v>
      </c>
      <c r="G548">
        <v>1</v>
      </c>
    </row>
    <row r="549" spans="1:7" x14ac:dyDescent="0.2">
      <c r="A549">
        <v>4</v>
      </c>
      <c r="B549" t="s">
        <v>103</v>
      </c>
      <c r="C549" t="s">
        <v>109</v>
      </c>
      <c r="D549" t="s">
        <v>884</v>
      </c>
      <c r="E549">
        <v>9169000</v>
      </c>
      <c r="F549">
        <v>9600000</v>
      </c>
      <c r="G549">
        <v>1</v>
      </c>
    </row>
    <row r="550" spans="1:7" x14ac:dyDescent="0.2">
      <c r="A550">
        <v>93</v>
      </c>
      <c r="B550" t="s">
        <v>103</v>
      </c>
      <c r="C550" t="s">
        <v>109</v>
      </c>
      <c r="D550" t="s">
        <v>884</v>
      </c>
      <c r="E550">
        <v>10692666.6666667</v>
      </c>
      <c r="F550">
        <v>13865521.293333299</v>
      </c>
      <c r="G550">
        <v>6</v>
      </c>
    </row>
    <row r="551" spans="1:7" x14ac:dyDescent="0.2">
      <c r="A551">
        <v>88</v>
      </c>
      <c r="B551" t="s">
        <v>103</v>
      </c>
      <c r="C551" t="s">
        <v>109</v>
      </c>
      <c r="D551" t="s">
        <v>884</v>
      </c>
      <c r="E551">
        <v>9300000</v>
      </c>
      <c r="F551">
        <v>9620978.5999999996</v>
      </c>
      <c r="G551">
        <v>1</v>
      </c>
    </row>
    <row r="552" spans="1:7" x14ac:dyDescent="0.2">
      <c r="A552">
        <v>105</v>
      </c>
      <c r="B552" t="s">
        <v>103</v>
      </c>
      <c r="C552" t="s">
        <v>109</v>
      </c>
      <c r="D552" t="s">
        <v>884</v>
      </c>
      <c r="E552">
        <v>9300000</v>
      </c>
      <c r="F552">
        <v>9599973.5399999991</v>
      </c>
      <c r="G552">
        <v>1</v>
      </c>
    </row>
    <row r="553" spans="1:7" x14ac:dyDescent="0.2">
      <c r="A553">
        <v>4</v>
      </c>
      <c r="B553" t="s">
        <v>12</v>
      </c>
      <c r="C553" t="s">
        <v>12</v>
      </c>
      <c r="D553" t="s">
        <v>885</v>
      </c>
      <c r="E553">
        <v>7909000</v>
      </c>
      <c r="F553">
        <v>41609000</v>
      </c>
      <c r="G553">
        <v>1</v>
      </c>
    </row>
    <row r="554" spans="1:7" x14ac:dyDescent="0.2">
      <c r="A554">
        <v>27</v>
      </c>
      <c r="B554" t="s">
        <v>12</v>
      </c>
      <c r="C554" t="s">
        <v>12</v>
      </c>
      <c r="D554" t="s">
        <v>885</v>
      </c>
      <c r="E554">
        <v>5811000</v>
      </c>
      <c r="F554">
        <v>73797000</v>
      </c>
      <c r="G554">
        <v>1</v>
      </c>
    </row>
    <row r="555" spans="1:7" x14ac:dyDescent="0.2">
      <c r="A555">
        <v>22</v>
      </c>
      <c r="B555" t="s">
        <v>12</v>
      </c>
      <c r="C555" t="s">
        <v>12</v>
      </c>
      <c r="D555" t="s">
        <v>885</v>
      </c>
      <c r="E555">
        <v>8665000</v>
      </c>
      <c r="F555">
        <v>51665000</v>
      </c>
      <c r="G555">
        <v>1</v>
      </c>
    </row>
    <row r="556" spans="1:7" x14ac:dyDescent="0.2">
      <c r="A556">
        <v>22</v>
      </c>
      <c r="B556" t="s">
        <v>12</v>
      </c>
      <c r="C556" t="s">
        <v>12</v>
      </c>
      <c r="D556" t="s">
        <v>885</v>
      </c>
      <c r="E556">
        <v>7951000</v>
      </c>
      <c r="F556">
        <v>38151000</v>
      </c>
      <c r="G556">
        <v>1</v>
      </c>
    </row>
    <row r="557" spans="1:7" x14ac:dyDescent="0.2">
      <c r="A557">
        <v>96</v>
      </c>
      <c r="B557" t="s">
        <v>12</v>
      </c>
      <c r="C557" t="s">
        <v>12</v>
      </c>
      <c r="D557" t="s">
        <v>885</v>
      </c>
      <c r="E557">
        <v>9300000</v>
      </c>
      <c r="F557">
        <v>9583199.5</v>
      </c>
      <c r="G557">
        <v>1</v>
      </c>
    </row>
    <row r="558" spans="1:7" x14ac:dyDescent="0.2">
      <c r="A558">
        <v>108</v>
      </c>
      <c r="B558" t="s">
        <v>12</v>
      </c>
      <c r="C558" t="s">
        <v>12</v>
      </c>
      <c r="D558" t="s">
        <v>885</v>
      </c>
      <c r="E558">
        <v>8323500</v>
      </c>
      <c r="F558">
        <v>8448500</v>
      </c>
      <c r="G558">
        <v>2</v>
      </c>
    </row>
    <row r="559" spans="1:7" x14ac:dyDescent="0.2">
      <c r="A559">
        <v>93</v>
      </c>
      <c r="B559" t="s">
        <v>11</v>
      </c>
      <c r="C559" t="s">
        <v>844</v>
      </c>
      <c r="D559" t="s">
        <v>844</v>
      </c>
      <c r="E559">
        <v>9286500</v>
      </c>
      <c r="F559">
        <v>10978389.435000001</v>
      </c>
      <c r="G559">
        <v>2</v>
      </c>
    </row>
    <row r="560" spans="1:7" x14ac:dyDescent="0.2">
      <c r="A560">
        <v>93</v>
      </c>
      <c r="B560" t="s">
        <v>11</v>
      </c>
      <c r="C560" t="s">
        <v>844</v>
      </c>
      <c r="D560" t="s">
        <v>844</v>
      </c>
      <c r="E560">
        <v>9227500</v>
      </c>
      <c r="F560">
        <v>12312159.810000001</v>
      </c>
      <c r="G560">
        <v>2</v>
      </c>
    </row>
    <row r="561" spans="1:7" x14ac:dyDescent="0.2">
      <c r="A561">
        <v>32</v>
      </c>
      <c r="B561" t="s">
        <v>11</v>
      </c>
      <c r="C561" t="s">
        <v>844</v>
      </c>
      <c r="D561" t="s">
        <v>844</v>
      </c>
      <c r="E561">
        <v>9286000</v>
      </c>
      <c r="F561">
        <v>9891459.8499999996</v>
      </c>
      <c r="G561">
        <v>1</v>
      </c>
    </row>
    <row r="562" spans="1:7" x14ac:dyDescent="0.2">
      <c r="A562">
        <v>117</v>
      </c>
      <c r="B562" t="s">
        <v>11</v>
      </c>
      <c r="C562" t="s">
        <v>844</v>
      </c>
      <c r="D562" t="s">
        <v>844</v>
      </c>
      <c r="E562">
        <v>9267500</v>
      </c>
      <c r="F562">
        <v>9478793.75</v>
      </c>
      <c r="G562">
        <v>4</v>
      </c>
    </row>
    <row r="563" spans="1:7" x14ac:dyDescent="0.2">
      <c r="A563">
        <v>93</v>
      </c>
      <c r="B563" t="s">
        <v>103</v>
      </c>
      <c r="C563" t="s">
        <v>109</v>
      </c>
      <c r="D563" t="s">
        <v>886</v>
      </c>
      <c r="E563">
        <v>11307500</v>
      </c>
      <c r="F563">
        <v>12050000</v>
      </c>
      <c r="G563">
        <v>2</v>
      </c>
    </row>
    <row r="564" spans="1:7" x14ac:dyDescent="0.2">
      <c r="A564">
        <v>93</v>
      </c>
      <c r="B564" t="s">
        <v>103</v>
      </c>
      <c r="C564" t="s">
        <v>109</v>
      </c>
      <c r="D564" t="s">
        <v>886</v>
      </c>
      <c r="E564">
        <v>11202500</v>
      </c>
      <c r="F564">
        <v>14439073.095000001</v>
      </c>
      <c r="G564">
        <v>2</v>
      </c>
    </row>
    <row r="565" spans="1:7" x14ac:dyDescent="0.2">
      <c r="A565">
        <v>88</v>
      </c>
      <c r="B565" t="s">
        <v>103</v>
      </c>
      <c r="C565" t="s">
        <v>109</v>
      </c>
      <c r="D565" t="s">
        <v>886</v>
      </c>
      <c r="E565">
        <v>9300000</v>
      </c>
      <c r="F565">
        <v>9709243.9399999995</v>
      </c>
      <c r="G565">
        <v>1</v>
      </c>
    </row>
    <row r="566" spans="1:7" x14ac:dyDescent="0.2">
      <c r="A566">
        <v>88</v>
      </c>
      <c r="B566" t="s">
        <v>103</v>
      </c>
      <c r="C566" t="s">
        <v>109</v>
      </c>
      <c r="D566" t="s">
        <v>886</v>
      </c>
      <c r="E566">
        <v>9300000</v>
      </c>
      <c r="F566">
        <v>9665111.2699999996</v>
      </c>
      <c r="G566">
        <v>2</v>
      </c>
    </row>
    <row r="567" spans="1:7" x14ac:dyDescent="0.2">
      <c r="A567">
        <v>121</v>
      </c>
      <c r="B567" t="s">
        <v>11</v>
      </c>
      <c r="C567" t="s">
        <v>518</v>
      </c>
      <c r="D567" t="s">
        <v>887</v>
      </c>
      <c r="E567">
        <v>13950000</v>
      </c>
      <c r="F567">
        <v>14422720</v>
      </c>
      <c r="G567">
        <v>1</v>
      </c>
    </row>
    <row r="568" spans="1:7" x14ac:dyDescent="0.2">
      <c r="A568">
        <v>121</v>
      </c>
      <c r="B568" t="s">
        <v>11</v>
      </c>
      <c r="C568" t="s">
        <v>518</v>
      </c>
      <c r="D568" t="s">
        <v>887</v>
      </c>
      <c r="E568">
        <v>9293000</v>
      </c>
      <c r="F568">
        <v>9655078.4000000004</v>
      </c>
      <c r="G568">
        <v>1</v>
      </c>
    </row>
    <row r="569" spans="1:7" x14ac:dyDescent="0.2">
      <c r="A569">
        <v>105</v>
      </c>
      <c r="B569" t="s">
        <v>11</v>
      </c>
      <c r="C569" t="s">
        <v>518</v>
      </c>
      <c r="D569" t="s">
        <v>887</v>
      </c>
      <c r="E569">
        <v>9300000</v>
      </c>
      <c r="F569">
        <v>9599973.5399999991</v>
      </c>
      <c r="G569">
        <v>1</v>
      </c>
    </row>
    <row r="570" spans="1:7" x14ac:dyDescent="0.2">
      <c r="A570">
        <v>120</v>
      </c>
      <c r="B570" t="s">
        <v>11</v>
      </c>
      <c r="C570" t="s">
        <v>518</v>
      </c>
      <c r="D570" t="s">
        <v>887</v>
      </c>
      <c r="E570">
        <v>9300000</v>
      </c>
      <c r="F570">
        <v>10394180.67</v>
      </c>
      <c r="G570">
        <v>1</v>
      </c>
    </row>
    <row r="571" spans="1:7" x14ac:dyDescent="0.2">
      <c r="A571">
        <v>93</v>
      </c>
      <c r="B571" t="s">
        <v>11</v>
      </c>
      <c r="C571" t="s">
        <v>83</v>
      </c>
      <c r="D571" t="s">
        <v>888</v>
      </c>
      <c r="E571">
        <v>9297000</v>
      </c>
      <c r="F571">
        <v>9597899.5399999991</v>
      </c>
      <c r="G571">
        <v>1</v>
      </c>
    </row>
    <row r="572" spans="1:7" x14ac:dyDescent="0.2">
      <c r="A572">
        <v>87</v>
      </c>
      <c r="B572" t="s">
        <v>11</v>
      </c>
      <c r="C572" t="s">
        <v>84</v>
      </c>
      <c r="D572" t="s">
        <v>902</v>
      </c>
      <c r="E572">
        <v>9300000</v>
      </c>
      <c r="F572">
        <v>9601790</v>
      </c>
      <c r="G572">
        <v>1</v>
      </c>
    </row>
    <row r="573" spans="1:7" x14ac:dyDescent="0.2">
      <c r="A573">
        <v>121</v>
      </c>
      <c r="B573" t="s">
        <v>11</v>
      </c>
      <c r="C573" t="s">
        <v>84</v>
      </c>
      <c r="D573" t="s">
        <v>902</v>
      </c>
      <c r="E573">
        <v>13950000</v>
      </c>
      <c r="F573">
        <v>14394555</v>
      </c>
      <c r="G573">
        <v>1</v>
      </c>
    </row>
    <row r="574" spans="1:7" x14ac:dyDescent="0.2">
      <c r="A574">
        <v>121</v>
      </c>
      <c r="B574" t="s">
        <v>11</v>
      </c>
      <c r="C574" t="s">
        <v>84</v>
      </c>
      <c r="D574" t="s">
        <v>902</v>
      </c>
      <c r="E574">
        <v>13950000</v>
      </c>
      <c r="F574">
        <v>14394555</v>
      </c>
      <c r="G574">
        <v>1</v>
      </c>
    </row>
    <row r="575" spans="1:7" x14ac:dyDescent="0.2">
      <c r="A575">
        <v>4</v>
      </c>
      <c r="B575" t="s">
        <v>105</v>
      </c>
      <c r="C575" t="s">
        <v>107</v>
      </c>
      <c r="D575" t="s">
        <v>903</v>
      </c>
      <c r="E575">
        <v>9289500</v>
      </c>
      <c r="F575">
        <v>9600000</v>
      </c>
      <c r="G575">
        <v>2</v>
      </c>
    </row>
    <row r="576" spans="1:7" x14ac:dyDescent="0.2">
      <c r="A576">
        <v>4</v>
      </c>
      <c r="B576" t="s">
        <v>105</v>
      </c>
      <c r="C576" t="s">
        <v>107</v>
      </c>
      <c r="D576" t="s">
        <v>903</v>
      </c>
      <c r="E576">
        <v>8749000</v>
      </c>
      <c r="F576">
        <v>9049000</v>
      </c>
      <c r="G576">
        <v>1</v>
      </c>
    </row>
    <row r="577" spans="1:7" x14ac:dyDescent="0.2">
      <c r="A577">
        <v>27</v>
      </c>
      <c r="B577" t="s">
        <v>105</v>
      </c>
      <c r="C577" t="s">
        <v>107</v>
      </c>
      <c r="D577" t="s">
        <v>903</v>
      </c>
      <c r="E577">
        <v>9247000</v>
      </c>
      <c r="F577">
        <v>20946000</v>
      </c>
      <c r="G577">
        <v>1</v>
      </c>
    </row>
    <row r="578" spans="1:7" x14ac:dyDescent="0.2">
      <c r="A578">
        <v>27</v>
      </c>
      <c r="B578" t="s">
        <v>105</v>
      </c>
      <c r="C578" t="s">
        <v>107</v>
      </c>
      <c r="D578" t="s">
        <v>903</v>
      </c>
      <c r="E578">
        <v>8581000</v>
      </c>
      <c r="F578">
        <v>29948000</v>
      </c>
      <c r="G578">
        <v>1</v>
      </c>
    </row>
    <row r="579" spans="1:7" x14ac:dyDescent="0.2">
      <c r="A579">
        <v>93</v>
      </c>
      <c r="B579" t="s">
        <v>11</v>
      </c>
      <c r="C579" t="s">
        <v>104</v>
      </c>
      <c r="D579" t="s">
        <v>904</v>
      </c>
      <c r="E579">
        <v>9009000</v>
      </c>
      <c r="F579">
        <v>26349701.195</v>
      </c>
      <c r="G579">
        <v>2</v>
      </c>
    </row>
    <row r="580" spans="1:7" x14ac:dyDescent="0.2">
      <c r="A580">
        <v>32</v>
      </c>
      <c r="B580" t="s">
        <v>11</v>
      </c>
      <c r="C580" t="s">
        <v>104</v>
      </c>
      <c r="D580" t="s">
        <v>904</v>
      </c>
      <c r="E580">
        <v>9263500</v>
      </c>
      <c r="F580">
        <v>9951433.0899999999</v>
      </c>
      <c r="G580">
        <v>2</v>
      </c>
    </row>
    <row r="581" spans="1:7" x14ac:dyDescent="0.2">
      <c r="A581">
        <v>28</v>
      </c>
      <c r="B581" t="s">
        <v>73</v>
      </c>
      <c r="C581" t="s">
        <v>834</v>
      </c>
      <c r="D581" t="s">
        <v>905</v>
      </c>
      <c r="E581">
        <v>9213500</v>
      </c>
      <c r="F581">
        <v>9605047.5800000001</v>
      </c>
      <c r="G581">
        <v>2</v>
      </c>
    </row>
    <row r="582" spans="1:7" x14ac:dyDescent="0.2">
      <c r="A582">
        <v>28</v>
      </c>
      <c r="B582" t="s">
        <v>73</v>
      </c>
      <c r="C582" t="s">
        <v>834</v>
      </c>
      <c r="D582" t="s">
        <v>905</v>
      </c>
      <c r="E582">
        <v>11538500</v>
      </c>
      <c r="F582">
        <v>11976750.09</v>
      </c>
      <c r="G582">
        <v>2</v>
      </c>
    </row>
    <row r="583" spans="1:7" x14ac:dyDescent="0.2">
      <c r="A583">
        <v>87</v>
      </c>
      <c r="B583" t="s">
        <v>73</v>
      </c>
      <c r="C583" t="s">
        <v>834</v>
      </c>
      <c r="D583" t="s">
        <v>905</v>
      </c>
      <c r="E583">
        <v>8161000</v>
      </c>
      <c r="F583">
        <v>9601790</v>
      </c>
      <c r="G583">
        <v>1</v>
      </c>
    </row>
    <row r="584" spans="1:7" x14ac:dyDescent="0.2">
      <c r="A584">
        <v>117</v>
      </c>
      <c r="B584" t="s">
        <v>73</v>
      </c>
      <c r="C584" t="s">
        <v>834</v>
      </c>
      <c r="D584" t="s">
        <v>905</v>
      </c>
      <c r="E584">
        <v>9247000</v>
      </c>
      <c r="F584">
        <v>9511293.75</v>
      </c>
      <c r="G584">
        <v>1</v>
      </c>
    </row>
    <row r="585" spans="1:7" x14ac:dyDescent="0.2">
      <c r="A585">
        <v>105</v>
      </c>
      <c r="B585" t="s">
        <v>73</v>
      </c>
      <c r="C585" t="s">
        <v>834</v>
      </c>
      <c r="D585" t="s">
        <v>905</v>
      </c>
      <c r="E585">
        <v>9300000</v>
      </c>
      <c r="F585">
        <v>9599973.5399999991</v>
      </c>
      <c r="G585">
        <v>1</v>
      </c>
    </row>
    <row r="586" spans="1:7" x14ac:dyDescent="0.2">
      <c r="A586">
        <v>105</v>
      </c>
      <c r="B586" t="s">
        <v>73</v>
      </c>
      <c r="C586" t="s">
        <v>834</v>
      </c>
      <c r="D586" t="s">
        <v>905</v>
      </c>
      <c r="E586">
        <v>9300000</v>
      </c>
      <c r="F586">
        <v>9599973.5399999991</v>
      </c>
      <c r="G586">
        <v>2</v>
      </c>
    </row>
    <row r="587" spans="1:7" x14ac:dyDescent="0.2">
      <c r="A587">
        <v>4</v>
      </c>
      <c r="B587" t="s">
        <v>103</v>
      </c>
      <c r="C587" t="s">
        <v>103</v>
      </c>
      <c r="D587" t="s">
        <v>906</v>
      </c>
      <c r="E587">
        <v>9300000</v>
      </c>
      <c r="F587">
        <v>9600000</v>
      </c>
      <c r="G587">
        <v>2</v>
      </c>
    </row>
    <row r="588" spans="1:7" x14ac:dyDescent="0.2">
      <c r="A588">
        <v>93</v>
      </c>
      <c r="B588" t="s">
        <v>103</v>
      </c>
      <c r="C588" t="s">
        <v>103</v>
      </c>
      <c r="D588" t="s">
        <v>906</v>
      </c>
      <c r="E588">
        <v>8371000</v>
      </c>
      <c r="F588">
        <v>24481000</v>
      </c>
      <c r="G588">
        <v>1</v>
      </c>
    </row>
    <row r="589" spans="1:7" x14ac:dyDescent="0.2">
      <c r="A589">
        <v>28</v>
      </c>
      <c r="B589" t="s">
        <v>74</v>
      </c>
      <c r="C589" t="s">
        <v>72</v>
      </c>
      <c r="D589" t="s">
        <v>907</v>
      </c>
      <c r="E589">
        <v>9278800</v>
      </c>
      <c r="F589">
        <v>9587600.4399999995</v>
      </c>
      <c r="G589">
        <v>5</v>
      </c>
    </row>
    <row r="590" spans="1:7" x14ac:dyDescent="0.2">
      <c r="A590">
        <v>87</v>
      </c>
      <c r="B590" t="s">
        <v>74</v>
      </c>
      <c r="C590" t="s">
        <v>72</v>
      </c>
      <c r="D590" t="s">
        <v>907</v>
      </c>
      <c r="E590">
        <v>8623000</v>
      </c>
      <c r="F590">
        <v>9567607.5</v>
      </c>
      <c r="G590">
        <v>1</v>
      </c>
    </row>
    <row r="591" spans="1:7" x14ac:dyDescent="0.2">
      <c r="A591">
        <v>116</v>
      </c>
      <c r="B591" t="s">
        <v>74</v>
      </c>
      <c r="C591" t="s">
        <v>72</v>
      </c>
      <c r="D591" t="s">
        <v>907</v>
      </c>
      <c r="E591">
        <v>9300000</v>
      </c>
      <c r="F591">
        <v>9466708.0800000001</v>
      </c>
      <c r="G591">
        <v>2</v>
      </c>
    </row>
    <row r="592" spans="1:7" x14ac:dyDescent="0.2">
      <c r="A592">
        <v>4</v>
      </c>
      <c r="B592" t="s">
        <v>11</v>
      </c>
      <c r="C592" t="s">
        <v>95</v>
      </c>
      <c r="D592" t="s">
        <v>909</v>
      </c>
      <c r="E592">
        <v>13950000</v>
      </c>
      <c r="F592">
        <v>14250000</v>
      </c>
      <c r="G592">
        <v>1</v>
      </c>
    </row>
    <row r="593" spans="1:7" x14ac:dyDescent="0.2">
      <c r="A593">
        <v>4</v>
      </c>
      <c r="B593" t="s">
        <v>11</v>
      </c>
      <c r="C593" t="s">
        <v>95</v>
      </c>
      <c r="D593" t="s">
        <v>909</v>
      </c>
      <c r="E593">
        <v>11370500</v>
      </c>
      <c r="F593">
        <v>11925000</v>
      </c>
      <c r="G593">
        <v>2</v>
      </c>
    </row>
    <row r="594" spans="1:7" x14ac:dyDescent="0.2">
      <c r="A594">
        <v>93</v>
      </c>
      <c r="B594" t="s">
        <v>11</v>
      </c>
      <c r="C594" t="s">
        <v>95</v>
      </c>
      <c r="D594" t="s">
        <v>909</v>
      </c>
      <c r="E594">
        <v>8245000</v>
      </c>
      <c r="F594">
        <v>16399045.17</v>
      </c>
      <c r="G594">
        <v>1</v>
      </c>
    </row>
    <row r="595" spans="1:7" x14ac:dyDescent="0.2">
      <c r="A595">
        <v>27</v>
      </c>
      <c r="B595" t="s">
        <v>11</v>
      </c>
      <c r="C595" t="s">
        <v>95</v>
      </c>
      <c r="D595" t="s">
        <v>909</v>
      </c>
      <c r="E595">
        <v>7448000</v>
      </c>
      <c r="F595">
        <v>30563000</v>
      </c>
      <c r="G595">
        <v>1</v>
      </c>
    </row>
    <row r="596" spans="1:7" x14ac:dyDescent="0.2">
      <c r="A596">
        <v>116</v>
      </c>
      <c r="B596" t="s">
        <v>11</v>
      </c>
      <c r="C596" t="s">
        <v>95</v>
      </c>
      <c r="D596" t="s">
        <v>909</v>
      </c>
      <c r="E596">
        <v>9280000</v>
      </c>
      <c r="F596">
        <v>9466708.0800000001</v>
      </c>
      <c r="G596">
        <v>1</v>
      </c>
    </row>
    <row r="597" spans="1:7" x14ac:dyDescent="0.2">
      <c r="A597">
        <v>121</v>
      </c>
      <c r="B597" t="s">
        <v>11</v>
      </c>
      <c r="C597" t="s">
        <v>95</v>
      </c>
      <c r="D597" t="s">
        <v>909</v>
      </c>
      <c r="E597">
        <v>9243400</v>
      </c>
      <c r="F597">
        <v>12068869.164000001</v>
      </c>
      <c r="G597">
        <v>5</v>
      </c>
    </row>
    <row r="598" spans="1:7" x14ac:dyDescent="0.2">
      <c r="A598">
        <v>121</v>
      </c>
      <c r="B598" t="s">
        <v>11</v>
      </c>
      <c r="C598" t="s">
        <v>95</v>
      </c>
      <c r="D598" t="s">
        <v>909</v>
      </c>
      <c r="E598">
        <v>6162666.6666666698</v>
      </c>
      <c r="F598">
        <v>10240095.369999999</v>
      </c>
      <c r="G598">
        <v>3</v>
      </c>
    </row>
    <row r="599" spans="1:7" x14ac:dyDescent="0.2">
      <c r="A599">
        <v>4</v>
      </c>
      <c r="B599" t="s">
        <v>11</v>
      </c>
      <c r="C599" t="s">
        <v>84</v>
      </c>
      <c r="D599" t="s">
        <v>910</v>
      </c>
      <c r="E599">
        <v>9285000</v>
      </c>
      <c r="F599">
        <v>10762500</v>
      </c>
      <c r="G599">
        <v>8</v>
      </c>
    </row>
    <row r="600" spans="1:7" x14ac:dyDescent="0.2">
      <c r="A600">
        <v>4</v>
      </c>
      <c r="B600" t="s">
        <v>11</v>
      </c>
      <c r="C600" t="s">
        <v>84</v>
      </c>
      <c r="D600" t="s">
        <v>910</v>
      </c>
      <c r="E600">
        <v>13950000</v>
      </c>
      <c r="F600">
        <v>14250000</v>
      </c>
      <c r="G600">
        <v>2</v>
      </c>
    </row>
    <row r="601" spans="1:7" x14ac:dyDescent="0.2">
      <c r="A601">
        <v>108</v>
      </c>
      <c r="B601" t="s">
        <v>11</v>
      </c>
      <c r="C601" t="s">
        <v>84</v>
      </c>
      <c r="D601" t="s">
        <v>910</v>
      </c>
      <c r="E601">
        <v>9300000</v>
      </c>
      <c r="F601">
        <v>9530000</v>
      </c>
      <c r="G601">
        <v>1</v>
      </c>
    </row>
    <row r="602" spans="1:7" x14ac:dyDescent="0.2">
      <c r="A602">
        <v>4</v>
      </c>
      <c r="B602" t="s">
        <v>11</v>
      </c>
      <c r="C602" t="s">
        <v>84</v>
      </c>
      <c r="D602" t="s">
        <v>911</v>
      </c>
      <c r="E602">
        <v>9997250</v>
      </c>
      <c r="F602">
        <v>10366666.6666667</v>
      </c>
      <c r="G602">
        <v>12</v>
      </c>
    </row>
    <row r="603" spans="1:7" x14ac:dyDescent="0.2">
      <c r="A603">
        <v>4</v>
      </c>
      <c r="B603" t="s">
        <v>11</v>
      </c>
      <c r="C603" t="s">
        <v>84</v>
      </c>
      <c r="D603" t="s">
        <v>911</v>
      </c>
      <c r="E603">
        <v>10622000</v>
      </c>
      <c r="F603">
        <v>10935714.2857143</v>
      </c>
      <c r="G603">
        <v>7</v>
      </c>
    </row>
    <row r="604" spans="1:7" x14ac:dyDescent="0.2">
      <c r="A604">
        <v>28</v>
      </c>
      <c r="B604" t="s">
        <v>11</v>
      </c>
      <c r="C604" t="s">
        <v>84</v>
      </c>
      <c r="D604" t="s">
        <v>911</v>
      </c>
      <c r="E604">
        <v>11625000</v>
      </c>
      <c r="F604">
        <v>12032159.550000001</v>
      </c>
      <c r="G604">
        <v>2</v>
      </c>
    </row>
    <row r="605" spans="1:7" x14ac:dyDescent="0.2">
      <c r="A605">
        <v>28</v>
      </c>
      <c r="B605" t="s">
        <v>11</v>
      </c>
      <c r="C605" t="s">
        <v>84</v>
      </c>
      <c r="D605" t="s">
        <v>911</v>
      </c>
      <c r="E605">
        <v>13950000</v>
      </c>
      <c r="F605">
        <v>14322152.5</v>
      </c>
      <c r="G605">
        <v>2</v>
      </c>
    </row>
    <row r="606" spans="1:7" x14ac:dyDescent="0.2">
      <c r="A606">
        <v>93</v>
      </c>
      <c r="B606" t="s">
        <v>11</v>
      </c>
      <c r="C606" t="s">
        <v>84</v>
      </c>
      <c r="D606" t="s">
        <v>911</v>
      </c>
      <c r="E606">
        <v>13950000</v>
      </c>
      <c r="F606">
        <v>14200000</v>
      </c>
      <c r="G606">
        <v>1</v>
      </c>
    </row>
    <row r="607" spans="1:7" x14ac:dyDescent="0.2">
      <c r="A607">
        <v>117</v>
      </c>
      <c r="B607" t="s">
        <v>11</v>
      </c>
      <c r="C607" t="s">
        <v>84</v>
      </c>
      <c r="D607" t="s">
        <v>911</v>
      </c>
      <c r="E607">
        <v>9300000</v>
      </c>
      <c r="F607">
        <v>9511293.75</v>
      </c>
      <c r="G607">
        <v>2</v>
      </c>
    </row>
    <row r="608" spans="1:7" x14ac:dyDescent="0.2">
      <c r="A608">
        <v>96</v>
      </c>
      <c r="B608" t="s">
        <v>11</v>
      </c>
      <c r="C608" t="s">
        <v>84</v>
      </c>
      <c r="D608" t="s">
        <v>911</v>
      </c>
      <c r="E608">
        <v>9300000</v>
      </c>
      <c r="F608">
        <v>9604557.5099999998</v>
      </c>
      <c r="G608">
        <v>1</v>
      </c>
    </row>
    <row r="609" spans="1:7" x14ac:dyDescent="0.2">
      <c r="A609">
        <v>121</v>
      </c>
      <c r="B609" t="s">
        <v>11</v>
      </c>
      <c r="C609" t="s">
        <v>84</v>
      </c>
      <c r="D609" t="s">
        <v>911</v>
      </c>
      <c r="E609">
        <v>9300000</v>
      </c>
      <c r="F609">
        <v>9672757.5</v>
      </c>
      <c r="G609">
        <v>2</v>
      </c>
    </row>
    <row r="610" spans="1:7" x14ac:dyDescent="0.2">
      <c r="A610">
        <v>121</v>
      </c>
      <c r="B610" t="s">
        <v>11</v>
      </c>
      <c r="C610" t="s">
        <v>84</v>
      </c>
      <c r="D610" t="s">
        <v>911</v>
      </c>
      <c r="E610">
        <v>12400000</v>
      </c>
      <c r="F610">
        <v>12843532.5</v>
      </c>
      <c r="G610">
        <v>3</v>
      </c>
    </row>
    <row r="611" spans="1:7" x14ac:dyDescent="0.2">
      <c r="A611">
        <v>105</v>
      </c>
      <c r="B611" t="s">
        <v>11</v>
      </c>
      <c r="C611" t="s">
        <v>84</v>
      </c>
      <c r="D611" t="s">
        <v>911</v>
      </c>
      <c r="E611">
        <v>9300000</v>
      </c>
      <c r="F611">
        <v>9599973.5399999991</v>
      </c>
      <c r="G611">
        <v>1</v>
      </c>
    </row>
    <row r="612" spans="1:7" x14ac:dyDescent="0.2">
      <c r="A612">
        <v>4</v>
      </c>
      <c r="B612" t="s">
        <v>11</v>
      </c>
      <c r="C612" t="s">
        <v>84</v>
      </c>
      <c r="D612" t="s">
        <v>912</v>
      </c>
      <c r="E612">
        <v>13950000</v>
      </c>
      <c r="F612">
        <v>14250000</v>
      </c>
      <c r="G612">
        <v>2</v>
      </c>
    </row>
    <row r="613" spans="1:7" x14ac:dyDescent="0.2">
      <c r="A613">
        <v>4</v>
      </c>
      <c r="B613" t="s">
        <v>11</v>
      </c>
      <c r="C613" t="s">
        <v>84</v>
      </c>
      <c r="D613" t="s">
        <v>912</v>
      </c>
      <c r="E613">
        <v>11625000</v>
      </c>
      <c r="F613">
        <v>11925000</v>
      </c>
      <c r="G613">
        <v>2</v>
      </c>
    </row>
    <row r="614" spans="1:7" x14ac:dyDescent="0.2">
      <c r="A614">
        <v>87</v>
      </c>
      <c r="B614" t="s">
        <v>11</v>
      </c>
      <c r="C614" t="s">
        <v>84</v>
      </c>
      <c r="D614" t="s">
        <v>912</v>
      </c>
      <c r="E614">
        <v>9300000</v>
      </c>
      <c r="F614">
        <v>9406434.8000000007</v>
      </c>
      <c r="G614">
        <v>1</v>
      </c>
    </row>
    <row r="615" spans="1:7" x14ac:dyDescent="0.2">
      <c r="A615">
        <v>93</v>
      </c>
      <c r="B615" t="s">
        <v>11</v>
      </c>
      <c r="C615" t="s">
        <v>84</v>
      </c>
      <c r="D615" t="s">
        <v>912</v>
      </c>
      <c r="E615">
        <v>9300000</v>
      </c>
      <c r="F615">
        <v>17050000</v>
      </c>
      <c r="G615">
        <v>1</v>
      </c>
    </row>
    <row r="616" spans="1:7" x14ac:dyDescent="0.2">
      <c r="A616">
        <v>93</v>
      </c>
      <c r="B616" t="s">
        <v>11</v>
      </c>
      <c r="C616" t="s">
        <v>84</v>
      </c>
      <c r="D616" t="s">
        <v>912</v>
      </c>
      <c r="E616">
        <v>9300000</v>
      </c>
      <c r="F616">
        <v>17050000</v>
      </c>
      <c r="G616">
        <v>1</v>
      </c>
    </row>
    <row r="617" spans="1:7" x14ac:dyDescent="0.2">
      <c r="A617">
        <v>105</v>
      </c>
      <c r="B617" t="s">
        <v>11</v>
      </c>
      <c r="C617" t="s">
        <v>84</v>
      </c>
      <c r="D617" t="s">
        <v>912</v>
      </c>
      <c r="E617">
        <v>9300000</v>
      </c>
      <c r="F617">
        <v>9599973.5399999991</v>
      </c>
      <c r="G617">
        <v>1</v>
      </c>
    </row>
    <row r="618" spans="1:7" x14ac:dyDescent="0.2">
      <c r="A618">
        <v>4</v>
      </c>
      <c r="B618" t="s">
        <v>11</v>
      </c>
      <c r="C618" t="s">
        <v>518</v>
      </c>
      <c r="D618" t="s">
        <v>913</v>
      </c>
      <c r="E618">
        <v>13950000</v>
      </c>
      <c r="F618">
        <v>14250000</v>
      </c>
      <c r="G618">
        <v>1</v>
      </c>
    </row>
    <row r="619" spans="1:7" x14ac:dyDescent="0.2">
      <c r="A619">
        <v>4</v>
      </c>
      <c r="B619" t="s">
        <v>11</v>
      </c>
      <c r="C619" t="s">
        <v>518</v>
      </c>
      <c r="D619" t="s">
        <v>913</v>
      </c>
      <c r="E619">
        <v>9240500</v>
      </c>
      <c r="F619">
        <v>9600000</v>
      </c>
      <c r="G619">
        <v>2</v>
      </c>
    </row>
    <row r="620" spans="1:7" x14ac:dyDescent="0.2">
      <c r="A620">
        <v>87</v>
      </c>
      <c r="B620" t="s">
        <v>11</v>
      </c>
      <c r="C620" t="s">
        <v>518</v>
      </c>
      <c r="D620" t="s">
        <v>913</v>
      </c>
      <c r="E620">
        <v>9300000</v>
      </c>
      <c r="F620">
        <v>9601790</v>
      </c>
      <c r="G620">
        <v>1</v>
      </c>
    </row>
    <row r="621" spans="1:7" x14ac:dyDescent="0.2">
      <c r="A621">
        <v>87</v>
      </c>
      <c r="B621" t="s">
        <v>11</v>
      </c>
      <c r="C621" t="s">
        <v>518</v>
      </c>
      <c r="D621" t="s">
        <v>913</v>
      </c>
      <c r="E621">
        <v>9300000</v>
      </c>
      <c r="F621">
        <v>9567607.5</v>
      </c>
      <c r="G621">
        <v>1</v>
      </c>
    </row>
    <row r="622" spans="1:7" x14ac:dyDescent="0.2">
      <c r="A622">
        <v>93</v>
      </c>
      <c r="B622" t="s">
        <v>11</v>
      </c>
      <c r="C622" t="s">
        <v>518</v>
      </c>
      <c r="D622" t="s">
        <v>913</v>
      </c>
      <c r="E622">
        <v>9214000</v>
      </c>
      <c r="F622">
        <v>17682329</v>
      </c>
      <c r="G622">
        <v>1</v>
      </c>
    </row>
    <row r="623" spans="1:7" x14ac:dyDescent="0.2">
      <c r="A623">
        <v>105</v>
      </c>
      <c r="B623" t="s">
        <v>11</v>
      </c>
      <c r="C623" t="s">
        <v>518</v>
      </c>
      <c r="D623" t="s">
        <v>913</v>
      </c>
      <c r="E623">
        <v>9300000</v>
      </c>
      <c r="F623">
        <v>9599973.5399999991</v>
      </c>
      <c r="G623">
        <v>1</v>
      </c>
    </row>
    <row r="624" spans="1:7" x14ac:dyDescent="0.2">
      <c r="A624">
        <v>4</v>
      </c>
      <c r="B624" t="s">
        <v>11</v>
      </c>
      <c r="C624" t="s">
        <v>99</v>
      </c>
      <c r="D624" t="s">
        <v>914</v>
      </c>
      <c r="E624">
        <v>9182000</v>
      </c>
      <c r="F624">
        <v>9600000</v>
      </c>
      <c r="G624">
        <v>1</v>
      </c>
    </row>
    <row r="625" spans="1:7" x14ac:dyDescent="0.2">
      <c r="A625">
        <v>28</v>
      </c>
      <c r="B625" t="s">
        <v>11</v>
      </c>
      <c r="C625" t="s">
        <v>99</v>
      </c>
      <c r="D625" t="s">
        <v>914</v>
      </c>
      <c r="E625">
        <v>9250500</v>
      </c>
      <c r="F625">
        <v>9605465.6799999997</v>
      </c>
      <c r="G625">
        <v>2</v>
      </c>
    </row>
    <row r="626" spans="1:7" x14ac:dyDescent="0.2">
      <c r="A626">
        <v>87</v>
      </c>
      <c r="B626" t="s">
        <v>11</v>
      </c>
      <c r="C626" t="s">
        <v>99</v>
      </c>
      <c r="D626" t="s">
        <v>914</v>
      </c>
      <c r="E626">
        <v>9300000</v>
      </c>
      <c r="F626">
        <v>9601790</v>
      </c>
      <c r="G626">
        <v>2</v>
      </c>
    </row>
    <row r="627" spans="1:7" x14ac:dyDescent="0.2">
      <c r="A627">
        <v>87</v>
      </c>
      <c r="B627" t="s">
        <v>11</v>
      </c>
      <c r="C627" t="s">
        <v>99</v>
      </c>
      <c r="D627" t="s">
        <v>914</v>
      </c>
      <c r="E627">
        <v>13950000</v>
      </c>
      <c r="F627">
        <v>14374435</v>
      </c>
      <c r="G627">
        <v>1</v>
      </c>
    </row>
    <row r="628" spans="1:7" x14ac:dyDescent="0.2">
      <c r="A628">
        <v>96</v>
      </c>
      <c r="B628" t="s">
        <v>11</v>
      </c>
      <c r="C628" t="s">
        <v>99</v>
      </c>
      <c r="D628" t="s">
        <v>914</v>
      </c>
      <c r="E628">
        <v>9234500</v>
      </c>
      <c r="F628">
        <v>9391769.8800000008</v>
      </c>
      <c r="G628">
        <v>2</v>
      </c>
    </row>
    <row r="629" spans="1:7" x14ac:dyDescent="0.2">
      <c r="A629">
        <v>121</v>
      </c>
      <c r="B629" t="s">
        <v>11</v>
      </c>
      <c r="C629" t="s">
        <v>99</v>
      </c>
      <c r="D629" t="s">
        <v>914</v>
      </c>
      <c r="E629">
        <v>13950000</v>
      </c>
      <c r="F629">
        <v>14437720</v>
      </c>
      <c r="G629">
        <v>1</v>
      </c>
    </row>
    <row r="630" spans="1:7" x14ac:dyDescent="0.2">
      <c r="A630">
        <v>4</v>
      </c>
      <c r="B630" t="s">
        <v>73</v>
      </c>
      <c r="C630" t="s">
        <v>658</v>
      </c>
      <c r="D630" t="s">
        <v>915</v>
      </c>
      <c r="E630">
        <v>9043000</v>
      </c>
      <c r="F630">
        <v>9600000</v>
      </c>
      <c r="G630">
        <v>1</v>
      </c>
    </row>
    <row r="631" spans="1:7" x14ac:dyDescent="0.2">
      <c r="A631">
        <v>28</v>
      </c>
      <c r="B631" t="s">
        <v>73</v>
      </c>
      <c r="C631" t="s">
        <v>658</v>
      </c>
      <c r="D631" t="s">
        <v>915</v>
      </c>
      <c r="E631">
        <v>13950000</v>
      </c>
      <c r="F631">
        <v>14383623.09</v>
      </c>
      <c r="G631">
        <v>1</v>
      </c>
    </row>
    <row r="632" spans="1:7" x14ac:dyDescent="0.2">
      <c r="A632">
        <v>32</v>
      </c>
      <c r="B632" t="s">
        <v>73</v>
      </c>
      <c r="C632" t="s">
        <v>658</v>
      </c>
      <c r="D632" t="s">
        <v>915</v>
      </c>
      <c r="E632">
        <v>9237500</v>
      </c>
      <c r="F632">
        <v>11147098.66</v>
      </c>
      <c r="G632">
        <v>2</v>
      </c>
    </row>
    <row r="633" spans="1:7" x14ac:dyDescent="0.2">
      <c r="A633">
        <v>4</v>
      </c>
      <c r="B633" t="s">
        <v>11</v>
      </c>
      <c r="C633" t="s">
        <v>877</v>
      </c>
      <c r="D633" t="s">
        <v>915</v>
      </c>
      <c r="E633">
        <v>9241000</v>
      </c>
      <c r="F633">
        <v>9660000</v>
      </c>
      <c r="G633">
        <v>1</v>
      </c>
    </row>
    <row r="634" spans="1:7" x14ac:dyDescent="0.2">
      <c r="A634">
        <v>93</v>
      </c>
      <c r="B634" t="s">
        <v>11</v>
      </c>
      <c r="C634" t="s">
        <v>877</v>
      </c>
      <c r="D634" t="s">
        <v>915</v>
      </c>
      <c r="E634">
        <v>9300000</v>
      </c>
      <c r="F634">
        <v>9650000</v>
      </c>
      <c r="G634">
        <v>2</v>
      </c>
    </row>
    <row r="635" spans="1:7" x14ac:dyDescent="0.2">
      <c r="A635">
        <v>96</v>
      </c>
      <c r="B635" t="s">
        <v>11</v>
      </c>
      <c r="C635" t="s">
        <v>877</v>
      </c>
      <c r="D635" t="s">
        <v>915</v>
      </c>
      <c r="E635">
        <v>13950000</v>
      </c>
      <c r="F635">
        <v>14384313.25</v>
      </c>
      <c r="G635">
        <v>1</v>
      </c>
    </row>
    <row r="636" spans="1:7" x14ac:dyDescent="0.2">
      <c r="A636">
        <v>121</v>
      </c>
      <c r="B636" t="s">
        <v>11</v>
      </c>
      <c r="C636" t="s">
        <v>877</v>
      </c>
      <c r="D636" t="s">
        <v>915</v>
      </c>
      <c r="E636">
        <v>10817000</v>
      </c>
      <c r="F636">
        <v>11543510.140000001</v>
      </c>
      <c r="G636">
        <v>3</v>
      </c>
    </row>
    <row r="637" spans="1:7" x14ac:dyDescent="0.2">
      <c r="A637">
        <v>121</v>
      </c>
      <c r="B637" t="s">
        <v>11</v>
      </c>
      <c r="C637" t="s">
        <v>877</v>
      </c>
      <c r="D637" t="s">
        <v>915</v>
      </c>
      <c r="E637">
        <v>13950000</v>
      </c>
      <c r="F637">
        <v>14399555</v>
      </c>
      <c r="G637">
        <v>1</v>
      </c>
    </row>
    <row r="638" spans="1:7" x14ac:dyDescent="0.2">
      <c r="A638">
        <v>4</v>
      </c>
      <c r="B638" t="s">
        <v>12</v>
      </c>
      <c r="C638" t="s">
        <v>85</v>
      </c>
      <c r="D638" t="s">
        <v>916</v>
      </c>
      <c r="E638">
        <v>9300000</v>
      </c>
      <c r="F638">
        <v>9685054.9450000003</v>
      </c>
      <c r="G638">
        <v>2</v>
      </c>
    </row>
    <row r="639" spans="1:7" x14ac:dyDescent="0.2">
      <c r="A639">
        <v>121</v>
      </c>
      <c r="B639" t="s">
        <v>12</v>
      </c>
      <c r="C639" t="s">
        <v>85</v>
      </c>
      <c r="D639" t="s">
        <v>916</v>
      </c>
      <c r="E639">
        <v>8581000</v>
      </c>
      <c r="F639">
        <v>25402000</v>
      </c>
      <c r="G639">
        <v>1</v>
      </c>
    </row>
    <row r="640" spans="1:7" x14ac:dyDescent="0.2">
      <c r="A640">
        <v>4</v>
      </c>
      <c r="B640" t="s">
        <v>74</v>
      </c>
      <c r="C640" t="s">
        <v>75</v>
      </c>
      <c r="D640" t="s">
        <v>917</v>
      </c>
      <c r="E640">
        <v>9087500</v>
      </c>
      <c r="F640">
        <v>9600000</v>
      </c>
      <c r="G640">
        <v>2</v>
      </c>
    </row>
    <row r="641" spans="1:7" x14ac:dyDescent="0.2">
      <c r="A641">
        <v>93</v>
      </c>
      <c r="B641" t="s">
        <v>74</v>
      </c>
      <c r="C641" t="s">
        <v>75</v>
      </c>
      <c r="D641" t="s">
        <v>917</v>
      </c>
      <c r="E641">
        <v>9188000</v>
      </c>
      <c r="F641">
        <v>17850000</v>
      </c>
      <c r="G641">
        <v>1</v>
      </c>
    </row>
    <row r="642" spans="1:7" x14ac:dyDescent="0.2">
      <c r="A642">
        <v>88</v>
      </c>
      <c r="B642" t="s">
        <v>74</v>
      </c>
      <c r="C642" t="s">
        <v>75</v>
      </c>
      <c r="D642" t="s">
        <v>917</v>
      </c>
      <c r="E642">
        <v>7710666.6666666698</v>
      </c>
      <c r="F642">
        <v>11159975.856666701</v>
      </c>
      <c r="G642">
        <v>3</v>
      </c>
    </row>
    <row r="643" spans="1:7" x14ac:dyDescent="0.2">
      <c r="A643">
        <v>88</v>
      </c>
      <c r="B643" t="s">
        <v>74</v>
      </c>
      <c r="C643" t="s">
        <v>75</v>
      </c>
      <c r="D643" t="s">
        <v>917</v>
      </c>
      <c r="E643">
        <v>8127500</v>
      </c>
      <c r="F643">
        <v>10816035.942500001</v>
      </c>
      <c r="G643">
        <v>4</v>
      </c>
    </row>
    <row r="644" spans="1:7" x14ac:dyDescent="0.2">
      <c r="A644">
        <v>4</v>
      </c>
      <c r="B644" t="s">
        <v>74</v>
      </c>
      <c r="C644" t="s">
        <v>919</v>
      </c>
      <c r="D644" t="s">
        <v>919</v>
      </c>
      <c r="E644">
        <v>10850000</v>
      </c>
      <c r="F644">
        <v>11150000</v>
      </c>
      <c r="G644">
        <v>3</v>
      </c>
    </row>
    <row r="645" spans="1:7" x14ac:dyDescent="0.2">
      <c r="A645">
        <v>4</v>
      </c>
      <c r="B645" t="s">
        <v>74</v>
      </c>
      <c r="C645" t="s">
        <v>919</v>
      </c>
      <c r="D645" t="s">
        <v>919</v>
      </c>
      <c r="E645">
        <v>11605000</v>
      </c>
      <c r="F645">
        <v>11925000</v>
      </c>
      <c r="G645">
        <v>2</v>
      </c>
    </row>
    <row r="646" spans="1:7" x14ac:dyDescent="0.2">
      <c r="A646">
        <v>28</v>
      </c>
      <c r="B646" t="s">
        <v>74</v>
      </c>
      <c r="C646" t="s">
        <v>919</v>
      </c>
      <c r="D646" t="s">
        <v>919</v>
      </c>
      <c r="E646">
        <v>8581000</v>
      </c>
      <c r="F646">
        <v>9563717.8300000001</v>
      </c>
      <c r="G646">
        <v>1</v>
      </c>
    </row>
    <row r="647" spans="1:7" x14ac:dyDescent="0.2">
      <c r="A647">
        <v>87</v>
      </c>
      <c r="B647" t="s">
        <v>74</v>
      </c>
      <c r="C647" t="s">
        <v>919</v>
      </c>
      <c r="D647" t="s">
        <v>919</v>
      </c>
      <c r="E647">
        <v>9300000</v>
      </c>
      <c r="F647">
        <v>9406434.8000000007</v>
      </c>
      <c r="G647">
        <v>2</v>
      </c>
    </row>
    <row r="648" spans="1:7" x14ac:dyDescent="0.2">
      <c r="A648">
        <v>93</v>
      </c>
      <c r="B648" t="s">
        <v>74</v>
      </c>
      <c r="C648" t="s">
        <v>919</v>
      </c>
      <c r="D648" t="s">
        <v>919</v>
      </c>
      <c r="E648">
        <v>12389000</v>
      </c>
      <c r="F648">
        <v>12783333.3333333</v>
      </c>
      <c r="G648">
        <v>3</v>
      </c>
    </row>
    <row r="649" spans="1:7" x14ac:dyDescent="0.2">
      <c r="A649">
        <v>93</v>
      </c>
      <c r="B649" t="s">
        <v>74</v>
      </c>
      <c r="C649" t="s">
        <v>919</v>
      </c>
      <c r="D649" t="s">
        <v>919</v>
      </c>
      <c r="E649">
        <v>13950000</v>
      </c>
      <c r="F649">
        <v>14250000</v>
      </c>
      <c r="G649">
        <v>2</v>
      </c>
    </row>
    <row r="650" spans="1:7" x14ac:dyDescent="0.2">
      <c r="A650">
        <v>88</v>
      </c>
      <c r="B650" t="s">
        <v>74</v>
      </c>
      <c r="C650" t="s">
        <v>919</v>
      </c>
      <c r="D650" t="s">
        <v>919</v>
      </c>
      <c r="E650">
        <v>9286000</v>
      </c>
      <c r="F650">
        <v>9675266.2799999993</v>
      </c>
      <c r="G650">
        <v>1</v>
      </c>
    </row>
    <row r="651" spans="1:7" x14ac:dyDescent="0.2">
      <c r="A651">
        <v>105</v>
      </c>
      <c r="B651" t="s">
        <v>74</v>
      </c>
      <c r="C651" t="s">
        <v>919</v>
      </c>
      <c r="D651" t="s">
        <v>919</v>
      </c>
      <c r="E651">
        <v>11492250</v>
      </c>
      <c r="F651">
        <v>11982517.460000001</v>
      </c>
      <c r="G651">
        <v>4</v>
      </c>
    </row>
    <row r="652" spans="1:7" x14ac:dyDescent="0.2">
      <c r="A652">
        <v>105</v>
      </c>
      <c r="B652" t="s">
        <v>74</v>
      </c>
      <c r="C652" t="s">
        <v>919</v>
      </c>
      <c r="D652" t="s">
        <v>919</v>
      </c>
      <c r="E652">
        <v>10832333.3333333</v>
      </c>
      <c r="F652">
        <v>11179378.4533333</v>
      </c>
      <c r="G652">
        <v>3</v>
      </c>
    </row>
    <row r="653" spans="1:7" x14ac:dyDescent="0.2">
      <c r="A653">
        <v>4</v>
      </c>
      <c r="B653" t="s">
        <v>105</v>
      </c>
      <c r="C653" t="s">
        <v>483</v>
      </c>
      <c r="D653" t="s">
        <v>920</v>
      </c>
      <c r="E653">
        <v>13950000</v>
      </c>
      <c r="F653">
        <v>14250000</v>
      </c>
      <c r="G653">
        <v>1</v>
      </c>
    </row>
    <row r="654" spans="1:7" x14ac:dyDescent="0.2">
      <c r="A654">
        <v>22</v>
      </c>
      <c r="B654" t="s">
        <v>105</v>
      </c>
      <c r="C654" t="s">
        <v>483</v>
      </c>
      <c r="D654" t="s">
        <v>920</v>
      </c>
      <c r="E654">
        <v>9267000</v>
      </c>
      <c r="F654">
        <v>21750000</v>
      </c>
      <c r="G654">
        <v>1</v>
      </c>
    </row>
    <row r="655" spans="1:7" x14ac:dyDescent="0.2">
      <c r="A655">
        <v>4</v>
      </c>
      <c r="B655" t="s">
        <v>105</v>
      </c>
      <c r="C655" t="s">
        <v>108</v>
      </c>
      <c r="D655" t="s">
        <v>921</v>
      </c>
      <c r="E655">
        <v>12048000</v>
      </c>
      <c r="F655">
        <v>12390000</v>
      </c>
      <c r="G655">
        <v>5</v>
      </c>
    </row>
    <row r="656" spans="1:7" x14ac:dyDescent="0.2">
      <c r="A656">
        <v>4</v>
      </c>
      <c r="B656" t="s">
        <v>105</v>
      </c>
      <c r="C656" t="s">
        <v>108</v>
      </c>
      <c r="D656" t="s">
        <v>921</v>
      </c>
      <c r="E656">
        <v>11449166.6666667</v>
      </c>
      <c r="F656">
        <v>11925000</v>
      </c>
      <c r="G656">
        <v>6</v>
      </c>
    </row>
    <row r="657" spans="1:8" x14ac:dyDescent="0.2">
      <c r="A657">
        <v>93</v>
      </c>
      <c r="B657" t="s">
        <v>105</v>
      </c>
      <c r="C657" t="s">
        <v>108</v>
      </c>
      <c r="D657" t="s">
        <v>921</v>
      </c>
      <c r="E657">
        <v>4650000</v>
      </c>
      <c r="F657">
        <v>9600000</v>
      </c>
      <c r="G657">
        <v>2</v>
      </c>
    </row>
    <row r="658" spans="1:8" x14ac:dyDescent="0.2">
      <c r="A658">
        <v>93</v>
      </c>
      <c r="B658" t="s">
        <v>105</v>
      </c>
      <c r="C658" t="s">
        <v>108</v>
      </c>
      <c r="D658" t="s">
        <v>921</v>
      </c>
      <c r="E658">
        <v>13949000</v>
      </c>
      <c r="F658">
        <v>14249970.380000001</v>
      </c>
      <c r="G658">
        <v>2</v>
      </c>
    </row>
    <row r="659" spans="1:8" x14ac:dyDescent="0.2">
      <c r="A659">
        <v>121</v>
      </c>
      <c r="B659" t="s">
        <v>105</v>
      </c>
      <c r="C659" t="s">
        <v>108</v>
      </c>
      <c r="D659" t="s">
        <v>921</v>
      </c>
      <c r="E659">
        <v>13950000</v>
      </c>
      <c r="F659">
        <v>14467920</v>
      </c>
      <c r="G659">
        <v>1</v>
      </c>
    </row>
    <row r="660" spans="1:8" x14ac:dyDescent="0.2">
      <c r="A660">
        <v>121</v>
      </c>
      <c r="B660" t="s">
        <v>105</v>
      </c>
      <c r="C660" t="s">
        <v>108</v>
      </c>
      <c r="D660" t="s">
        <v>921</v>
      </c>
      <c r="E660">
        <v>13950000</v>
      </c>
      <c r="F660">
        <v>14467920</v>
      </c>
      <c r="G660">
        <v>1</v>
      </c>
    </row>
    <row r="661" spans="1:8" x14ac:dyDescent="0.2">
      <c r="A661">
        <v>27</v>
      </c>
      <c r="B661" t="s">
        <v>103</v>
      </c>
      <c r="C661" t="s">
        <v>823</v>
      </c>
      <c r="D661" t="s">
        <v>922</v>
      </c>
      <c r="E661">
        <v>8161000</v>
      </c>
      <c r="F661">
        <v>41249000</v>
      </c>
      <c r="G661">
        <v>1</v>
      </c>
    </row>
    <row r="662" spans="1:8" x14ac:dyDescent="0.2">
      <c r="A662">
        <v>122</v>
      </c>
      <c r="B662" t="s">
        <v>103</v>
      </c>
      <c r="C662" t="s">
        <v>823</v>
      </c>
      <c r="D662" t="s">
        <v>922</v>
      </c>
      <c r="E662">
        <v>7384500</v>
      </c>
      <c r="F662">
        <v>43724689.490000002</v>
      </c>
      <c r="G662">
        <v>2</v>
      </c>
    </row>
    <row r="663" spans="1:8" x14ac:dyDescent="0.2">
      <c r="A663">
        <v>87</v>
      </c>
      <c r="B663" t="s">
        <v>11</v>
      </c>
      <c r="C663" t="s">
        <v>844</v>
      </c>
      <c r="D663" t="s">
        <v>922</v>
      </c>
      <c r="E663">
        <v>46680735.1175</v>
      </c>
      <c r="F663">
        <v>46794039.100000001</v>
      </c>
      <c r="H663">
        <v>4</v>
      </c>
    </row>
    <row r="664" spans="1:8" x14ac:dyDescent="0.2">
      <c r="A664">
        <v>117</v>
      </c>
      <c r="B664" t="s">
        <v>11</v>
      </c>
      <c r="C664" t="s">
        <v>844</v>
      </c>
      <c r="D664" t="s">
        <v>922</v>
      </c>
      <c r="E664">
        <v>13950000</v>
      </c>
      <c r="F664">
        <v>14283743.15</v>
      </c>
      <c r="G664">
        <v>1</v>
      </c>
    </row>
    <row r="665" spans="1:8" x14ac:dyDescent="0.2">
      <c r="A665">
        <v>93</v>
      </c>
      <c r="B665" t="s">
        <v>73</v>
      </c>
      <c r="C665" t="s">
        <v>923</v>
      </c>
      <c r="D665" t="s">
        <v>923</v>
      </c>
      <c r="E665">
        <v>9182000</v>
      </c>
      <c r="F665">
        <v>20600000</v>
      </c>
      <c r="G665">
        <v>1</v>
      </c>
    </row>
    <row r="666" spans="1:8" x14ac:dyDescent="0.2">
      <c r="A666">
        <v>93</v>
      </c>
      <c r="B666" t="s">
        <v>73</v>
      </c>
      <c r="C666" t="s">
        <v>923</v>
      </c>
      <c r="D666" t="s">
        <v>923</v>
      </c>
      <c r="E666">
        <v>11615000</v>
      </c>
      <c r="F666">
        <v>14550750</v>
      </c>
      <c r="G666">
        <v>4</v>
      </c>
    </row>
    <row r="667" spans="1:8" x14ac:dyDescent="0.2">
      <c r="A667">
        <v>96</v>
      </c>
      <c r="B667" t="s">
        <v>73</v>
      </c>
      <c r="C667" t="s">
        <v>923</v>
      </c>
      <c r="D667" t="s">
        <v>923</v>
      </c>
      <c r="E667">
        <v>9300000</v>
      </c>
      <c r="F667">
        <v>9604557.5099999998</v>
      </c>
      <c r="G667">
        <v>1</v>
      </c>
    </row>
    <row r="668" spans="1:8" x14ac:dyDescent="0.2">
      <c r="A668">
        <v>121</v>
      </c>
      <c r="B668" t="s">
        <v>73</v>
      </c>
      <c r="C668" t="s">
        <v>923</v>
      </c>
      <c r="D668" t="s">
        <v>923</v>
      </c>
      <c r="E668">
        <v>9300000</v>
      </c>
      <c r="F668">
        <v>9655157.5</v>
      </c>
      <c r="G668">
        <v>1</v>
      </c>
    </row>
    <row r="669" spans="1:8" x14ac:dyDescent="0.2">
      <c r="A669">
        <v>28</v>
      </c>
      <c r="B669" t="s">
        <v>11</v>
      </c>
      <c r="C669" t="s">
        <v>758</v>
      </c>
      <c r="D669" t="s">
        <v>924</v>
      </c>
      <c r="E669">
        <v>4650000</v>
      </c>
      <c r="F669">
        <v>9718070.2200000007</v>
      </c>
      <c r="G669">
        <v>2</v>
      </c>
    </row>
    <row r="670" spans="1:8" x14ac:dyDescent="0.2">
      <c r="A670">
        <v>108</v>
      </c>
      <c r="B670" t="s">
        <v>103</v>
      </c>
      <c r="C670" t="s">
        <v>823</v>
      </c>
      <c r="D670" t="s">
        <v>925</v>
      </c>
      <c r="E670">
        <v>7238000</v>
      </c>
      <c r="F670">
        <v>7453000</v>
      </c>
      <c r="G670">
        <v>1</v>
      </c>
    </row>
    <row r="671" spans="1:8" x14ac:dyDescent="0.2">
      <c r="A671">
        <v>4</v>
      </c>
      <c r="B671" t="s">
        <v>73</v>
      </c>
      <c r="C671" t="s">
        <v>836</v>
      </c>
      <c r="D671" t="s">
        <v>925</v>
      </c>
      <c r="E671">
        <v>14484606</v>
      </c>
      <c r="F671">
        <v>14484606</v>
      </c>
      <c r="H671">
        <v>1</v>
      </c>
    </row>
    <row r="672" spans="1:8" x14ac:dyDescent="0.2">
      <c r="A672">
        <v>28</v>
      </c>
      <c r="B672" t="s">
        <v>73</v>
      </c>
      <c r="C672" t="s">
        <v>836</v>
      </c>
      <c r="D672" t="s">
        <v>925</v>
      </c>
      <c r="E672">
        <v>9300000</v>
      </c>
      <c r="F672">
        <v>9597297.1083333306</v>
      </c>
      <c r="G672">
        <v>6</v>
      </c>
    </row>
    <row r="673" spans="1:7" x14ac:dyDescent="0.2">
      <c r="A673">
        <v>28</v>
      </c>
      <c r="B673" t="s">
        <v>73</v>
      </c>
      <c r="C673" t="s">
        <v>836</v>
      </c>
      <c r="D673" t="s">
        <v>925</v>
      </c>
      <c r="E673">
        <v>9278000</v>
      </c>
      <c r="F673">
        <v>9599714.7533333302</v>
      </c>
      <c r="G673">
        <v>3</v>
      </c>
    </row>
    <row r="674" spans="1:7" x14ac:dyDescent="0.2">
      <c r="A674">
        <v>93</v>
      </c>
      <c r="B674" t="s">
        <v>73</v>
      </c>
      <c r="C674" t="s">
        <v>836</v>
      </c>
      <c r="D674" t="s">
        <v>925</v>
      </c>
      <c r="E674">
        <v>13950000</v>
      </c>
      <c r="F674">
        <v>14250000</v>
      </c>
      <c r="G674">
        <v>1</v>
      </c>
    </row>
    <row r="675" spans="1:7" x14ac:dyDescent="0.2">
      <c r="A675">
        <v>93</v>
      </c>
      <c r="B675" t="s">
        <v>73</v>
      </c>
      <c r="C675" t="s">
        <v>836</v>
      </c>
      <c r="D675" t="s">
        <v>925</v>
      </c>
      <c r="E675">
        <v>13950000</v>
      </c>
      <c r="F675">
        <v>14250000</v>
      </c>
      <c r="G675">
        <v>1</v>
      </c>
    </row>
    <row r="676" spans="1:7" x14ac:dyDescent="0.2">
      <c r="A676">
        <v>32</v>
      </c>
      <c r="B676" t="s">
        <v>73</v>
      </c>
      <c r="C676" t="s">
        <v>836</v>
      </c>
      <c r="D676" t="s">
        <v>925</v>
      </c>
      <c r="E676">
        <v>9300000</v>
      </c>
      <c r="F676">
        <v>15423769.890000001</v>
      </c>
      <c r="G676">
        <v>1</v>
      </c>
    </row>
    <row r="677" spans="1:7" x14ac:dyDescent="0.2">
      <c r="A677">
        <v>117</v>
      </c>
      <c r="B677" t="s">
        <v>73</v>
      </c>
      <c r="C677" t="s">
        <v>836</v>
      </c>
      <c r="D677" t="s">
        <v>925</v>
      </c>
      <c r="E677">
        <v>13950000</v>
      </c>
      <c r="F677">
        <v>14283743.15</v>
      </c>
      <c r="G677">
        <v>1</v>
      </c>
    </row>
    <row r="678" spans="1:7" x14ac:dyDescent="0.2">
      <c r="A678">
        <v>121</v>
      </c>
      <c r="B678" t="s">
        <v>73</v>
      </c>
      <c r="C678" t="s">
        <v>836</v>
      </c>
      <c r="D678" t="s">
        <v>925</v>
      </c>
      <c r="E678">
        <v>9247000</v>
      </c>
      <c r="F678">
        <v>9654558.5999999996</v>
      </c>
      <c r="G678">
        <v>1</v>
      </c>
    </row>
    <row r="679" spans="1:7" x14ac:dyDescent="0.2">
      <c r="A679">
        <v>121</v>
      </c>
      <c r="B679" t="s">
        <v>73</v>
      </c>
      <c r="C679" t="s">
        <v>836</v>
      </c>
      <c r="D679" t="s">
        <v>925</v>
      </c>
      <c r="E679">
        <v>9260000</v>
      </c>
      <c r="F679">
        <v>9654705.5</v>
      </c>
      <c r="G679">
        <v>1</v>
      </c>
    </row>
    <row r="680" spans="1:7" x14ac:dyDescent="0.2">
      <c r="A680">
        <v>28</v>
      </c>
      <c r="B680" t="s">
        <v>73</v>
      </c>
      <c r="C680" t="s">
        <v>836</v>
      </c>
      <c r="D680" t="s">
        <v>926</v>
      </c>
      <c r="E680">
        <v>9300000</v>
      </c>
      <c r="F680">
        <v>9606025.0299999993</v>
      </c>
      <c r="G680">
        <v>1</v>
      </c>
    </row>
    <row r="681" spans="1:7" x14ac:dyDescent="0.2">
      <c r="A681">
        <v>28</v>
      </c>
      <c r="B681" t="s">
        <v>73</v>
      </c>
      <c r="C681" t="s">
        <v>836</v>
      </c>
      <c r="D681" t="s">
        <v>926</v>
      </c>
      <c r="E681">
        <v>9254000</v>
      </c>
      <c r="F681">
        <v>9605505.2300000004</v>
      </c>
      <c r="G681">
        <v>1</v>
      </c>
    </row>
    <row r="682" spans="1:7" x14ac:dyDescent="0.2">
      <c r="A682">
        <v>32</v>
      </c>
      <c r="B682" t="s">
        <v>73</v>
      </c>
      <c r="C682" t="s">
        <v>836</v>
      </c>
      <c r="D682" t="s">
        <v>926</v>
      </c>
      <c r="E682">
        <v>9267000</v>
      </c>
      <c r="F682">
        <v>13608490.49</v>
      </c>
      <c r="G682">
        <v>1</v>
      </c>
    </row>
    <row r="683" spans="1:7" x14ac:dyDescent="0.2">
      <c r="A683">
        <v>28</v>
      </c>
      <c r="B683" t="s">
        <v>73</v>
      </c>
      <c r="C683" t="s">
        <v>86</v>
      </c>
      <c r="D683" t="s">
        <v>927</v>
      </c>
      <c r="E683">
        <v>9300000</v>
      </c>
      <c r="F683">
        <v>9606025.0299999993</v>
      </c>
      <c r="G683">
        <v>1</v>
      </c>
    </row>
    <row r="684" spans="1:7" x14ac:dyDescent="0.2">
      <c r="A684">
        <v>4</v>
      </c>
      <c r="B684" t="s">
        <v>74</v>
      </c>
      <c r="C684" t="s">
        <v>87</v>
      </c>
      <c r="D684" t="s">
        <v>928</v>
      </c>
      <c r="E684">
        <v>13950000</v>
      </c>
      <c r="F684">
        <v>14250000</v>
      </c>
      <c r="G684">
        <v>1</v>
      </c>
    </row>
    <row r="685" spans="1:7" x14ac:dyDescent="0.2">
      <c r="A685">
        <v>28</v>
      </c>
      <c r="B685" t="s">
        <v>74</v>
      </c>
      <c r="C685" t="s">
        <v>87</v>
      </c>
      <c r="D685" t="s">
        <v>928</v>
      </c>
      <c r="E685">
        <v>9300000</v>
      </c>
      <c r="F685">
        <v>9594630.8633333296</v>
      </c>
      <c r="G685">
        <v>3</v>
      </c>
    </row>
    <row r="686" spans="1:7" x14ac:dyDescent="0.2">
      <c r="A686">
        <v>87</v>
      </c>
      <c r="B686" t="s">
        <v>74</v>
      </c>
      <c r="C686" t="s">
        <v>87</v>
      </c>
      <c r="D686" t="s">
        <v>928</v>
      </c>
      <c r="E686">
        <v>9300000</v>
      </c>
      <c r="F686">
        <v>9406434.8000000007</v>
      </c>
      <c r="G686">
        <v>1</v>
      </c>
    </row>
    <row r="687" spans="1:7" x14ac:dyDescent="0.2">
      <c r="A687">
        <v>87</v>
      </c>
      <c r="B687" t="s">
        <v>74</v>
      </c>
      <c r="C687" t="s">
        <v>87</v>
      </c>
      <c r="D687" t="s">
        <v>928</v>
      </c>
      <c r="E687">
        <v>8684500</v>
      </c>
      <c r="F687">
        <v>10856542.5</v>
      </c>
      <c r="G687">
        <v>2</v>
      </c>
    </row>
    <row r="688" spans="1:7" x14ac:dyDescent="0.2">
      <c r="A688">
        <v>93</v>
      </c>
      <c r="B688" t="s">
        <v>74</v>
      </c>
      <c r="C688" t="s">
        <v>87</v>
      </c>
      <c r="D688" t="s">
        <v>928</v>
      </c>
      <c r="E688">
        <v>9182000</v>
      </c>
      <c r="F688">
        <v>16950000</v>
      </c>
      <c r="G688">
        <v>1</v>
      </c>
    </row>
    <row r="689" spans="1:7" x14ac:dyDescent="0.2">
      <c r="A689">
        <v>88</v>
      </c>
      <c r="B689" t="s">
        <v>74</v>
      </c>
      <c r="C689" t="s">
        <v>87</v>
      </c>
      <c r="D689" t="s">
        <v>928</v>
      </c>
      <c r="E689">
        <v>11618000</v>
      </c>
      <c r="F689">
        <v>12013794.15</v>
      </c>
      <c r="G689">
        <v>2</v>
      </c>
    </row>
    <row r="690" spans="1:7" x14ac:dyDescent="0.2">
      <c r="A690">
        <v>88</v>
      </c>
      <c r="B690" t="s">
        <v>74</v>
      </c>
      <c r="C690" t="s">
        <v>87</v>
      </c>
      <c r="D690" t="s">
        <v>928</v>
      </c>
      <c r="E690">
        <v>10843000</v>
      </c>
      <c r="F690">
        <v>13079284.506666699</v>
      </c>
      <c r="G690">
        <v>3</v>
      </c>
    </row>
    <row r="691" spans="1:7" x14ac:dyDescent="0.2">
      <c r="A691">
        <v>105</v>
      </c>
      <c r="B691" t="s">
        <v>74</v>
      </c>
      <c r="C691" t="s">
        <v>87</v>
      </c>
      <c r="D691" t="s">
        <v>928</v>
      </c>
      <c r="E691">
        <v>9208000</v>
      </c>
      <c r="F691">
        <v>9599973.5399999991</v>
      </c>
      <c r="G691">
        <v>1</v>
      </c>
    </row>
    <row r="692" spans="1:7" x14ac:dyDescent="0.2">
      <c r="A692">
        <v>4</v>
      </c>
      <c r="B692" t="s">
        <v>74</v>
      </c>
      <c r="C692" t="s">
        <v>74</v>
      </c>
      <c r="D692" t="s">
        <v>930</v>
      </c>
      <c r="E692">
        <v>9263500</v>
      </c>
      <c r="F692">
        <v>9600000</v>
      </c>
      <c r="G692">
        <v>2</v>
      </c>
    </row>
    <row r="693" spans="1:7" x14ac:dyDescent="0.2">
      <c r="A693">
        <v>93</v>
      </c>
      <c r="B693" t="s">
        <v>74</v>
      </c>
      <c r="C693" t="s">
        <v>74</v>
      </c>
      <c r="D693" t="s">
        <v>930</v>
      </c>
      <c r="E693">
        <v>13950000</v>
      </c>
      <c r="F693">
        <v>14250000</v>
      </c>
      <c r="G693">
        <v>2</v>
      </c>
    </row>
    <row r="694" spans="1:7" x14ac:dyDescent="0.2">
      <c r="A694">
        <v>116</v>
      </c>
      <c r="B694" t="s">
        <v>74</v>
      </c>
      <c r="C694" t="s">
        <v>74</v>
      </c>
      <c r="D694" t="s">
        <v>930</v>
      </c>
      <c r="E694">
        <v>7448000</v>
      </c>
      <c r="F694">
        <v>9466708.0800000001</v>
      </c>
      <c r="G694">
        <v>1</v>
      </c>
    </row>
    <row r="695" spans="1:7" x14ac:dyDescent="0.2">
      <c r="A695">
        <v>96</v>
      </c>
      <c r="B695" t="s">
        <v>74</v>
      </c>
      <c r="C695" t="s">
        <v>74</v>
      </c>
      <c r="D695" t="s">
        <v>930</v>
      </c>
      <c r="E695">
        <v>7280000</v>
      </c>
      <c r="F695">
        <v>9581731.5099999998</v>
      </c>
      <c r="G695">
        <v>1</v>
      </c>
    </row>
    <row r="696" spans="1:7" x14ac:dyDescent="0.2">
      <c r="A696">
        <v>121</v>
      </c>
      <c r="B696" t="s">
        <v>74</v>
      </c>
      <c r="C696" t="s">
        <v>74</v>
      </c>
      <c r="D696" t="s">
        <v>930</v>
      </c>
      <c r="E696">
        <v>9300000</v>
      </c>
      <c r="F696">
        <v>9655157.5</v>
      </c>
      <c r="G696">
        <v>1</v>
      </c>
    </row>
    <row r="697" spans="1:7" x14ac:dyDescent="0.2">
      <c r="A697">
        <v>105</v>
      </c>
      <c r="B697" t="s">
        <v>74</v>
      </c>
      <c r="C697" t="s">
        <v>74</v>
      </c>
      <c r="D697" t="s">
        <v>930</v>
      </c>
      <c r="E697">
        <v>13950000</v>
      </c>
      <c r="F697">
        <v>14338787.18</v>
      </c>
      <c r="G697">
        <v>1</v>
      </c>
    </row>
    <row r="698" spans="1:7" x14ac:dyDescent="0.2">
      <c r="A698">
        <v>105</v>
      </c>
      <c r="B698" t="s">
        <v>74</v>
      </c>
      <c r="C698" t="s">
        <v>74</v>
      </c>
      <c r="D698" t="s">
        <v>930</v>
      </c>
      <c r="E698">
        <v>13950000</v>
      </c>
      <c r="F698">
        <v>14338787.18</v>
      </c>
      <c r="G698">
        <v>1</v>
      </c>
    </row>
    <row r="699" spans="1:7" x14ac:dyDescent="0.2">
      <c r="A699">
        <v>4</v>
      </c>
      <c r="B699" t="s">
        <v>73</v>
      </c>
      <c r="C699" t="s">
        <v>754</v>
      </c>
      <c r="D699" t="s">
        <v>934</v>
      </c>
      <c r="E699">
        <v>9254000</v>
      </c>
      <c r="F699">
        <v>9600000</v>
      </c>
      <c r="G699">
        <v>1</v>
      </c>
    </row>
    <row r="700" spans="1:7" x14ac:dyDescent="0.2">
      <c r="A700">
        <v>28</v>
      </c>
      <c r="B700" t="s">
        <v>73</v>
      </c>
      <c r="C700" t="s">
        <v>754</v>
      </c>
      <c r="D700" t="s">
        <v>934</v>
      </c>
      <c r="E700">
        <v>9300000</v>
      </c>
      <c r="F700">
        <v>9606025.0299999993</v>
      </c>
      <c r="G700">
        <v>1</v>
      </c>
    </row>
    <row r="701" spans="1:7" x14ac:dyDescent="0.2">
      <c r="A701">
        <v>93</v>
      </c>
      <c r="B701" t="s">
        <v>73</v>
      </c>
      <c r="C701" t="s">
        <v>754</v>
      </c>
      <c r="D701" t="s">
        <v>934</v>
      </c>
      <c r="E701">
        <v>9261500</v>
      </c>
      <c r="F701">
        <v>9780683.6300000008</v>
      </c>
      <c r="G701">
        <v>2</v>
      </c>
    </row>
    <row r="702" spans="1:7" x14ac:dyDescent="0.2">
      <c r="A702">
        <v>93</v>
      </c>
      <c r="B702" t="s">
        <v>73</v>
      </c>
      <c r="C702" t="s">
        <v>754</v>
      </c>
      <c r="D702" t="s">
        <v>934</v>
      </c>
      <c r="E702">
        <v>9293000</v>
      </c>
      <c r="F702">
        <v>9550000</v>
      </c>
      <c r="G702">
        <v>1</v>
      </c>
    </row>
    <row r="703" spans="1:7" x14ac:dyDescent="0.2">
      <c r="A703">
        <v>22</v>
      </c>
      <c r="B703" t="s">
        <v>73</v>
      </c>
      <c r="C703" t="s">
        <v>754</v>
      </c>
      <c r="D703" t="s">
        <v>934</v>
      </c>
      <c r="E703">
        <v>7909000</v>
      </c>
      <c r="F703">
        <v>25809000</v>
      </c>
      <c r="G703">
        <v>1</v>
      </c>
    </row>
    <row r="704" spans="1:7" x14ac:dyDescent="0.2">
      <c r="A704">
        <v>4</v>
      </c>
      <c r="B704" t="s">
        <v>74</v>
      </c>
      <c r="C704" t="s">
        <v>97</v>
      </c>
      <c r="D704" t="s">
        <v>97</v>
      </c>
      <c r="E704">
        <v>13950000</v>
      </c>
      <c r="F704">
        <v>14250000</v>
      </c>
      <c r="G704">
        <v>1</v>
      </c>
    </row>
    <row r="705" spans="1:7" x14ac:dyDescent="0.2">
      <c r="A705">
        <v>4</v>
      </c>
      <c r="B705" t="s">
        <v>74</v>
      </c>
      <c r="C705" t="s">
        <v>97</v>
      </c>
      <c r="D705" t="s">
        <v>97</v>
      </c>
      <c r="E705">
        <v>13950000</v>
      </c>
      <c r="F705">
        <v>14250000</v>
      </c>
      <c r="G705">
        <v>1</v>
      </c>
    </row>
    <row r="706" spans="1:7" x14ac:dyDescent="0.2">
      <c r="A706">
        <v>28</v>
      </c>
      <c r="B706" t="s">
        <v>74</v>
      </c>
      <c r="C706" t="s">
        <v>97</v>
      </c>
      <c r="D706" t="s">
        <v>97</v>
      </c>
      <c r="E706">
        <v>9300000</v>
      </c>
      <c r="F706">
        <v>9587840</v>
      </c>
      <c r="G706">
        <v>1</v>
      </c>
    </row>
    <row r="707" spans="1:7" x14ac:dyDescent="0.2">
      <c r="A707">
        <v>28</v>
      </c>
      <c r="B707" t="s">
        <v>74</v>
      </c>
      <c r="C707" t="s">
        <v>97</v>
      </c>
      <c r="D707" t="s">
        <v>97</v>
      </c>
      <c r="E707">
        <v>8665000</v>
      </c>
      <c r="F707">
        <v>9580664.5</v>
      </c>
      <c r="G707">
        <v>1</v>
      </c>
    </row>
    <row r="708" spans="1:7" x14ac:dyDescent="0.2">
      <c r="A708">
        <v>27</v>
      </c>
      <c r="B708" t="s">
        <v>74</v>
      </c>
      <c r="C708" t="s">
        <v>97</v>
      </c>
      <c r="D708" t="s">
        <v>97</v>
      </c>
      <c r="E708">
        <v>13949000</v>
      </c>
      <c r="F708">
        <v>14156782.85</v>
      </c>
      <c r="G708">
        <v>2</v>
      </c>
    </row>
    <row r="709" spans="1:7" x14ac:dyDescent="0.2">
      <c r="A709">
        <v>4</v>
      </c>
      <c r="B709" t="s">
        <v>73</v>
      </c>
      <c r="C709" t="s">
        <v>658</v>
      </c>
      <c r="D709" t="s">
        <v>935</v>
      </c>
      <c r="E709">
        <v>8539000</v>
      </c>
      <c r="F709">
        <v>9600000</v>
      </c>
      <c r="G709">
        <v>1</v>
      </c>
    </row>
    <row r="710" spans="1:7" x14ac:dyDescent="0.2">
      <c r="A710">
        <v>4</v>
      </c>
      <c r="B710" t="s">
        <v>73</v>
      </c>
      <c r="C710" t="s">
        <v>658</v>
      </c>
      <c r="D710" t="s">
        <v>935</v>
      </c>
      <c r="E710">
        <v>9300000</v>
      </c>
      <c r="F710">
        <v>9600000</v>
      </c>
      <c r="G710">
        <v>1</v>
      </c>
    </row>
    <row r="711" spans="1:7" x14ac:dyDescent="0.2">
      <c r="A711">
        <v>116</v>
      </c>
      <c r="B711" t="s">
        <v>73</v>
      </c>
      <c r="C711" t="s">
        <v>658</v>
      </c>
      <c r="D711" t="s">
        <v>935</v>
      </c>
      <c r="E711">
        <v>8791000</v>
      </c>
      <c r="F711">
        <v>9466708.0800000001</v>
      </c>
      <c r="G711">
        <v>1</v>
      </c>
    </row>
    <row r="712" spans="1:7" x14ac:dyDescent="0.2">
      <c r="A712">
        <v>121</v>
      </c>
      <c r="B712" t="s">
        <v>73</v>
      </c>
      <c r="C712" t="s">
        <v>658</v>
      </c>
      <c r="D712" t="s">
        <v>935</v>
      </c>
      <c r="E712">
        <v>13950000</v>
      </c>
      <c r="F712">
        <v>14437720</v>
      </c>
      <c r="G712">
        <v>1</v>
      </c>
    </row>
    <row r="713" spans="1:7" x14ac:dyDescent="0.2">
      <c r="A713">
        <v>116</v>
      </c>
      <c r="B713" t="s">
        <v>74</v>
      </c>
      <c r="C713" t="s">
        <v>74</v>
      </c>
      <c r="D713" t="s">
        <v>936</v>
      </c>
      <c r="E713">
        <v>9300000</v>
      </c>
      <c r="F713">
        <v>9466708.0800000001</v>
      </c>
      <c r="G713">
        <v>1</v>
      </c>
    </row>
    <row r="714" spans="1:7" x14ac:dyDescent="0.2">
      <c r="A714">
        <v>88</v>
      </c>
      <c r="B714" t="s">
        <v>74</v>
      </c>
      <c r="C714" t="s">
        <v>74</v>
      </c>
      <c r="D714" t="s">
        <v>936</v>
      </c>
      <c r="E714">
        <v>13950000</v>
      </c>
      <c r="F714">
        <v>14406767.9</v>
      </c>
      <c r="G714">
        <v>1</v>
      </c>
    </row>
    <row r="715" spans="1:7" x14ac:dyDescent="0.2">
      <c r="A715">
        <v>88</v>
      </c>
      <c r="B715" t="s">
        <v>74</v>
      </c>
      <c r="C715" t="s">
        <v>74</v>
      </c>
      <c r="D715" t="s">
        <v>936</v>
      </c>
      <c r="E715">
        <v>13950000</v>
      </c>
      <c r="F715">
        <v>14406767.9</v>
      </c>
      <c r="G715">
        <v>1</v>
      </c>
    </row>
    <row r="716" spans="1:7" x14ac:dyDescent="0.2">
      <c r="A716">
        <v>4</v>
      </c>
      <c r="B716" t="s">
        <v>105</v>
      </c>
      <c r="C716" t="s">
        <v>509</v>
      </c>
      <c r="D716" t="s">
        <v>937</v>
      </c>
      <c r="E716">
        <v>9958571.4285714291</v>
      </c>
      <c r="F716">
        <v>12235714.2857143</v>
      </c>
      <c r="G716">
        <v>7</v>
      </c>
    </row>
    <row r="717" spans="1:7" x14ac:dyDescent="0.2">
      <c r="A717">
        <v>4</v>
      </c>
      <c r="B717" t="s">
        <v>105</v>
      </c>
      <c r="C717" t="s">
        <v>509</v>
      </c>
      <c r="D717" t="s">
        <v>937</v>
      </c>
      <c r="E717">
        <v>10186600</v>
      </c>
      <c r="F717">
        <v>13289800</v>
      </c>
      <c r="G717">
        <v>5</v>
      </c>
    </row>
    <row r="718" spans="1:7" x14ac:dyDescent="0.2">
      <c r="A718">
        <v>93</v>
      </c>
      <c r="B718" t="s">
        <v>105</v>
      </c>
      <c r="C718" t="s">
        <v>509</v>
      </c>
      <c r="D718" t="s">
        <v>937</v>
      </c>
      <c r="E718">
        <v>9113000</v>
      </c>
      <c r="F718">
        <v>13831082.5</v>
      </c>
      <c r="G718">
        <v>2</v>
      </c>
    </row>
    <row r="719" spans="1:7" x14ac:dyDescent="0.2">
      <c r="A719">
        <v>117</v>
      </c>
      <c r="B719" t="s">
        <v>105</v>
      </c>
      <c r="C719" t="s">
        <v>509</v>
      </c>
      <c r="D719" t="s">
        <v>937</v>
      </c>
      <c r="E719">
        <v>9300000</v>
      </c>
      <c r="F719">
        <v>9511293.75</v>
      </c>
      <c r="G719">
        <v>1</v>
      </c>
    </row>
    <row r="720" spans="1:7" x14ac:dyDescent="0.2">
      <c r="A720">
        <v>121</v>
      </c>
      <c r="B720" t="s">
        <v>105</v>
      </c>
      <c r="C720" t="s">
        <v>509</v>
      </c>
      <c r="D720" t="s">
        <v>937</v>
      </c>
      <c r="E720">
        <v>9286666.6666666698</v>
      </c>
      <c r="F720">
        <v>9652157.5</v>
      </c>
      <c r="G720">
        <v>3</v>
      </c>
    </row>
    <row r="721" spans="1:7" x14ac:dyDescent="0.2">
      <c r="A721">
        <v>93</v>
      </c>
      <c r="B721" t="s">
        <v>11</v>
      </c>
      <c r="C721" t="s">
        <v>83</v>
      </c>
      <c r="D721" t="s">
        <v>940</v>
      </c>
      <c r="E721">
        <v>9300000</v>
      </c>
      <c r="F721">
        <v>9711600</v>
      </c>
      <c r="G721">
        <v>1</v>
      </c>
    </row>
    <row r="722" spans="1:7" x14ac:dyDescent="0.2">
      <c r="A722">
        <v>4</v>
      </c>
      <c r="B722" t="s">
        <v>12</v>
      </c>
      <c r="C722" t="s">
        <v>12</v>
      </c>
      <c r="D722" t="s">
        <v>941</v>
      </c>
      <c r="E722">
        <v>8161000</v>
      </c>
      <c r="F722">
        <v>59915000</v>
      </c>
      <c r="G722">
        <v>1</v>
      </c>
    </row>
    <row r="723" spans="1:7" x14ac:dyDescent="0.2">
      <c r="A723">
        <v>93</v>
      </c>
      <c r="B723" t="s">
        <v>12</v>
      </c>
      <c r="C723" t="s">
        <v>12</v>
      </c>
      <c r="D723" t="s">
        <v>941</v>
      </c>
      <c r="E723">
        <v>8959000</v>
      </c>
      <c r="F723">
        <v>33400000</v>
      </c>
      <c r="G723">
        <v>1</v>
      </c>
    </row>
    <row r="724" spans="1:7" x14ac:dyDescent="0.2">
      <c r="A724">
        <v>93</v>
      </c>
      <c r="B724" t="s">
        <v>12</v>
      </c>
      <c r="C724" t="s">
        <v>12</v>
      </c>
      <c r="D724" t="s">
        <v>941</v>
      </c>
      <c r="E724">
        <v>13950000</v>
      </c>
      <c r="F724">
        <v>14200000</v>
      </c>
      <c r="G724">
        <v>1</v>
      </c>
    </row>
    <row r="725" spans="1:7" x14ac:dyDescent="0.2">
      <c r="A725">
        <v>108</v>
      </c>
      <c r="B725" t="s">
        <v>12</v>
      </c>
      <c r="C725" t="s">
        <v>12</v>
      </c>
      <c r="D725" t="s">
        <v>941</v>
      </c>
      <c r="E725">
        <v>9293000</v>
      </c>
      <c r="F725">
        <v>9293000</v>
      </c>
      <c r="G725">
        <v>1</v>
      </c>
    </row>
    <row r="726" spans="1:7" x14ac:dyDescent="0.2">
      <c r="A726">
        <v>87</v>
      </c>
      <c r="B726" t="s">
        <v>73</v>
      </c>
      <c r="C726" t="s">
        <v>516</v>
      </c>
      <c r="D726" t="s">
        <v>942</v>
      </c>
      <c r="E726">
        <v>9254000</v>
      </c>
      <c r="F726">
        <v>9606024.2899999991</v>
      </c>
      <c r="G726">
        <v>1</v>
      </c>
    </row>
    <row r="727" spans="1:7" x14ac:dyDescent="0.2">
      <c r="A727">
        <v>93</v>
      </c>
      <c r="B727" t="s">
        <v>73</v>
      </c>
      <c r="C727" t="s">
        <v>516</v>
      </c>
      <c r="D727" t="s">
        <v>942</v>
      </c>
      <c r="E727">
        <v>8077000</v>
      </c>
      <c r="F727">
        <v>9650000</v>
      </c>
      <c r="G727">
        <v>1</v>
      </c>
    </row>
    <row r="728" spans="1:7" x14ac:dyDescent="0.2">
      <c r="A728">
        <v>27</v>
      </c>
      <c r="B728" t="s">
        <v>73</v>
      </c>
      <c r="C728" t="s">
        <v>516</v>
      </c>
      <c r="D728" t="s">
        <v>942</v>
      </c>
      <c r="E728">
        <v>9208000</v>
      </c>
      <c r="F728">
        <v>18923000</v>
      </c>
      <c r="G728">
        <v>1</v>
      </c>
    </row>
    <row r="729" spans="1:7" x14ac:dyDescent="0.2">
      <c r="A729">
        <v>121</v>
      </c>
      <c r="B729" t="s">
        <v>73</v>
      </c>
      <c r="C729" t="s">
        <v>516</v>
      </c>
      <c r="D729" t="s">
        <v>942</v>
      </c>
      <c r="E729">
        <v>9300000</v>
      </c>
      <c r="F729">
        <v>9655157.5</v>
      </c>
      <c r="G729">
        <v>1</v>
      </c>
    </row>
    <row r="730" spans="1:7" x14ac:dyDescent="0.2">
      <c r="A730">
        <v>4</v>
      </c>
      <c r="B730" t="s">
        <v>74</v>
      </c>
      <c r="C730" t="s">
        <v>72</v>
      </c>
      <c r="D730" t="s">
        <v>943</v>
      </c>
      <c r="E730">
        <v>7993000</v>
      </c>
      <c r="F730">
        <v>9600000</v>
      </c>
      <c r="G730">
        <v>1</v>
      </c>
    </row>
    <row r="731" spans="1:7" x14ac:dyDescent="0.2">
      <c r="A731">
        <v>93</v>
      </c>
      <c r="B731" t="s">
        <v>74</v>
      </c>
      <c r="C731" t="s">
        <v>72</v>
      </c>
      <c r="D731" t="s">
        <v>943</v>
      </c>
      <c r="E731">
        <v>9286500</v>
      </c>
      <c r="F731">
        <v>13875000</v>
      </c>
      <c r="G731">
        <v>2</v>
      </c>
    </row>
    <row r="732" spans="1:7" x14ac:dyDescent="0.2">
      <c r="A732">
        <v>32</v>
      </c>
      <c r="B732" t="s">
        <v>74</v>
      </c>
      <c r="C732" t="s">
        <v>72</v>
      </c>
      <c r="D732" t="s">
        <v>943</v>
      </c>
      <c r="E732">
        <v>9280000</v>
      </c>
      <c r="F732">
        <v>16485809.26</v>
      </c>
      <c r="G732">
        <v>1</v>
      </c>
    </row>
    <row r="733" spans="1:7" x14ac:dyDescent="0.2">
      <c r="A733">
        <v>4</v>
      </c>
      <c r="B733" t="s">
        <v>74</v>
      </c>
      <c r="C733" t="s">
        <v>87</v>
      </c>
      <c r="D733" t="s">
        <v>944</v>
      </c>
      <c r="E733">
        <v>13950000</v>
      </c>
      <c r="F733">
        <v>14250000</v>
      </c>
      <c r="G733">
        <v>2</v>
      </c>
    </row>
    <row r="734" spans="1:7" x14ac:dyDescent="0.2">
      <c r="A734">
        <v>88</v>
      </c>
      <c r="B734" t="s">
        <v>74</v>
      </c>
      <c r="C734" t="s">
        <v>87</v>
      </c>
      <c r="D734" t="s">
        <v>944</v>
      </c>
      <c r="E734">
        <v>13950000</v>
      </c>
      <c r="F734">
        <v>14406767.9</v>
      </c>
      <c r="G734">
        <v>1</v>
      </c>
    </row>
    <row r="735" spans="1:7" x14ac:dyDescent="0.2">
      <c r="A735">
        <v>88</v>
      </c>
      <c r="B735" t="s">
        <v>74</v>
      </c>
      <c r="C735" t="s">
        <v>87</v>
      </c>
      <c r="D735" t="s">
        <v>944</v>
      </c>
      <c r="E735">
        <v>13950000</v>
      </c>
      <c r="F735">
        <v>14406767.9</v>
      </c>
      <c r="G735">
        <v>1</v>
      </c>
    </row>
    <row r="736" spans="1:7" x14ac:dyDescent="0.2">
      <c r="A736">
        <v>4</v>
      </c>
      <c r="B736" t="s">
        <v>103</v>
      </c>
      <c r="C736" t="s">
        <v>938</v>
      </c>
      <c r="D736" t="s">
        <v>945</v>
      </c>
      <c r="E736">
        <v>9263500</v>
      </c>
      <c r="F736">
        <v>9600000</v>
      </c>
      <c r="G736">
        <v>2</v>
      </c>
    </row>
    <row r="737" spans="1:8" x14ac:dyDescent="0.2">
      <c r="A737">
        <v>93</v>
      </c>
      <c r="B737" t="s">
        <v>105</v>
      </c>
      <c r="C737" t="s">
        <v>107</v>
      </c>
      <c r="D737" t="s">
        <v>947</v>
      </c>
      <c r="E737">
        <v>13950000</v>
      </c>
      <c r="F737">
        <v>14250000</v>
      </c>
      <c r="G737">
        <v>2</v>
      </c>
    </row>
    <row r="738" spans="1:8" x14ac:dyDescent="0.2">
      <c r="A738">
        <v>32</v>
      </c>
      <c r="B738" t="s">
        <v>105</v>
      </c>
      <c r="C738" t="s">
        <v>107</v>
      </c>
      <c r="D738" t="s">
        <v>947</v>
      </c>
      <c r="E738">
        <v>21256745.668000001</v>
      </c>
      <c r="F738">
        <v>21256745.668000001</v>
      </c>
      <c r="H738">
        <v>5</v>
      </c>
    </row>
    <row r="739" spans="1:8" x14ac:dyDescent="0.2">
      <c r="A739">
        <v>93</v>
      </c>
      <c r="B739" t="s">
        <v>73</v>
      </c>
      <c r="C739" t="s">
        <v>617</v>
      </c>
      <c r="D739" t="s">
        <v>947</v>
      </c>
      <c r="E739">
        <v>8119000</v>
      </c>
      <c r="F739">
        <v>9750000</v>
      </c>
      <c r="G739">
        <v>1</v>
      </c>
    </row>
    <row r="740" spans="1:8" x14ac:dyDescent="0.2">
      <c r="A740">
        <v>105</v>
      </c>
      <c r="B740" t="s">
        <v>73</v>
      </c>
      <c r="C740" t="s">
        <v>617</v>
      </c>
      <c r="D740" t="s">
        <v>947</v>
      </c>
      <c r="E740">
        <v>9300000</v>
      </c>
      <c r="F740">
        <v>9599973.5399999991</v>
      </c>
      <c r="G740">
        <v>1</v>
      </c>
    </row>
    <row r="741" spans="1:8" x14ac:dyDescent="0.2">
      <c r="A741">
        <v>122</v>
      </c>
      <c r="B741" t="s">
        <v>73</v>
      </c>
      <c r="C741" t="s">
        <v>617</v>
      </c>
      <c r="D741" t="s">
        <v>947</v>
      </c>
      <c r="E741">
        <v>8161000</v>
      </c>
      <c r="F741">
        <v>28635049.699999999</v>
      </c>
      <c r="G741">
        <v>1</v>
      </c>
    </row>
    <row r="742" spans="1:8" x14ac:dyDescent="0.2">
      <c r="A742">
        <v>4</v>
      </c>
      <c r="B742" t="s">
        <v>105</v>
      </c>
      <c r="C742" t="s">
        <v>509</v>
      </c>
      <c r="D742" t="s">
        <v>509</v>
      </c>
      <c r="E742">
        <v>9300000</v>
      </c>
      <c r="F742">
        <v>9600000</v>
      </c>
      <c r="G742">
        <v>1</v>
      </c>
    </row>
    <row r="743" spans="1:8" x14ac:dyDescent="0.2">
      <c r="A743">
        <v>4</v>
      </c>
      <c r="B743" t="s">
        <v>105</v>
      </c>
      <c r="C743" t="s">
        <v>509</v>
      </c>
      <c r="D743" t="s">
        <v>509</v>
      </c>
      <c r="E743">
        <v>9234500</v>
      </c>
      <c r="F743">
        <v>9534500</v>
      </c>
      <c r="G743">
        <v>2</v>
      </c>
    </row>
    <row r="744" spans="1:8" x14ac:dyDescent="0.2">
      <c r="A744">
        <v>87</v>
      </c>
      <c r="B744" t="s">
        <v>105</v>
      </c>
      <c r="C744" t="s">
        <v>509</v>
      </c>
      <c r="D744" t="s">
        <v>509</v>
      </c>
      <c r="E744">
        <v>19651226.8361765</v>
      </c>
      <c r="F744">
        <v>19651226.8361765</v>
      </c>
      <c r="H744">
        <v>34</v>
      </c>
    </row>
    <row r="745" spans="1:8" x14ac:dyDescent="0.2">
      <c r="A745">
        <v>121</v>
      </c>
      <c r="B745" t="s">
        <v>105</v>
      </c>
      <c r="C745" t="s">
        <v>509</v>
      </c>
      <c r="D745" t="s">
        <v>509</v>
      </c>
      <c r="E745">
        <v>9296500</v>
      </c>
      <c r="F745">
        <v>9654351</v>
      </c>
      <c r="G745">
        <v>4</v>
      </c>
    </row>
    <row r="746" spans="1:8" x14ac:dyDescent="0.2">
      <c r="A746">
        <v>121</v>
      </c>
      <c r="B746" t="s">
        <v>105</v>
      </c>
      <c r="C746" t="s">
        <v>509</v>
      </c>
      <c r="D746" t="s">
        <v>509</v>
      </c>
      <c r="E746">
        <v>9267000</v>
      </c>
      <c r="F746">
        <v>9654784.5999999996</v>
      </c>
      <c r="G746">
        <v>2</v>
      </c>
    </row>
    <row r="747" spans="1:8" x14ac:dyDescent="0.2">
      <c r="A747">
        <v>4</v>
      </c>
      <c r="B747" t="s">
        <v>74</v>
      </c>
      <c r="C747" t="s">
        <v>880</v>
      </c>
      <c r="D747" t="s">
        <v>978</v>
      </c>
      <c r="E747">
        <v>8077000</v>
      </c>
      <c r="F747">
        <v>9600000</v>
      </c>
      <c r="G747">
        <v>1</v>
      </c>
    </row>
    <row r="748" spans="1:8" x14ac:dyDescent="0.2">
      <c r="A748">
        <v>105</v>
      </c>
      <c r="B748" t="s">
        <v>74</v>
      </c>
      <c r="C748" t="s">
        <v>880</v>
      </c>
      <c r="D748" t="s">
        <v>978</v>
      </c>
      <c r="E748">
        <v>13950000</v>
      </c>
      <c r="F748">
        <v>14338787.18</v>
      </c>
      <c r="G748">
        <v>1</v>
      </c>
    </row>
    <row r="749" spans="1:8" x14ac:dyDescent="0.2">
      <c r="A749">
        <v>105</v>
      </c>
      <c r="B749" t="s">
        <v>74</v>
      </c>
      <c r="C749" t="s">
        <v>880</v>
      </c>
      <c r="D749" t="s">
        <v>978</v>
      </c>
      <c r="E749">
        <v>13950000</v>
      </c>
      <c r="F749">
        <v>14338787.18</v>
      </c>
      <c r="G749">
        <v>1</v>
      </c>
    </row>
    <row r="750" spans="1:8" x14ac:dyDescent="0.2">
      <c r="A750">
        <v>28</v>
      </c>
      <c r="B750" t="s">
        <v>73</v>
      </c>
      <c r="C750" t="s">
        <v>86</v>
      </c>
      <c r="D750" t="s">
        <v>979</v>
      </c>
      <c r="E750">
        <v>9208000</v>
      </c>
      <c r="F750">
        <v>9604985.4299999997</v>
      </c>
      <c r="G750">
        <v>1</v>
      </c>
    </row>
    <row r="751" spans="1:8" x14ac:dyDescent="0.2">
      <c r="A751">
        <v>93</v>
      </c>
      <c r="B751" t="s">
        <v>73</v>
      </c>
      <c r="C751" t="s">
        <v>86</v>
      </c>
      <c r="D751" t="s">
        <v>979</v>
      </c>
      <c r="E751">
        <v>9300000</v>
      </c>
      <c r="F751">
        <v>9550000</v>
      </c>
      <c r="G751">
        <v>1</v>
      </c>
    </row>
    <row r="752" spans="1:8" x14ac:dyDescent="0.2">
      <c r="A752">
        <v>117</v>
      </c>
      <c r="B752" t="s">
        <v>73</v>
      </c>
      <c r="C752" t="s">
        <v>86</v>
      </c>
      <c r="D752" t="s">
        <v>979</v>
      </c>
      <c r="E752">
        <v>9300000</v>
      </c>
      <c r="F752">
        <v>9511293.75</v>
      </c>
      <c r="G752">
        <v>1</v>
      </c>
    </row>
    <row r="753" spans="1:8" x14ac:dyDescent="0.2">
      <c r="A753">
        <v>4</v>
      </c>
      <c r="B753" t="s">
        <v>105</v>
      </c>
      <c r="C753" t="s">
        <v>108</v>
      </c>
      <c r="D753" t="s">
        <v>981</v>
      </c>
      <c r="E753">
        <v>13950000</v>
      </c>
      <c r="F753">
        <v>14250000</v>
      </c>
      <c r="G753">
        <v>1</v>
      </c>
    </row>
    <row r="754" spans="1:8" x14ac:dyDescent="0.2">
      <c r="A754">
        <v>4</v>
      </c>
      <c r="B754" t="s">
        <v>105</v>
      </c>
      <c r="C754" t="s">
        <v>108</v>
      </c>
      <c r="D754" t="s">
        <v>981</v>
      </c>
      <c r="E754">
        <v>13950000</v>
      </c>
      <c r="F754">
        <v>14250000</v>
      </c>
      <c r="G754">
        <v>1</v>
      </c>
    </row>
    <row r="755" spans="1:8" x14ac:dyDescent="0.2">
      <c r="A755">
        <v>93</v>
      </c>
      <c r="B755" t="s">
        <v>105</v>
      </c>
      <c r="C755" t="s">
        <v>108</v>
      </c>
      <c r="D755" t="s">
        <v>981</v>
      </c>
      <c r="E755">
        <v>8707000</v>
      </c>
      <c r="F755">
        <v>22040000</v>
      </c>
      <c r="G755">
        <v>1</v>
      </c>
    </row>
    <row r="756" spans="1:8" x14ac:dyDescent="0.2">
      <c r="A756">
        <v>122</v>
      </c>
      <c r="B756" t="s">
        <v>13</v>
      </c>
      <c r="C756" t="s">
        <v>13</v>
      </c>
      <c r="D756" t="s">
        <v>981</v>
      </c>
      <c r="E756">
        <v>6818000</v>
      </c>
      <c r="F756">
        <v>47397069</v>
      </c>
      <c r="G756">
        <v>1</v>
      </c>
    </row>
    <row r="757" spans="1:8" x14ac:dyDescent="0.2">
      <c r="A757">
        <v>4</v>
      </c>
      <c r="B757" t="s">
        <v>12</v>
      </c>
      <c r="C757" t="s">
        <v>827</v>
      </c>
      <c r="D757" t="s">
        <v>984</v>
      </c>
      <c r="E757">
        <v>6880500</v>
      </c>
      <c r="F757">
        <v>35568000</v>
      </c>
      <c r="G757">
        <v>2</v>
      </c>
    </row>
    <row r="758" spans="1:8" x14ac:dyDescent="0.2">
      <c r="A758">
        <v>22</v>
      </c>
      <c r="B758" t="s">
        <v>12</v>
      </c>
      <c r="C758" t="s">
        <v>827</v>
      </c>
      <c r="D758" t="s">
        <v>984</v>
      </c>
      <c r="E758">
        <v>8497000</v>
      </c>
      <c r="F758">
        <v>32797000</v>
      </c>
      <c r="G758">
        <v>1</v>
      </c>
    </row>
    <row r="759" spans="1:8" x14ac:dyDescent="0.2">
      <c r="A759">
        <v>27</v>
      </c>
      <c r="B759" t="s">
        <v>11</v>
      </c>
      <c r="C759" t="s">
        <v>844</v>
      </c>
      <c r="D759" t="s">
        <v>985</v>
      </c>
      <c r="E759">
        <v>8413000</v>
      </c>
      <c r="F759">
        <v>27085000</v>
      </c>
      <c r="G759">
        <v>1</v>
      </c>
    </row>
    <row r="760" spans="1:8" x14ac:dyDescent="0.2">
      <c r="A760">
        <v>93</v>
      </c>
      <c r="B760" t="s">
        <v>74</v>
      </c>
      <c r="C760" t="s">
        <v>74</v>
      </c>
      <c r="D760" t="s">
        <v>986</v>
      </c>
      <c r="E760">
        <v>14449832.9</v>
      </c>
      <c r="F760">
        <v>14449832.9</v>
      </c>
      <c r="H760">
        <v>1</v>
      </c>
    </row>
    <row r="761" spans="1:8" x14ac:dyDescent="0.2">
      <c r="A761">
        <v>116</v>
      </c>
      <c r="B761" t="s">
        <v>74</v>
      </c>
      <c r="C761" t="s">
        <v>74</v>
      </c>
      <c r="D761" t="s">
        <v>986</v>
      </c>
      <c r="E761">
        <v>7800000</v>
      </c>
      <c r="F761">
        <v>7939819.6799999997</v>
      </c>
      <c r="G761">
        <v>1</v>
      </c>
    </row>
    <row r="762" spans="1:8" x14ac:dyDescent="0.2">
      <c r="A762">
        <v>87</v>
      </c>
      <c r="B762" t="s">
        <v>74</v>
      </c>
      <c r="C762" t="s">
        <v>74</v>
      </c>
      <c r="D762" t="s">
        <v>987</v>
      </c>
      <c r="E762">
        <v>17798724.440000001</v>
      </c>
      <c r="F762">
        <v>17798724.440000001</v>
      </c>
      <c r="H762">
        <v>1</v>
      </c>
    </row>
    <row r="763" spans="1:8" x14ac:dyDescent="0.2">
      <c r="A763">
        <v>116</v>
      </c>
      <c r="B763" t="s">
        <v>74</v>
      </c>
      <c r="C763" t="s">
        <v>74</v>
      </c>
      <c r="D763" t="s">
        <v>1007</v>
      </c>
      <c r="E763">
        <v>9300000</v>
      </c>
      <c r="F763">
        <v>9466708.0800000001</v>
      </c>
      <c r="G763">
        <v>1</v>
      </c>
    </row>
    <row r="764" spans="1:8" x14ac:dyDescent="0.2">
      <c r="A764">
        <v>117</v>
      </c>
      <c r="B764" t="s">
        <v>74</v>
      </c>
      <c r="C764" t="s">
        <v>74</v>
      </c>
      <c r="D764" t="s">
        <v>1007</v>
      </c>
      <c r="E764">
        <v>9300000</v>
      </c>
      <c r="F764">
        <v>9511293.75</v>
      </c>
      <c r="G764">
        <v>1</v>
      </c>
    </row>
    <row r="765" spans="1:8" x14ac:dyDescent="0.2">
      <c r="A765">
        <v>4</v>
      </c>
      <c r="B765" t="s">
        <v>11</v>
      </c>
      <c r="C765" t="s">
        <v>104</v>
      </c>
      <c r="D765" t="s">
        <v>1011</v>
      </c>
      <c r="E765">
        <v>11625000</v>
      </c>
      <c r="F765">
        <v>11925000</v>
      </c>
      <c r="G765">
        <v>2</v>
      </c>
    </row>
    <row r="766" spans="1:8" x14ac:dyDescent="0.2">
      <c r="A766">
        <v>32</v>
      </c>
      <c r="B766" t="s">
        <v>11</v>
      </c>
      <c r="C766" t="s">
        <v>104</v>
      </c>
      <c r="D766" t="s">
        <v>1011</v>
      </c>
      <c r="E766">
        <v>9300000</v>
      </c>
      <c r="F766">
        <v>15344425.26</v>
      </c>
      <c r="G766">
        <v>1</v>
      </c>
    </row>
    <row r="767" spans="1:8" x14ac:dyDescent="0.2">
      <c r="A767">
        <v>121</v>
      </c>
      <c r="B767" t="s">
        <v>11</v>
      </c>
      <c r="C767" t="s">
        <v>104</v>
      </c>
      <c r="D767" t="s">
        <v>1011</v>
      </c>
      <c r="E767">
        <v>9300000</v>
      </c>
      <c r="F767">
        <v>15522251.57</v>
      </c>
      <c r="G767">
        <v>1</v>
      </c>
    </row>
    <row r="768" spans="1:8" x14ac:dyDescent="0.2">
      <c r="A768">
        <v>22</v>
      </c>
      <c r="B768" t="s">
        <v>103</v>
      </c>
      <c r="C768" t="s">
        <v>750</v>
      </c>
      <c r="D768" t="s">
        <v>1011</v>
      </c>
      <c r="E768">
        <v>6272000</v>
      </c>
      <c r="F768">
        <v>22572000</v>
      </c>
      <c r="G768">
        <v>1</v>
      </c>
    </row>
    <row r="769" spans="1:7" x14ac:dyDescent="0.2">
      <c r="A769">
        <v>92</v>
      </c>
      <c r="B769" t="s">
        <v>103</v>
      </c>
      <c r="C769" t="s">
        <v>750</v>
      </c>
      <c r="D769" t="s">
        <v>1011</v>
      </c>
      <c r="E769">
        <v>9280000</v>
      </c>
      <c r="F769">
        <v>9524000</v>
      </c>
      <c r="G769">
        <v>1</v>
      </c>
    </row>
    <row r="770" spans="1:7" x14ac:dyDescent="0.2">
      <c r="A770">
        <v>28</v>
      </c>
      <c r="B770" t="s">
        <v>73</v>
      </c>
      <c r="C770" t="s">
        <v>834</v>
      </c>
      <c r="D770" t="s">
        <v>1013</v>
      </c>
      <c r="E770">
        <v>9300000</v>
      </c>
      <c r="F770">
        <v>9587840</v>
      </c>
      <c r="G770">
        <v>1</v>
      </c>
    </row>
    <row r="771" spans="1:7" x14ac:dyDescent="0.2">
      <c r="A771">
        <v>87</v>
      </c>
      <c r="B771" t="s">
        <v>73</v>
      </c>
      <c r="C771" t="s">
        <v>834</v>
      </c>
      <c r="D771" t="s">
        <v>1013</v>
      </c>
      <c r="E771">
        <v>9292500</v>
      </c>
      <c r="F771">
        <v>9389343.5500000007</v>
      </c>
      <c r="G771">
        <v>2</v>
      </c>
    </row>
    <row r="772" spans="1:7" x14ac:dyDescent="0.2">
      <c r="A772">
        <v>87</v>
      </c>
      <c r="B772" t="s">
        <v>73</v>
      </c>
      <c r="C772" t="s">
        <v>834</v>
      </c>
      <c r="D772" t="s">
        <v>1013</v>
      </c>
      <c r="E772">
        <v>9300000</v>
      </c>
      <c r="F772">
        <v>9406434.8000000007</v>
      </c>
      <c r="G772">
        <v>1</v>
      </c>
    </row>
    <row r="773" spans="1:7" x14ac:dyDescent="0.2">
      <c r="A773">
        <v>116</v>
      </c>
      <c r="B773" t="s">
        <v>73</v>
      </c>
      <c r="C773" t="s">
        <v>834</v>
      </c>
      <c r="D773" t="s">
        <v>1013</v>
      </c>
      <c r="E773">
        <v>9258000</v>
      </c>
      <c r="F773">
        <v>9466708.0800000001</v>
      </c>
      <c r="G773">
        <v>3</v>
      </c>
    </row>
    <row r="774" spans="1:7" x14ac:dyDescent="0.2">
      <c r="A774">
        <v>117</v>
      </c>
      <c r="B774" t="s">
        <v>73</v>
      </c>
      <c r="C774" t="s">
        <v>834</v>
      </c>
      <c r="D774" t="s">
        <v>1013</v>
      </c>
      <c r="E774">
        <v>9300000</v>
      </c>
      <c r="F774">
        <v>14293826.483333301</v>
      </c>
      <c r="G774">
        <v>3</v>
      </c>
    </row>
    <row r="775" spans="1:7" x14ac:dyDescent="0.2">
      <c r="A775">
        <v>117</v>
      </c>
      <c r="B775" t="s">
        <v>73</v>
      </c>
      <c r="C775" t="s">
        <v>834</v>
      </c>
      <c r="D775" t="s">
        <v>1013</v>
      </c>
      <c r="E775">
        <v>13950000</v>
      </c>
      <c r="F775">
        <v>14283743.15</v>
      </c>
      <c r="G775">
        <v>1</v>
      </c>
    </row>
    <row r="776" spans="1:7" x14ac:dyDescent="0.2">
      <c r="A776">
        <v>93</v>
      </c>
      <c r="B776" t="s">
        <v>74</v>
      </c>
      <c r="C776" t="s">
        <v>87</v>
      </c>
      <c r="D776" t="s">
        <v>1015</v>
      </c>
      <c r="E776">
        <v>13950000</v>
      </c>
      <c r="F776">
        <v>14200000</v>
      </c>
      <c r="G776">
        <v>1</v>
      </c>
    </row>
    <row r="777" spans="1:7" x14ac:dyDescent="0.2">
      <c r="A777">
        <v>93</v>
      </c>
      <c r="B777" t="s">
        <v>74</v>
      </c>
      <c r="C777" t="s">
        <v>87</v>
      </c>
      <c r="D777" t="s">
        <v>1015</v>
      </c>
      <c r="E777">
        <v>13950000</v>
      </c>
      <c r="F777">
        <v>14200000</v>
      </c>
      <c r="G777">
        <v>1</v>
      </c>
    </row>
    <row r="778" spans="1:7" x14ac:dyDescent="0.2">
      <c r="A778">
        <v>105</v>
      </c>
      <c r="B778" t="s">
        <v>74</v>
      </c>
      <c r="C778" t="s">
        <v>87</v>
      </c>
      <c r="D778" t="s">
        <v>1015</v>
      </c>
      <c r="E778">
        <v>7406000</v>
      </c>
      <c r="F778">
        <v>11158203.380000001</v>
      </c>
      <c r="G778">
        <v>1</v>
      </c>
    </row>
    <row r="779" spans="1:7" x14ac:dyDescent="0.2">
      <c r="A779">
        <v>105</v>
      </c>
      <c r="B779" t="s">
        <v>74</v>
      </c>
      <c r="C779" t="s">
        <v>87</v>
      </c>
      <c r="D779" t="s">
        <v>1015</v>
      </c>
      <c r="E779">
        <v>9300000</v>
      </c>
      <c r="F779">
        <v>11179605.58</v>
      </c>
      <c r="G779">
        <v>1</v>
      </c>
    </row>
    <row r="780" spans="1:7" x14ac:dyDescent="0.2">
      <c r="A780">
        <v>116</v>
      </c>
      <c r="B780" t="s">
        <v>74</v>
      </c>
      <c r="C780" t="s">
        <v>74</v>
      </c>
      <c r="D780" t="s">
        <v>74</v>
      </c>
      <c r="E780">
        <v>9208000</v>
      </c>
      <c r="F780">
        <v>11604351.84</v>
      </c>
      <c r="G780">
        <v>1</v>
      </c>
    </row>
    <row r="781" spans="1:7" x14ac:dyDescent="0.2">
      <c r="A781">
        <v>122</v>
      </c>
      <c r="B781" t="s">
        <v>74</v>
      </c>
      <c r="C781" t="s">
        <v>74</v>
      </c>
      <c r="D781" t="s">
        <v>74</v>
      </c>
      <c r="E781">
        <v>7342000</v>
      </c>
      <c r="F781">
        <v>9500694.7699999996</v>
      </c>
      <c r="G781">
        <v>1</v>
      </c>
    </row>
    <row r="782" spans="1:7" x14ac:dyDescent="0.2">
      <c r="A782">
        <v>93</v>
      </c>
      <c r="B782" t="s">
        <v>74</v>
      </c>
      <c r="C782" t="s">
        <v>763</v>
      </c>
      <c r="D782" t="s">
        <v>1016</v>
      </c>
      <c r="E782">
        <v>13077000</v>
      </c>
      <c r="F782">
        <v>27633000</v>
      </c>
      <c r="G782">
        <v>1</v>
      </c>
    </row>
    <row r="783" spans="1:7" x14ac:dyDescent="0.2">
      <c r="A783">
        <v>93</v>
      </c>
      <c r="B783" t="s">
        <v>74</v>
      </c>
      <c r="C783" t="s">
        <v>763</v>
      </c>
      <c r="D783" t="s">
        <v>1016</v>
      </c>
      <c r="E783">
        <v>9182000</v>
      </c>
      <c r="F783">
        <v>26600000</v>
      </c>
      <c r="G783">
        <v>1</v>
      </c>
    </row>
    <row r="784" spans="1:7" x14ac:dyDescent="0.2">
      <c r="A784">
        <v>116</v>
      </c>
      <c r="B784" t="s">
        <v>74</v>
      </c>
      <c r="C784" t="s">
        <v>763</v>
      </c>
      <c r="D784" t="s">
        <v>1016</v>
      </c>
      <c r="E784">
        <v>9300000</v>
      </c>
      <c r="F784">
        <v>9466708.0800000001</v>
      </c>
      <c r="G784">
        <v>1</v>
      </c>
    </row>
    <row r="785" spans="1:8" x14ac:dyDescent="0.2">
      <c r="A785">
        <v>96</v>
      </c>
      <c r="B785" t="s">
        <v>74</v>
      </c>
      <c r="C785" t="s">
        <v>763</v>
      </c>
      <c r="D785" t="s">
        <v>1016</v>
      </c>
      <c r="E785">
        <v>9300000</v>
      </c>
      <c r="F785">
        <v>9604557.5</v>
      </c>
      <c r="G785">
        <v>1</v>
      </c>
    </row>
    <row r="786" spans="1:8" x14ac:dyDescent="0.2">
      <c r="A786">
        <v>4</v>
      </c>
      <c r="B786" t="s">
        <v>11</v>
      </c>
      <c r="C786" t="s">
        <v>518</v>
      </c>
      <c r="D786" t="s">
        <v>1017</v>
      </c>
      <c r="E786">
        <v>11625000</v>
      </c>
      <c r="F786">
        <v>11925000</v>
      </c>
      <c r="G786">
        <v>2</v>
      </c>
    </row>
    <row r="787" spans="1:8" x14ac:dyDescent="0.2">
      <c r="A787">
        <v>4</v>
      </c>
      <c r="B787" t="s">
        <v>11</v>
      </c>
      <c r="C787" t="s">
        <v>518</v>
      </c>
      <c r="D787" t="s">
        <v>1017</v>
      </c>
      <c r="E787">
        <v>13950000</v>
      </c>
      <c r="F787">
        <v>14250000</v>
      </c>
      <c r="G787">
        <v>1</v>
      </c>
    </row>
    <row r="788" spans="1:8" x14ac:dyDescent="0.2">
      <c r="A788">
        <v>28</v>
      </c>
      <c r="B788" t="s">
        <v>11</v>
      </c>
      <c r="C788" t="s">
        <v>518</v>
      </c>
      <c r="D788" t="s">
        <v>1017</v>
      </c>
      <c r="E788">
        <v>9300000</v>
      </c>
      <c r="F788">
        <v>9571842.5299999993</v>
      </c>
      <c r="G788">
        <v>1</v>
      </c>
    </row>
    <row r="789" spans="1:8" x14ac:dyDescent="0.2">
      <c r="A789">
        <v>28</v>
      </c>
      <c r="B789" t="s">
        <v>11</v>
      </c>
      <c r="C789" t="s">
        <v>518</v>
      </c>
      <c r="D789" t="s">
        <v>1017</v>
      </c>
      <c r="E789">
        <v>14367352.5</v>
      </c>
      <c r="F789">
        <v>14367352.5</v>
      </c>
      <c r="H789">
        <v>1</v>
      </c>
    </row>
    <row r="790" spans="1:8" x14ac:dyDescent="0.2">
      <c r="A790">
        <v>105</v>
      </c>
      <c r="B790" t="s">
        <v>11</v>
      </c>
      <c r="C790" t="s">
        <v>518</v>
      </c>
      <c r="D790" t="s">
        <v>1017</v>
      </c>
      <c r="E790">
        <v>13950000</v>
      </c>
      <c r="F790">
        <v>14391414.68</v>
      </c>
      <c r="G790">
        <v>1</v>
      </c>
    </row>
    <row r="791" spans="1:8" x14ac:dyDescent="0.2">
      <c r="A791">
        <v>4</v>
      </c>
      <c r="B791" t="s">
        <v>74</v>
      </c>
      <c r="C791" t="s">
        <v>880</v>
      </c>
      <c r="D791" t="s">
        <v>880</v>
      </c>
      <c r="E791">
        <v>10767000</v>
      </c>
      <c r="F791">
        <v>11150000</v>
      </c>
      <c r="G791">
        <v>3</v>
      </c>
    </row>
    <row r="792" spans="1:8" x14ac:dyDescent="0.2">
      <c r="A792">
        <v>4</v>
      </c>
      <c r="B792" t="s">
        <v>74</v>
      </c>
      <c r="C792" t="s">
        <v>880</v>
      </c>
      <c r="D792" t="s">
        <v>880</v>
      </c>
      <c r="E792">
        <v>13950000</v>
      </c>
      <c r="F792">
        <v>14250000</v>
      </c>
      <c r="G792">
        <v>1</v>
      </c>
    </row>
    <row r="793" spans="1:8" x14ac:dyDescent="0.2">
      <c r="A793">
        <v>28</v>
      </c>
      <c r="B793" t="s">
        <v>73</v>
      </c>
      <c r="C793" t="s">
        <v>836</v>
      </c>
      <c r="D793" t="s">
        <v>1018</v>
      </c>
      <c r="E793">
        <v>9300000</v>
      </c>
      <c r="F793">
        <v>9606025.0299999993</v>
      </c>
      <c r="G793">
        <v>1</v>
      </c>
    </row>
    <row r="794" spans="1:8" x14ac:dyDescent="0.2">
      <c r="A794">
        <v>121</v>
      </c>
      <c r="B794" t="s">
        <v>73</v>
      </c>
      <c r="C794" t="s">
        <v>836</v>
      </c>
      <c r="D794" t="s">
        <v>1018</v>
      </c>
      <c r="E794">
        <v>13950000</v>
      </c>
      <c r="F794">
        <v>14432720</v>
      </c>
      <c r="G794">
        <v>1</v>
      </c>
    </row>
    <row r="795" spans="1:8" x14ac:dyDescent="0.2">
      <c r="A795">
        <v>121</v>
      </c>
      <c r="B795" t="s">
        <v>73</v>
      </c>
      <c r="C795" t="s">
        <v>836</v>
      </c>
      <c r="D795" t="s">
        <v>1018</v>
      </c>
      <c r="E795">
        <v>9300000</v>
      </c>
      <c r="F795">
        <v>9669680.8300000001</v>
      </c>
      <c r="G795">
        <v>1</v>
      </c>
    </row>
    <row r="796" spans="1:8" x14ac:dyDescent="0.2">
      <c r="A796">
        <v>4</v>
      </c>
      <c r="B796" t="s">
        <v>73</v>
      </c>
      <c r="C796" t="s">
        <v>743</v>
      </c>
      <c r="D796" t="s">
        <v>743</v>
      </c>
      <c r="E796">
        <v>9065500</v>
      </c>
      <c r="F796">
        <v>9600000</v>
      </c>
      <c r="G796">
        <v>2</v>
      </c>
    </row>
    <row r="797" spans="1:8" x14ac:dyDescent="0.2">
      <c r="A797">
        <v>28</v>
      </c>
      <c r="B797" t="s">
        <v>73</v>
      </c>
      <c r="C797" t="s">
        <v>743</v>
      </c>
      <c r="D797" t="s">
        <v>743</v>
      </c>
      <c r="E797">
        <v>9300000</v>
      </c>
      <c r="F797">
        <v>9606025.0299999993</v>
      </c>
      <c r="G797">
        <v>1</v>
      </c>
    </row>
    <row r="798" spans="1:8" x14ac:dyDescent="0.2">
      <c r="A798">
        <v>28</v>
      </c>
      <c r="B798" t="s">
        <v>73</v>
      </c>
      <c r="C798" t="s">
        <v>743</v>
      </c>
      <c r="D798" t="s">
        <v>743</v>
      </c>
      <c r="E798">
        <v>9296500</v>
      </c>
      <c r="F798">
        <v>9605985.4800000004</v>
      </c>
      <c r="G798">
        <v>2</v>
      </c>
    </row>
    <row r="799" spans="1:8" x14ac:dyDescent="0.2">
      <c r="A799">
        <v>93</v>
      </c>
      <c r="B799" t="s">
        <v>73</v>
      </c>
      <c r="C799" t="s">
        <v>743</v>
      </c>
      <c r="D799" t="s">
        <v>743</v>
      </c>
      <c r="E799">
        <v>9270500</v>
      </c>
      <c r="F799">
        <v>9650000</v>
      </c>
      <c r="G799">
        <v>2</v>
      </c>
    </row>
    <row r="800" spans="1:8" x14ac:dyDescent="0.2">
      <c r="A800">
        <v>117</v>
      </c>
      <c r="B800" t="s">
        <v>73</v>
      </c>
      <c r="C800" t="s">
        <v>743</v>
      </c>
      <c r="D800" t="s">
        <v>743</v>
      </c>
      <c r="E800">
        <v>9300000</v>
      </c>
      <c r="F800">
        <v>9511293.75</v>
      </c>
      <c r="G800">
        <v>1</v>
      </c>
    </row>
    <row r="801" spans="1:8" x14ac:dyDescent="0.2">
      <c r="A801">
        <v>121</v>
      </c>
      <c r="B801" t="s">
        <v>73</v>
      </c>
      <c r="C801" t="s">
        <v>743</v>
      </c>
      <c r="D801" t="s">
        <v>743</v>
      </c>
      <c r="E801">
        <v>9267000</v>
      </c>
      <c r="F801">
        <v>9654784.5999999996</v>
      </c>
      <c r="G801">
        <v>1</v>
      </c>
    </row>
    <row r="802" spans="1:8" x14ac:dyDescent="0.2">
      <c r="A802">
        <v>28</v>
      </c>
      <c r="B802" t="s">
        <v>73</v>
      </c>
      <c r="C802" t="s">
        <v>837</v>
      </c>
      <c r="D802" t="s">
        <v>837</v>
      </c>
      <c r="E802">
        <v>4610500</v>
      </c>
      <c r="F802">
        <v>9605066.1649999991</v>
      </c>
      <c r="G802">
        <v>2</v>
      </c>
    </row>
    <row r="803" spans="1:8" x14ac:dyDescent="0.2">
      <c r="A803">
        <v>93</v>
      </c>
      <c r="B803" t="s">
        <v>73</v>
      </c>
      <c r="C803" t="s">
        <v>837</v>
      </c>
      <c r="D803" t="s">
        <v>837</v>
      </c>
      <c r="E803">
        <v>9234000</v>
      </c>
      <c r="F803">
        <v>9600000</v>
      </c>
      <c r="G803">
        <v>1</v>
      </c>
    </row>
    <row r="804" spans="1:8" x14ac:dyDescent="0.2">
      <c r="A804">
        <v>32</v>
      </c>
      <c r="B804" t="s">
        <v>73</v>
      </c>
      <c r="C804" t="s">
        <v>837</v>
      </c>
      <c r="D804" t="s">
        <v>837</v>
      </c>
      <c r="E804">
        <v>9247333.3333333302</v>
      </c>
      <c r="F804">
        <v>16606533.5933333</v>
      </c>
      <c r="G804">
        <v>3</v>
      </c>
    </row>
    <row r="805" spans="1:8" x14ac:dyDescent="0.2">
      <c r="A805">
        <v>93</v>
      </c>
      <c r="B805" t="s">
        <v>11</v>
      </c>
      <c r="C805" t="s">
        <v>95</v>
      </c>
      <c r="D805" t="s">
        <v>1019</v>
      </c>
      <c r="E805">
        <v>11625000</v>
      </c>
      <c r="F805">
        <v>11925000</v>
      </c>
      <c r="G805">
        <v>2</v>
      </c>
    </row>
    <row r="806" spans="1:8" x14ac:dyDescent="0.2">
      <c r="A806">
        <v>93</v>
      </c>
      <c r="B806" t="s">
        <v>11</v>
      </c>
      <c r="C806" t="s">
        <v>95</v>
      </c>
      <c r="D806" t="s">
        <v>1019</v>
      </c>
      <c r="E806">
        <v>11625000</v>
      </c>
      <c r="F806">
        <v>11925000</v>
      </c>
      <c r="G806">
        <v>2</v>
      </c>
    </row>
    <row r="807" spans="1:8" x14ac:dyDescent="0.2">
      <c r="A807">
        <v>121</v>
      </c>
      <c r="B807" t="s">
        <v>11</v>
      </c>
      <c r="C807" t="s">
        <v>877</v>
      </c>
      <c r="D807" t="s">
        <v>1029</v>
      </c>
      <c r="E807">
        <v>9300000</v>
      </c>
      <c r="F807">
        <v>9652157.5</v>
      </c>
      <c r="G807">
        <v>1</v>
      </c>
    </row>
    <row r="808" spans="1:8" x14ac:dyDescent="0.2">
      <c r="A808">
        <v>27</v>
      </c>
      <c r="B808" t="s">
        <v>11</v>
      </c>
      <c r="C808" t="s">
        <v>83</v>
      </c>
      <c r="D808" t="s">
        <v>1031</v>
      </c>
      <c r="E808">
        <v>7195500</v>
      </c>
      <c r="F808">
        <v>45497500</v>
      </c>
      <c r="G808">
        <v>2</v>
      </c>
    </row>
    <row r="809" spans="1:8" x14ac:dyDescent="0.2">
      <c r="A809">
        <v>32</v>
      </c>
      <c r="B809" t="s">
        <v>11</v>
      </c>
      <c r="C809" t="s">
        <v>83</v>
      </c>
      <c r="D809" t="s">
        <v>1031</v>
      </c>
      <c r="E809">
        <v>13950000</v>
      </c>
      <c r="F809">
        <v>14348805.67</v>
      </c>
      <c r="H809">
        <v>1</v>
      </c>
    </row>
    <row r="810" spans="1:8" x14ac:dyDescent="0.2">
      <c r="A810">
        <v>4</v>
      </c>
      <c r="B810" t="s">
        <v>103</v>
      </c>
      <c r="C810" t="s">
        <v>750</v>
      </c>
      <c r="D810" t="s">
        <v>1032</v>
      </c>
      <c r="E810">
        <v>9085000</v>
      </c>
      <c r="F810">
        <v>9600000</v>
      </c>
      <c r="G810">
        <v>1</v>
      </c>
    </row>
    <row r="811" spans="1:8" x14ac:dyDescent="0.2">
      <c r="A811">
        <v>93</v>
      </c>
      <c r="B811" t="s">
        <v>103</v>
      </c>
      <c r="C811" t="s">
        <v>750</v>
      </c>
      <c r="D811" t="s">
        <v>1032</v>
      </c>
      <c r="E811">
        <v>9085000</v>
      </c>
      <c r="F811">
        <v>9556049.1699999999</v>
      </c>
      <c r="G811">
        <v>1</v>
      </c>
    </row>
    <row r="812" spans="1:8" x14ac:dyDescent="0.2">
      <c r="A812">
        <v>92</v>
      </c>
      <c r="B812" t="s">
        <v>103</v>
      </c>
      <c r="C812" t="s">
        <v>750</v>
      </c>
      <c r="D812" t="s">
        <v>1032</v>
      </c>
      <c r="E812">
        <v>9127000</v>
      </c>
      <c r="F812">
        <v>19264000</v>
      </c>
      <c r="G812">
        <v>1</v>
      </c>
    </row>
    <row r="813" spans="1:8" x14ac:dyDescent="0.2">
      <c r="A813">
        <v>93</v>
      </c>
      <c r="B813" t="s">
        <v>11</v>
      </c>
      <c r="C813" t="s">
        <v>11</v>
      </c>
      <c r="D813" t="s">
        <v>1034</v>
      </c>
      <c r="E813">
        <v>13778000</v>
      </c>
      <c r="F813">
        <v>14278487.779999999</v>
      </c>
      <c r="G813">
        <v>1</v>
      </c>
    </row>
    <row r="814" spans="1:8" x14ac:dyDescent="0.2">
      <c r="A814">
        <v>27</v>
      </c>
      <c r="B814" t="s">
        <v>11</v>
      </c>
      <c r="C814" t="s">
        <v>11</v>
      </c>
      <c r="D814" t="s">
        <v>1034</v>
      </c>
      <c r="E814">
        <v>6818000</v>
      </c>
      <c r="F814">
        <v>64111000</v>
      </c>
      <c r="G814">
        <v>1</v>
      </c>
    </row>
    <row r="815" spans="1:8" x14ac:dyDescent="0.2">
      <c r="A815">
        <v>93</v>
      </c>
      <c r="B815" t="s">
        <v>73</v>
      </c>
      <c r="C815" t="s">
        <v>762</v>
      </c>
      <c r="D815" t="s">
        <v>762</v>
      </c>
      <c r="E815">
        <v>9267000</v>
      </c>
      <c r="F815">
        <v>9550000</v>
      </c>
      <c r="G815">
        <v>1</v>
      </c>
    </row>
    <row r="816" spans="1:8" x14ac:dyDescent="0.2">
      <c r="A816">
        <v>93</v>
      </c>
      <c r="B816" t="s">
        <v>73</v>
      </c>
      <c r="C816" t="s">
        <v>762</v>
      </c>
      <c r="D816" t="s">
        <v>762</v>
      </c>
      <c r="E816">
        <v>9267000</v>
      </c>
      <c r="F816">
        <v>9550000</v>
      </c>
      <c r="G816">
        <v>1</v>
      </c>
    </row>
    <row r="817" spans="1:7" x14ac:dyDescent="0.2">
      <c r="A817">
        <v>27</v>
      </c>
      <c r="B817" t="s">
        <v>73</v>
      </c>
      <c r="C817" t="s">
        <v>762</v>
      </c>
      <c r="D817" t="s">
        <v>762</v>
      </c>
      <c r="E817">
        <v>9221000</v>
      </c>
      <c r="F817">
        <v>29133000</v>
      </c>
      <c r="G817">
        <v>1</v>
      </c>
    </row>
    <row r="818" spans="1:7" x14ac:dyDescent="0.2">
      <c r="A818">
        <v>121</v>
      </c>
      <c r="B818" t="s">
        <v>73</v>
      </c>
      <c r="C818" t="s">
        <v>762</v>
      </c>
      <c r="D818" t="s">
        <v>762</v>
      </c>
      <c r="E818">
        <v>9300000</v>
      </c>
      <c r="F818">
        <v>9652157.5</v>
      </c>
      <c r="G818">
        <v>1</v>
      </c>
    </row>
    <row r="819" spans="1:7" x14ac:dyDescent="0.2">
      <c r="A819">
        <v>32</v>
      </c>
      <c r="B819" t="s">
        <v>73</v>
      </c>
      <c r="C819" t="s">
        <v>837</v>
      </c>
      <c r="D819" t="s">
        <v>1038</v>
      </c>
      <c r="E819">
        <v>8455000</v>
      </c>
      <c r="F819">
        <v>21283859.710000001</v>
      </c>
      <c r="G819">
        <v>1</v>
      </c>
    </row>
    <row r="820" spans="1:7" x14ac:dyDescent="0.2">
      <c r="A820">
        <v>4</v>
      </c>
      <c r="B820" t="s">
        <v>103</v>
      </c>
      <c r="C820" t="s">
        <v>1039</v>
      </c>
      <c r="D820" t="s">
        <v>1040</v>
      </c>
      <c r="E820">
        <v>9241000</v>
      </c>
      <c r="F820">
        <v>9600000</v>
      </c>
      <c r="G820">
        <v>1</v>
      </c>
    </row>
    <row r="821" spans="1:7" x14ac:dyDescent="0.2">
      <c r="A821">
        <v>87</v>
      </c>
      <c r="B821" t="s">
        <v>103</v>
      </c>
      <c r="C821" t="s">
        <v>1039</v>
      </c>
      <c r="D821" t="s">
        <v>1040</v>
      </c>
      <c r="E821">
        <v>9182000</v>
      </c>
      <c r="F821">
        <v>9493383.3399999999</v>
      </c>
      <c r="G821">
        <v>1</v>
      </c>
    </row>
    <row r="822" spans="1:7" x14ac:dyDescent="0.2">
      <c r="A822">
        <v>32</v>
      </c>
      <c r="B822" t="s">
        <v>11</v>
      </c>
      <c r="C822" t="s">
        <v>752</v>
      </c>
      <c r="D822" t="s">
        <v>1041</v>
      </c>
      <c r="E822">
        <v>9300000</v>
      </c>
      <c r="F822">
        <v>10298614.58</v>
      </c>
      <c r="G822">
        <v>1</v>
      </c>
    </row>
    <row r="823" spans="1:7" x14ac:dyDescent="0.2">
      <c r="A823">
        <v>117</v>
      </c>
      <c r="B823" t="s">
        <v>11</v>
      </c>
      <c r="C823" t="s">
        <v>752</v>
      </c>
      <c r="D823" t="s">
        <v>1041</v>
      </c>
      <c r="E823">
        <v>13950000</v>
      </c>
      <c r="F823">
        <v>14258868.15</v>
      </c>
      <c r="G823">
        <v>1</v>
      </c>
    </row>
    <row r="824" spans="1:7" x14ac:dyDescent="0.2">
      <c r="A824">
        <v>93</v>
      </c>
      <c r="B824" t="s">
        <v>103</v>
      </c>
      <c r="C824" t="s">
        <v>1033</v>
      </c>
      <c r="D824" t="s">
        <v>1043</v>
      </c>
      <c r="E824">
        <v>9300000</v>
      </c>
      <c r="F824">
        <v>9564501.3200000003</v>
      </c>
      <c r="G824">
        <v>1</v>
      </c>
    </row>
    <row r="825" spans="1:7" x14ac:dyDescent="0.2">
      <c r="A825">
        <v>22</v>
      </c>
      <c r="B825" t="s">
        <v>103</v>
      </c>
      <c r="C825" t="s">
        <v>1033</v>
      </c>
      <c r="D825" t="s">
        <v>1043</v>
      </c>
      <c r="E825">
        <v>6986000</v>
      </c>
      <c r="F825">
        <v>42836000</v>
      </c>
      <c r="G825">
        <v>1</v>
      </c>
    </row>
    <row r="826" spans="1:7" x14ac:dyDescent="0.2">
      <c r="A826">
        <v>22</v>
      </c>
      <c r="B826" t="s">
        <v>103</v>
      </c>
      <c r="C826" t="s">
        <v>938</v>
      </c>
      <c r="D826" t="s">
        <v>1044</v>
      </c>
      <c r="E826">
        <v>6146000</v>
      </c>
      <c r="F826">
        <v>66090000</v>
      </c>
      <c r="G826">
        <v>1</v>
      </c>
    </row>
    <row r="827" spans="1:7" x14ac:dyDescent="0.2">
      <c r="A827">
        <v>4</v>
      </c>
      <c r="B827" t="s">
        <v>12</v>
      </c>
      <c r="C827" t="s">
        <v>85</v>
      </c>
      <c r="D827" t="s">
        <v>1045</v>
      </c>
      <c r="E827">
        <v>9003500</v>
      </c>
      <c r="F827">
        <v>9600000</v>
      </c>
      <c r="G827">
        <v>2</v>
      </c>
    </row>
    <row r="828" spans="1:7" x14ac:dyDescent="0.2">
      <c r="A828">
        <v>93</v>
      </c>
      <c r="B828" t="s">
        <v>12</v>
      </c>
      <c r="C828" t="s">
        <v>85</v>
      </c>
      <c r="D828" t="s">
        <v>1045</v>
      </c>
      <c r="E828">
        <v>9254000</v>
      </c>
      <c r="F828">
        <v>9800000</v>
      </c>
      <c r="G828">
        <v>1</v>
      </c>
    </row>
    <row r="829" spans="1:7" x14ac:dyDescent="0.2">
      <c r="A829">
        <v>108</v>
      </c>
      <c r="B829" t="s">
        <v>12</v>
      </c>
      <c r="C829" t="s">
        <v>85</v>
      </c>
      <c r="D829" t="s">
        <v>1045</v>
      </c>
      <c r="E829">
        <v>9188000</v>
      </c>
      <c r="F829">
        <v>9530000</v>
      </c>
      <c r="G829">
        <v>1</v>
      </c>
    </row>
    <row r="830" spans="1:7" x14ac:dyDescent="0.2">
      <c r="A830">
        <v>4</v>
      </c>
      <c r="B830" t="s">
        <v>73</v>
      </c>
      <c r="C830" t="s">
        <v>762</v>
      </c>
      <c r="D830" t="s">
        <v>1045</v>
      </c>
      <c r="E830">
        <v>7951000</v>
      </c>
      <c r="F830">
        <v>9600000</v>
      </c>
      <c r="G830">
        <v>1</v>
      </c>
    </row>
    <row r="831" spans="1:7" x14ac:dyDescent="0.2">
      <c r="A831">
        <v>27</v>
      </c>
      <c r="B831" t="s">
        <v>73</v>
      </c>
      <c r="C831" t="s">
        <v>762</v>
      </c>
      <c r="D831" t="s">
        <v>1045</v>
      </c>
      <c r="E831">
        <v>9273000</v>
      </c>
      <c r="F831">
        <v>21286000</v>
      </c>
      <c r="G831">
        <v>1</v>
      </c>
    </row>
    <row r="832" spans="1:7" x14ac:dyDescent="0.2">
      <c r="A832">
        <v>4</v>
      </c>
      <c r="B832" t="s">
        <v>103</v>
      </c>
      <c r="C832" t="s">
        <v>103</v>
      </c>
      <c r="D832" t="s">
        <v>1046</v>
      </c>
      <c r="E832">
        <v>9300000</v>
      </c>
      <c r="F832">
        <v>9600000</v>
      </c>
      <c r="G832">
        <v>1</v>
      </c>
    </row>
    <row r="833" spans="1:8" x14ac:dyDescent="0.2">
      <c r="A833">
        <v>4</v>
      </c>
      <c r="B833" t="s">
        <v>103</v>
      </c>
      <c r="C833" t="s">
        <v>103</v>
      </c>
      <c r="D833" t="s">
        <v>1046</v>
      </c>
      <c r="E833">
        <v>8539000</v>
      </c>
      <c r="F833">
        <v>8839000</v>
      </c>
      <c r="G833">
        <v>1</v>
      </c>
    </row>
    <row r="834" spans="1:8" x14ac:dyDescent="0.2">
      <c r="A834">
        <v>22</v>
      </c>
      <c r="B834" t="s">
        <v>103</v>
      </c>
      <c r="C834" t="s">
        <v>103</v>
      </c>
      <c r="D834" t="s">
        <v>1046</v>
      </c>
      <c r="E834">
        <v>7951000</v>
      </c>
      <c r="F834">
        <v>34751000</v>
      </c>
      <c r="G834">
        <v>1</v>
      </c>
    </row>
    <row r="835" spans="1:8" x14ac:dyDescent="0.2">
      <c r="A835">
        <v>87</v>
      </c>
      <c r="B835" t="s">
        <v>73</v>
      </c>
      <c r="C835" t="s">
        <v>617</v>
      </c>
      <c r="D835" t="s">
        <v>1047</v>
      </c>
      <c r="E835">
        <v>13950000</v>
      </c>
      <c r="F835">
        <v>14333048.75</v>
      </c>
      <c r="G835">
        <v>2</v>
      </c>
    </row>
    <row r="836" spans="1:8" x14ac:dyDescent="0.2">
      <c r="A836">
        <v>117</v>
      </c>
      <c r="B836" t="s">
        <v>73</v>
      </c>
      <c r="C836" t="s">
        <v>617</v>
      </c>
      <c r="D836" t="s">
        <v>1047</v>
      </c>
      <c r="E836">
        <v>9300000</v>
      </c>
      <c r="F836">
        <v>9511293.75</v>
      </c>
      <c r="G836">
        <v>1</v>
      </c>
    </row>
    <row r="837" spans="1:8" x14ac:dyDescent="0.2">
      <c r="A837">
        <v>4</v>
      </c>
      <c r="B837" t="s">
        <v>105</v>
      </c>
      <c r="C837" t="s">
        <v>483</v>
      </c>
      <c r="D837" t="s">
        <v>1048</v>
      </c>
      <c r="E837">
        <v>9300000</v>
      </c>
      <c r="F837">
        <v>12400000</v>
      </c>
      <c r="G837">
        <v>5</v>
      </c>
    </row>
    <row r="838" spans="1:8" x14ac:dyDescent="0.2">
      <c r="A838">
        <v>4</v>
      </c>
      <c r="B838" t="s">
        <v>105</v>
      </c>
      <c r="C838" t="s">
        <v>483</v>
      </c>
      <c r="D838" t="s">
        <v>1048</v>
      </c>
      <c r="E838">
        <v>13950000</v>
      </c>
      <c r="F838">
        <v>14300000</v>
      </c>
      <c r="G838">
        <v>1</v>
      </c>
    </row>
    <row r="839" spans="1:8" x14ac:dyDescent="0.2">
      <c r="A839">
        <v>28</v>
      </c>
      <c r="B839" t="s">
        <v>73</v>
      </c>
      <c r="C839" t="s">
        <v>743</v>
      </c>
      <c r="D839" t="s">
        <v>1049</v>
      </c>
      <c r="E839">
        <v>9300000</v>
      </c>
      <c r="F839">
        <v>9606025.0299999993</v>
      </c>
      <c r="G839">
        <v>1</v>
      </c>
    </row>
    <row r="840" spans="1:8" x14ac:dyDescent="0.2">
      <c r="A840">
        <v>28</v>
      </c>
      <c r="B840" t="s">
        <v>73</v>
      </c>
      <c r="C840" t="s">
        <v>743</v>
      </c>
      <c r="D840" t="s">
        <v>1049</v>
      </c>
      <c r="E840">
        <v>9300000</v>
      </c>
      <c r="F840">
        <v>9606025.0299999993</v>
      </c>
      <c r="G840">
        <v>1</v>
      </c>
    </row>
    <row r="841" spans="1:8" x14ac:dyDescent="0.2">
      <c r="A841">
        <v>4</v>
      </c>
      <c r="B841" t="s">
        <v>74</v>
      </c>
      <c r="C841" t="s">
        <v>72</v>
      </c>
      <c r="D841" t="s">
        <v>1050</v>
      </c>
      <c r="E841">
        <v>9273000</v>
      </c>
      <c r="F841">
        <v>9600000</v>
      </c>
      <c r="G841">
        <v>1</v>
      </c>
    </row>
    <row r="842" spans="1:8" x14ac:dyDescent="0.2">
      <c r="A842">
        <v>28</v>
      </c>
      <c r="B842" t="s">
        <v>74</v>
      </c>
      <c r="C842" t="s">
        <v>72</v>
      </c>
      <c r="D842" t="s">
        <v>1050</v>
      </c>
      <c r="E842">
        <v>9214000</v>
      </c>
      <c r="F842">
        <v>9570870.7300000004</v>
      </c>
      <c r="G842">
        <v>1</v>
      </c>
    </row>
    <row r="843" spans="1:8" x14ac:dyDescent="0.2">
      <c r="A843">
        <v>105</v>
      </c>
      <c r="B843" t="s">
        <v>74</v>
      </c>
      <c r="C843" t="s">
        <v>72</v>
      </c>
      <c r="D843" t="s">
        <v>1050</v>
      </c>
      <c r="E843">
        <v>13950000</v>
      </c>
      <c r="F843">
        <v>14338787.18</v>
      </c>
      <c r="G843">
        <v>1</v>
      </c>
    </row>
    <row r="844" spans="1:8" x14ac:dyDescent="0.2">
      <c r="A844">
        <v>105</v>
      </c>
      <c r="B844" t="s">
        <v>74</v>
      </c>
      <c r="C844" t="s">
        <v>72</v>
      </c>
      <c r="D844" t="s">
        <v>1050</v>
      </c>
      <c r="E844">
        <v>11625000</v>
      </c>
      <c r="F844">
        <v>11969380.359999999</v>
      </c>
      <c r="G844">
        <v>2</v>
      </c>
    </row>
    <row r="845" spans="1:8" x14ac:dyDescent="0.2">
      <c r="A845">
        <v>28</v>
      </c>
      <c r="B845" t="s">
        <v>11</v>
      </c>
      <c r="C845" t="s">
        <v>758</v>
      </c>
      <c r="D845" t="s">
        <v>1051</v>
      </c>
      <c r="E845">
        <v>9300000</v>
      </c>
      <c r="F845">
        <v>9606025.0299999993</v>
      </c>
      <c r="G845">
        <v>1</v>
      </c>
    </row>
    <row r="846" spans="1:8" x14ac:dyDescent="0.2">
      <c r="A846">
        <v>28</v>
      </c>
      <c r="B846" t="s">
        <v>73</v>
      </c>
      <c r="C846" t="s">
        <v>86</v>
      </c>
      <c r="D846" t="s">
        <v>1052</v>
      </c>
      <c r="E846">
        <v>9043000</v>
      </c>
      <c r="F846">
        <v>9568938.4299999997</v>
      </c>
      <c r="G846">
        <v>1</v>
      </c>
    </row>
    <row r="847" spans="1:8" x14ac:dyDescent="0.2">
      <c r="A847">
        <v>117</v>
      </c>
      <c r="B847" t="s">
        <v>73</v>
      </c>
      <c r="C847" t="s">
        <v>86</v>
      </c>
      <c r="D847" t="s">
        <v>1052</v>
      </c>
      <c r="E847">
        <v>9300000</v>
      </c>
      <c r="F847">
        <v>9511293.75</v>
      </c>
      <c r="G847">
        <v>1</v>
      </c>
    </row>
    <row r="848" spans="1:8" x14ac:dyDescent="0.2">
      <c r="A848">
        <v>87</v>
      </c>
      <c r="B848" t="s">
        <v>12</v>
      </c>
      <c r="C848" t="s">
        <v>85</v>
      </c>
      <c r="D848" t="s">
        <v>1053</v>
      </c>
      <c r="E848">
        <v>19605394.646666698</v>
      </c>
      <c r="F848">
        <v>19605394.646666698</v>
      </c>
      <c r="H848">
        <v>6</v>
      </c>
    </row>
    <row r="849" spans="1:8" x14ac:dyDescent="0.2">
      <c r="A849">
        <v>28</v>
      </c>
      <c r="B849" t="s">
        <v>73</v>
      </c>
      <c r="C849" t="s">
        <v>837</v>
      </c>
      <c r="D849" t="s">
        <v>1054</v>
      </c>
      <c r="E849">
        <v>9300000</v>
      </c>
      <c r="F849">
        <v>9571842.5299999993</v>
      </c>
      <c r="G849">
        <v>1</v>
      </c>
    </row>
    <row r="850" spans="1:8" x14ac:dyDescent="0.2">
      <c r="A850">
        <v>32</v>
      </c>
      <c r="B850" t="s">
        <v>73</v>
      </c>
      <c r="C850" t="s">
        <v>837</v>
      </c>
      <c r="D850" t="s">
        <v>1054</v>
      </c>
      <c r="E850">
        <v>13950000</v>
      </c>
      <c r="F850">
        <v>14362517</v>
      </c>
      <c r="G850">
        <v>1</v>
      </c>
    </row>
    <row r="851" spans="1:8" x14ac:dyDescent="0.2">
      <c r="A851">
        <v>93</v>
      </c>
      <c r="B851" t="s">
        <v>73</v>
      </c>
      <c r="C851" t="s">
        <v>516</v>
      </c>
      <c r="D851" t="s">
        <v>1056</v>
      </c>
      <c r="E851">
        <v>13950000</v>
      </c>
      <c r="F851">
        <v>14350000</v>
      </c>
      <c r="G851">
        <v>2</v>
      </c>
    </row>
    <row r="852" spans="1:8" x14ac:dyDescent="0.2">
      <c r="A852">
        <v>4</v>
      </c>
      <c r="B852" t="s">
        <v>103</v>
      </c>
      <c r="C852" t="s">
        <v>938</v>
      </c>
      <c r="D852" t="s">
        <v>1066</v>
      </c>
      <c r="E852">
        <v>9300000</v>
      </c>
      <c r="F852">
        <v>9600000</v>
      </c>
      <c r="G852">
        <v>1</v>
      </c>
    </row>
    <row r="853" spans="1:8" x14ac:dyDescent="0.2">
      <c r="A853">
        <v>4</v>
      </c>
      <c r="B853" t="s">
        <v>103</v>
      </c>
      <c r="C853" t="s">
        <v>938</v>
      </c>
      <c r="D853" t="s">
        <v>1066</v>
      </c>
      <c r="E853">
        <v>9300000</v>
      </c>
      <c r="F853">
        <v>9600000</v>
      </c>
      <c r="G853">
        <v>1</v>
      </c>
    </row>
    <row r="854" spans="1:8" x14ac:dyDescent="0.2">
      <c r="A854">
        <v>4</v>
      </c>
      <c r="B854" t="s">
        <v>103</v>
      </c>
      <c r="C854" t="s">
        <v>1067</v>
      </c>
      <c r="D854" t="s">
        <v>1068</v>
      </c>
      <c r="E854">
        <v>9108500</v>
      </c>
      <c r="F854">
        <v>9600000</v>
      </c>
      <c r="G854">
        <v>2</v>
      </c>
    </row>
    <row r="855" spans="1:8" x14ac:dyDescent="0.2">
      <c r="A855">
        <v>93</v>
      </c>
      <c r="B855" t="s">
        <v>103</v>
      </c>
      <c r="C855" t="s">
        <v>1067</v>
      </c>
      <c r="D855" t="s">
        <v>1068</v>
      </c>
      <c r="E855">
        <v>28951020.75</v>
      </c>
      <c r="F855">
        <v>28951020.75</v>
      </c>
      <c r="H855">
        <v>1</v>
      </c>
    </row>
    <row r="856" spans="1:8" x14ac:dyDescent="0.2">
      <c r="A856">
        <v>117</v>
      </c>
      <c r="B856" t="s">
        <v>103</v>
      </c>
      <c r="C856" t="s">
        <v>1067</v>
      </c>
      <c r="D856" t="s">
        <v>1068</v>
      </c>
      <c r="E856">
        <v>9227000</v>
      </c>
      <c r="F856">
        <v>9511293.75</v>
      </c>
      <c r="G856">
        <v>1</v>
      </c>
    </row>
    <row r="857" spans="1:8" x14ac:dyDescent="0.2">
      <c r="A857">
        <v>96</v>
      </c>
      <c r="B857" t="s">
        <v>103</v>
      </c>
      <c r="C857" t="s">
        <v>1067</v>
      </c>
      <c r="D857" t="s">
        <v>1068</v>
      </c>
      <c r="E857">
        <v>9300000</v>
      </c>
      <c r="F857">
        <v>9619506</v>
      </c>
      <c r="G857">
        <v>1</v>
      </c>
    </row>
    <row r="858" spans="1:8" x14ac:dyDescent="0.2">
      <c r="A858">
        <v>4</v>
      </c>
      <c r="B858" t="s">
        <v>103</v>
      </c>
      <c r="C858" t="s">
        <v>757</v>
      </c>
      <c r="D858" t="s">
        <v>1069</v>
      </c>
      <c r="E858">
        <v>9182000</v>
      </c>
      <c r="F858">
        <v>9600000</v>
      </c>
      <c r="G858">
        <v>1</v>
      </c>
    </row>
    <row r="859" spans="1:8" x14ac:dyDescent="0.2">
      <c r="A859">
        <v>4</v>
      </c>
      <c r="B859" t="s">
        <v>103</v>
      </c>
      <c r="C859" t="s">
        <v>757</v>
      </c>
      <c r="D859" t="s">
        <v>1069</v>
      </c>
      <c r="E859">
        <v>9263500</v>
      </c>
      <c r="F859">
        <v>9600000</v>
      </c>
      <c r="G859">
        <v>2</v>
      </c>
    </row>
    <row r="860" spans="1:8" x14ac:dyDescent="0.2">
      <c r="A860">
        <v>87</v>
      </c>
      <c r="B860" t="s">
        <v>103</v>
      </c>
      <c r="C860" t="s">
        <v>757</v>
      </c>
      <c r="D860" t="s">
        <v>1069</v>
      </c>
      <c r="E860">
        <v>27666757.109999999</v>
      </c>
      <c r="F860">
        <v>27939644.219999999</v>
      </c>
      <c r="H860">
        <v>1</v>
      </c>
    </row>
    <row r="861" spans="1:8" x14ac:dyDescent="0.2">
      <c r="A861">
        <v>32</v>
      </c>
      <c r="B861" t="s">
        <v>103</v>
      </c>
      <c r="C861" t="s">
        <v>757</v>
      </c>
      <c r="D861" t="s">
        <v>1069</v>
      </c>
      <c r="E861">
        <v>9001000</v>
      </c>
      <c r="F861">
        <v>9509520.3800000008</v>
      </c>
      <c r="G861">
        <v>1</v>
      </c>
    </row>
    <row r="862" spans="1:8" x14ac:dyDescent="0.2">
      <c r="A862">
        <v>4</v>
      </c>
      <c r="B862" t="s">
        <v>103</v>
      </c>
      <c r="C862" t="s">
        <v>757</v>
      </c>
      <c r="D862" t="s">
        <v>1070</v>
      </c>
      <c r="E862">
        <v>9300000</v>
      </c>
      <c r="F862">
        <v>9600000</v>
      </c>
      <c r="G862">
        <v>1</v>
      </c>
    </row>
    <row r="863" spans="1:8" x14ac:dyDescent="0.2">
      <c r="A863">
        <v>4</v>
      </c>
      <c r="B863" t="s">
        <v>103</v>
      </c>
      <c r="C863" t="s">
        <v>757</v>
      </c>
      <c r="D863" t="s">
        <v>1070</v>
      </c>
      <c r="E863">
        <v>6975000</v>
      </c>
      <c r="F863">
        <v>11925000</v>
      </c>
      <c r="G863">
        <v>2</v>
      </c>
    </row>
    <row r="864" spans="1:8" x14ac:dyDescent="0.2">
      <c r="A864">
        <v>32</v>
      </c>
      <c r="B864" t="s">
        <v>103</v>
      </c>
      <c r="C864" t="s">
        <v>757</v>
      </c>
      <c r="D864" t="s">
        <v>1070</v>
      </c>
      <c r="E864">
        <v>9227000</v>
      </c>
      <c r="F864">
        <v>14614405.84</v>
      </c>
      <c r="G864">
        <v>1</v>
      </c>
    </row>
    <row r="865" spans="1:7" x14ac:dyDescent="0.2">
      <c r="A865">
        <v>93</v>
      </c>
      <c r="B865" t="s">
        <v>11</v>
      </c>
      <c r="C865" t="s">
        <v>835</v>
      </c>
      <c r="D865" t="s">
        <v>835</v>
      </c>
      <c r="E865">
        <v>9300000</v>
      </c>
      <c r="F865">
        <v>9550000</v>
      </c>
      <c r="G865">
        <v>1</v>
      </c>
    </row>
    <row r="866" spans="1:7" x14ac:dyDescent="0.2">
      <c r="A866">
        <v>93</v>
      </c>
      <c r="B866" t="s">
        <v>11</v>
      </c>
      <c r="C866" t="s">
        <v>835</v>
      </c>
      <c r="D866" t="s">
        <v>835</v>
      </c>
      <c r="E866">
        <v>8772500</v>
      </c>
      <c r="F866">
        <v>18979333.32</v>
      </c>
      <c r="G866">
        <v>2</v>
      </c>
    </row>
    <row r="867" spans="1:7" x14ac:dyDescent="0.2">
      <c r="A867">
        <v>4</v>
      </c>
      <c r="B867" t="s">
        <v>11</v>
      </c>
      <c r="C867" t="s">
        <v>84</v>
      </c>
      <c r="D867" t="s">
        <v>1071</v>
      </c>
      <c r="E867">
        <v>9300000</v>
      </c>
      <c r="F867">
        <v>9583333.3333333302</v>
      </c>
      <c r="G867">
        <v>3</v>
      </c>
    </row>
    <row r="868" spans="1:7" x14ac:dyDescent="0.2">
      <c r="A868">
        <v>105</v>
      </c>
      <c r="B868" t="s">
        <v>11</v>
      </c>
      <c r="C868" t="s">
        <v>84</v>
      </c>
      <c r="D868" t="s">
        <v>1071</v>
      </c>
      <c r="E868">
        <v>9300000</v>
      </c>
      <c r="F868">
        <v>9599973.5399999991</v>
      </c>
      <c r="G868">
        <v>1</v>
      </c>
    </row>
    <row r="869" spans="1:7" x14ac:dyDescent="0.2">
      <c r="A869">
        <v>93</v>
      </c>
      <c r="B869" t="s">
        <v>12</v>
      </c>
      <c r="C869" t="s">
        <v>828</v>
      </c>
      <c r="D869" t="s">
        <v>1074</v>
      </c>
      <c r="E869">
        <v>11601000</v>
      </c>
      <c r="F869">
        <v>11902653.005000001</v>
      </c>
      <c r="G869">
        <v>2</v>
      </c>
    </row>
    <row r="870" spans="1:7" x14ac:dyDescent="0.2">
      <c r="A870">
        <v>32</v>
      </c>
      <c r="B870" t="s">
        <v>12</v>
      </c>
      <c r="C870" t="s">
        <v>828</v>
      </c>
      <c r="D870" t="s">
        <v>1074</v>
      </c>
      <c r="E870">
        <v>9293000</v>
      </c>
      <c r="F870">
        <v>11608993.949999999</v>
      </c>
      <c r="G870">
        <v>1</v>
      </c>
    </row>
    <row r="871" spans="1:7" x14ac:dyDescent="0.2">
      <c r="A871">
        <v>108</v>
      </c>
      <c r="B871" t="s">
        <v>12</v>
      </c>
      <c r="C871" t="s">
        <v>828</v>
      </c>
      <c r="D871" t="s">
        <v>1074</v>
      </c>
      <c r="E871">
        <v>9300000</v>
      </c>
      <c r="F871">
        <v>9300000</v>
      </c>
      <c r="G871">
        <v>1</v>
      </c>
    </row>
    <row r="872" spans="1:7" x14ac:dyDescent="0.2">
      <c r="A872">
        <v>4</v>
      </c>
      <c r="B872" t="s">
        <v>13</v>
      </c>
      <c r="C872" t="s">
        <v>106</v>
      </c>
      <c r="D872" t="s">
        <v>1075</v>
      </c>
      <c r="E872">
        <v>12787500</v>
      </c>
      <c r="F872">
        <v>13112500.067500001</v>
      </c>
      <c r="G872">
        <v>4</v>
      </c>
    </row>
    <row r="873" spans="1:7" x14ac:dyDescent="0.2">
      <c r="A873">
        <v>4</v>
      </c>
      <c r="B873" t="s">
        <v>13</v>
      </c>
      <c r="C873" t="s">
        <v>106</v>
      </c>
      <c r="D873" t="s">
        <v>1075</v>
      </c>
      <c r="E873">
        <v>11939846.153846201</v>
      </c>
      <c r="F873">
        <v>12362230.789999999</v>
      </c>
      <c r="G873">
        <v>13</v>
      </c>
    </row>
    <row r="874" spans="1:7" x14ac:dyDescent="0.2">
      <c r="A874">
        <v>28</v>
      </c>
      <c r="B874" t="s">
        <v>13</v>
      </c>
      <c r="C874" t="s">
        <v>106</v>
      </c>
      <c r="D874" t="s">
        <v>1075</v>
      </c>
      <c r="E874">
        <v>9270500</v>
      </c>
      <c r="F874">
        <v>9605872.4800000004</v>
      </c>
      <c r="G874">
        <v>2</v>
      </c>
    </row>
    <row r="875" spans="1:7" x14ac:dyDescent="0.2">
      <c r="A875">
        <v>28</v>
      </c>
      <c r="B875" t="s">
        <v>13</v>
      </c>
      <c r="C875" t="s">
        <v>106</v>
      </c>
      <c r="D875" t="s">
        <v>1075</v>
      </c>
      <c r="E875">
        <v>9300000</v>
      </c>
      <c r="F875">
        <v>9571842.5299999993</v>
      </c>
      <c r="G875">
        <v>2</v>
      </c>
    </row>
    <row r="876" spans="1:7" x14ac:dyDescent="0.2">
      <c r="A876">
        <v>93</v>
      </c>
      <c r="B876" t="s">
        <v>13</v>
      </c>
      <c r="C876" t="s">
        <v>106</v>
      </c>
      <c r="D876" t="s">
        <v>1075</v>
      </c>
      <c r="E876">
        <v>13950000</v>
      </c>
      <c r="F876">
        <v>14300000</v>
      </c>
      <c r="G876">
        <v>3</v>
      </c>
    </row>
    <row r="877" spans="1:7" x14ac:dyDescent="0.2">
      <c r="A877">
        <v>27</v>
      </c>
      <c r="B877" t="s">
        <v>13</v>
      </c>
      <c r="C877" t="s">
        <v>106</v>
      </c>
      <c r="D877" t="s">
        <v>1075</v>
      </c>
      <c r="E877">
        <v>9267000</v>
      </c>
      <c r="F877">
        <v>20294000</v>
      </c>
      <c r="G877">
        <v>1</v>
      </c>
    </row>
    <row r="878" spans="1:7" x14ac:dyDescent="0.2">
      <c r="A878">
        <v>121</v>
      </c>
      <c r="B878" t="s">
        <v>13</v>
      </c>
      <c r="C878" t="s">
        <v>106</v>
      </c>
      <c r="D878" t="s">
        <v>1075</v>
      </c>
      <c r="E878">
        <v>10230000</v>
      </c>
      <c r="F878">
        <v>10620762.604</v>
      </c>
      <c r="G878">
        <v>5</v>
      </c>
    </row>
    <row r="879" spans="1:7" x14ac:dyDescent="0.2">
      <c r="A879">
        <v>121</v>
      </c>
      <c r="B879" t="s">
        <v>13</v>
      </c>
      <c r="C879" t="s">
        <v>106</v>
      </c>
      <c r="D879" t="s">
        <v>1075</v>
      </c>
      <c r="E879">
        <v>10808333.3333333</v>
      </c>
      <c r="F879">
        <v>11247987.473333299</v>
      </c>
      <c r="G879">
        <v>3</v>
      </c>
    </row>
    <row r="880" spans="1:7" x14ac:dyDescent="0.2">
      <c r="A880">
        <v>87</v>
      </c>
      <c r="B880" t="s">
        <v>73</v>
      </c>
      <c r="C880" t="s">
        <v>86</v>
      </c>
      <c r="D880" t="s">
        <v>1076</v>
      </c>
      <c r="E880">
        <v>9285000</v>
      </c>
      <c r="F880">
        <v>9372252.3000000007</v>
      </c>
      <c r="G880">
        <v>1</v>
      </c>
    </row>
    <row r="881" spans="1:7" x14ac:dyDescent="0.2">
      <c r="A881">
        <v>93</v>
      </c>
      <c r="B881" t="s">
        <v>73</v>
      </c>
      <c r="C881" t="s">
        <v>86</v>
      </c>
      <c r="D881" t="s">
        <v>1076</v>
      </c>
      <c r="E881">
        <v>8476000</v>
      </c>
      <c r="F881">
        <v>9600000</v>
      </c>
      <c r="G881">
        <v>2</v>
      </c>
    </row>
    <row r="882" spans="1:7" x14ac:dyDescent="0.2">
      <c r="A882">
        <v>117</v>
      </c>
      <c r="B882" t="s">
        <v>73</v>
      </c>
      <c r="C882" t="s">
        <v>743</v>
      </c>
      <c r="D882" t="s">
        <v>1077</v>
      </c>
      <c r="E882">
        <v>9224000</v>
      </c>
      <c r="F882">
        <v>9531293.75</v>
      </c>
      <c r="G882">
        <v>2</v>
      </c>
    </row>
    <row r="883" spans="1:7" x14ac:dyDescent="0.2">
      <c r="A883">
        <v>96</v>
      </c>
      <c r="B883" t="s">
        <v>73</v>
      </c>
      <c r="C883" t="s">
        <v>743</v>
      </c>
      <c r="D883" t="s">
        <v>1077</v>
      </c>
      <c r="E883">
        <v>9293000</v>
      </c>
      <c r="F883">
        <v>9604557.5099999998</v>
      </c>
      <c r="G883">
        <v>1</v>
      </c>
    </row>
    <row r="884" spans="1:7" x14ac:dyDescent="0.2">
      <c r="A884">
        <v>121</v>
      </c>
      <c r="B884" t="s">
        <v>73</v>
      </c>
      <c r="C884" t="s">
        <v>743</v>
      </c>
      <c r="D884" t="s">
        <v>1077</v>
      </c>
      <c r="E884">
        <v>13950000</v>
      </c>
      <c r="F884">
        <v>14437720</v>
      </c>
      <c r="G884">
        <v>1</v>
      </c>
    </row>
    <row r="885" spans="1:7" x14ac:dyDescent="0.2">
      <c r="A885">
        <v>4</v>
      </c>
      <c r="B885" t="s">
        <v>74</v>
      </c>
      <c r="C885" t="s">
        <v>97</v>
      </c>
      <c r="D885" t="s">
        <v>1078</v>
      </c>
      <c r="E885">
        <v>9300000</v>
      </c>
      <c r="F885">
        <v>9600000</v>
      </c>
      <c r="G885">
        <v>1</v>
      </c>
    </row>
    <row r="886" spans="1:7" x14ac:dyDescent="0.2">
      <c r="A886">
        <v>28</v>
      </c>
      <c r="B886" t="s">
        <v>74</v>
      </c>
      <c r="C886" t="s">
        <v>97</v>
      </c>
      <c r="D886" t="s">
        <v>1078</v>
      </c>
      <c r="E886">
        <v>9300000</v>
      </c>
      <c r="F886">
        <v>9606025.0299999993</v>
      </c>
      <c r="G886">
        <v>1</v>
      </c>
    </row>
    <row r="887" spans="1:7" x14ac:dyDescent="0.2">
      <c r="A887">
        <v>93</v>
      </c>
      <c r="B887" t="s">
        <v>74</v>
      </c>
      <c r="C887" t="s">
        <v>97</v>
      </c>
      <c r="D887" t="s">
        <v>1078</v>
      </c>
      <c r="E887">
        <v>13950000</v>
      </c>
      <c r="F887">
        <v>14300000</v>
      </c>
      <c r="G887">
        <v>1</v>
      </c>
    </row>
    <row r="888" spans="1:7" x14ac:dyDescent="0.2">
      <c r="A888">
        <v>93</v>
      </c>
      <c r="B888" t="s">
        <v>74</v>
      </c>
      <c r="C888" t="s">
        <v>97</v>
      </c>
      <c r="D888" t="s">
        <v>1078</v>
      </c>
      <c r="E888">
        <v>12787500</v>
      </c>
      <c r="F888">
        <v>13137500</v>
      </c>
      <c r="G888">
        <v>4</v>
      </c>
    </row>
    <row r="889" spans="1:7" x14ac:dyDescent="0.2">
      <c r="A889">
        <v>4</v>
      </c>
      <c r="B889" t="s">
        <v>74</v>
      </c>
      <c r="C889" t="s">
        <v>746</v>
      </c>
      <c r="D889" t="s">
        <v>1079</v>
      </c>
      <c r="E889">
        <v>9293000</v>
      </c>
      <c r="F889">
        <v>9692422.2949999999</v>
      </c>
      <c r="G889">
        <v>2</v>
      </c>
    </row>
    <row r="890" spans="1:7" x14ac:dyDescent="0.2">
      <c r="A890">
        <v>4</v>
      </c>
      <c r="B890" t="s">
        <v>74</v>
      </c>
      <c r="C890" t="s">
        <v>746</v>
      </c>
      <c r="D890" t="s">
        <v>1079</v>
      </c>
      <c r="E890">
        <v>11625000</v>
      </c>
      <c r="F890">
        <v>11925000</v>
      </c>
      <c r="G890">
        <v>2</v>
      </c>
    </row>
    <row r="891" spans="1:7" x14ac:dyDescent="0.2">
      <c r="A891">
        <v>28</v>
      </c>
      <c r="B891" t="s">
        <v>74</v>
      </c>
      <c r="C891" t="s">
        <v>746</v>
      </c>
      <c r="D891" t="s">
        <v>1079</v>
      </c>
      <c r="E891">
        <v>9260000</v>
      </c>
      <c r="F891">
        <v>9605573.0299999993</v>
      </c>
      <c r="G891">
        <v>1</v>
      </c>
    </row>
    <row r="892" spans="1:7" x14ac:dyDescent="0.2">
      <c r="A892">
        <v>28</v>
      </c>
      <c r="B892" t="s">
        <v>74</v>
      </c>
      <c r="C892" t="s">
        <v>746</v>
      </c>
      <c r="D892" t="s">
        <v>1079</v>
      </c>
      <c r="E892">
        <v>9300000</v>
      </c>
      <c r="F892">
        <v>9606025.0299999993</v>
      </c>
      <c r="G892">
        <v>1</v>
      </c>
    </row>
    <row r="893" spans="1:7" x14ac:dyDescent="0.2">
      <c r="A893">
        <v>87</v>
      </c>
      <c r="B893" t="s">
        <v>74</v>
      </c>
      <c r="C893" t="s">
        <v>746</v>
      </c>
      <c r="D893" t="s">
        <v>1079</v>
      </c>
      <c r="E893">
        <v>9234000</v>
      </c>
      <c r="F893">
        <v>9618763.6699999999</v>
      </c>
      <c r="G893">
        <v>1</v>
      </c>
    </row>
    <row r="894" spans="1:7" x14ac:dyDescent="0.2">
      <c r="A894">
        <v>87</v>
      </c>
      <c r="B894" t="s">
        <v>74</v>
      </c>
      <c r="C894" t="s">
        <v>746</v>
      </c>
      <c r="D894" t="s">
        <v>1079</v>
      </c>
      <c r="E894">
        <v>9106000</v>
      </c>
      <c r="F894">
        <v>9446727.9749999996</v>
      </c>
      <c r="G894">
        <v>4</v>
      </c>
    </row>
    <row r="895" spans="1:7" x14ac:dyDescent="0.2">
      <c r="A895">
        <v>93</v>
      </c>
      <c r="B895" t="s">
        <v>74</v>
      </c>
      <c r="C895" t="s">
        <v>746</v>
      </c>
      <c r="D895" t="s">
        <v>1079</v>
      </c>
      <c r="E895">
        <v>6944000</v>
      </c>
      <c r="F895">
        <v>28399300</v>
      </c>
      <c r="G895">
        <v>1</v>
      </c>
    </row>
    <row r="896" spans="1:7" x14ac:dyDescent="0.2">
      <c r="A896">
        <v>93</v>
      </c>
      <c r="B896" t="s">
        <v>74</v>
      </c>
      <c r="C896" t="s">
        <v>746</v>
      </c>
      <c r="D896" t="s">
        <v>1079</v>
      </c>
      <c r="E896">
        <v>13020000</v>
      </c>
      <c r="F896">
        <v>13370000</v>
      </c>
      <c r="G896">
        <v>5</v>
      </c>
    </row>
    <row r="897" spans="1:8" x14ac:dyDescent="0.2">
      <c r="A897">
        <v>88</v>
      </c>
      <c r="B897" t="s">
        <v>74</v>
      </c>
      <c r="C897" t="s">
        <v>746</v>
      </c>
      <c r="D897" t="s">
        <v>1079</v>
      </c>
      <c r="E897">
        <v>9300000</v>
      </c>
      <c r="F897">
        <v>9829958.9100000001</v>
      </c>
      <c r="G897">
        <v>1</v>
      </c>
    </row>
    <row r="898" spans="1:8" x14ac:dyDescent="0.2">
      <c r="A898">
        <v>105</v>
      </c>
      <c r="B898" t="s">
        <v>74</v>
      </c>
      <c r="C898" t="s">
        <v>746</v>
      </c>
      <c r="D898" t="s">
        <v>1079</v>
      </c>
      <c r="E898">
        <v>9108500</v>
      </c>
      <c r="F898">
        <v>9597809.5899999999</v>
      </c>
      <c r="G898">
        <v>2</v>
      </c>
    </row>
    <row r="899" spans="1:8" x14ac:dyDescent="0.2">
      <c r="A899">
        <v>93</v>
      </c>
      <c r="B899" t="s">
        <v>105</v>
      </c>
      <c r="C899" t="s">
        <v>105</v>
      </c>
      <c r="D899" t="s">
        <v>1080</v>
      </c>
      <c r="E899">
        <v>13552000</v>
      </c>
      <c r="F899">
        <v>13852698.380000001</v>
      </c>
      <c r="G899">
        <v>1</v>
      </c>
    </row>
    <row r="900" spans="1:8" x14ac:dyDescent="0.2">
      <c r="A900">
        <v>93</v>
      </c>
      <c r="B900" t="s">
        <v>105</v>
      </c>
      <c r="C900" t="s">
        <v>105</v>
      </c>
      <c r="D900" t="s">
        <v>1080</v>
      </c>
      <c r="E900">
        <v>13552000</v>
      </c>
      <c r="F900">
        <v>13852698.380000001</v>
      </c>
      <c r="G900">
        <v>1</v>
      </c>
    </row>
    <row r="901" spans="1:8" x14ac:dyDescent="0.2">
      <c r="A901">
        <v>4</v>
      </c>
      <c r="B901" t="s">
        <v>105</v>
      </c>
      <c r="C901" t="s">
        <v>830</v>
      </c>
      <c r="D901" t="s">
        <v>1081</v>
      </c>
      <c r="E901">
        <v>9267000</v>
      </c>
      <c r="F901">
        <v>9567000</v>
      </c>
      <c r="G901">
        <v>1</v>
      </c>
    </row>
    <row r="902" spans="1:8" x14ac:dyDescent="0.2">
      <c r="A902">
        <v>4</v>
      </c>
      <c r="B902" t="s">
        <v>105</v>
      </c>
      <c r="C902" t="s">
        <v>830</v>
      </c>
      <c r="D902" t="s">
        <v>1081</v>
      </c>
      <c r="E902">
        <v>13950000</v>
      </c>
      <c r="F902">
        <v>14250000</v>
      </c>
      <c r="G902">
        <v>1</v>
      </c>
    </row>
    <row r="903" spans="1:8" x14ac:dyDescent="0.2">
      <c r="A903">
        <v>93</v>
      </c>
      <c r="B903" t="s">
        <v>105</v>
      </c>
      <c r="C903" t="s">
        <v>830</v>
      </c>
      <c r="D903" t="s">
        <v>1081</v>
      </c>
      <c r="E903">
        <v>9286750</v>
      </c>
      <c r="F903">
        <v>11975000</v>
      </c>
      <c r="G903">
        <v>4</v>
      </c>
    </row>
    <row r="904" spans="1:8" x14ac:dyDescent="0.2">
      <c r="A904">
        <v>4</v>
      </c>
      <c r="B904" t="s">
        <v>105</v>
      </c>
      <c r="C904" t="s">
        <v>830</v>
      </c>
      <c r="D904" t="s">
        <v>1082</v>
      </c>
      <c r="E904">
        <v>10022666.6666667</v>
      </c>
      <c r="F904">
        <v>11150000</v>
      </c>
      <c r="G904">
        <v>3</v>
      </c>
    </row>
    <row r="905" spans="1:8" x14ac:dyDescent="0.2">
      <c r="A905">
        <v>87</v>
      </c>
      <c r="B905" t="s">
        <v>105</v>
      </c>
      <c r="C905" t="s">
        <v>830</v>
      </c>
      <c r="D905" t="s">
        <v>1082</v>
      </c>
      <c r="E905">
        <v>6975000</v>
      </c>
      <c r="F905">
        <v>14374435</v>
      </c>
      <c r="G905">
        <v>2</v>
      </c>
    </row>
    <row r="906" spans="1:8" x14ac:dyDescent="0.2">
      <c r="A906">
        <v>4</v>
      </c>
      <c r="B906" t="s">
        <v>105</v>
      </c>
      <c r="C906" t="s">
        <v>830</v>
      </c>
      <c r="D906" t="s">
        <v>1083</v>
      </c>
      <c r="E906">
        <v>13020000</v>
      </c>
      <c r="F906">
        <v>13407652.544</v>
      </c>
      <c r="G906">
        <v>5</v>
      </c>
    </row>
    <row r="907" spans="1:8" x14ac:dyDescent="0.2">
      <c r="A907">
        <v>101</v>
      </c>
      <c r="B907" t="s">
        <v>103</v>
      </c>
      <c r="C907" t="s">
        <v>823</v>
      </c>
      <c r="D907" t="s">
        <v>1084</v>
      </c>
      <c r="E907">
        <v>33264085.989999998</v>
      </c>
      <c r="F907">
        <v>33528171.989999998</v>
      </c>
      <c r="H907">
        <v>1</v>
      </c>
    </row>
    <row r="908" spans="1:8" x14ac:dyDescent="0.2">
      <c r="A908">
        <v>96</v>
      </c>
      <c r="B908" t="s">
        <v>103</v>
      </c>
      <c r="C908" t="s">
        <v>823</v>
      </c>
      <c r="D908" t="s">
        <v>1084</v>
      </c>
      <c r="E908">
        <v>9150000</v>
      </c>
      <c r="F908">
        <v>9465390.75</v>
      </c>
      <c r="G908">
        <v>1</v>
      </c>
    </row>
    <row r="909" spans="1:8" x14ac:dyDescent="0.2">
      <c r="A909">
        <v>4</v>
      </c>
      <c r="B909" t="s">
        <v>103</v>
      </c>
      <c r="C909" t="s">
        <v>94</v>
      </c>
      <c r="D909" t="s">
        <v>1086</v>
      </c>
      <c r="E909">
        <v>13950000</v>
      </c>
      <c r="F909">
        <v>14250000</v>
      </c>
      <c r="G909">
        <v>1</v>
      </c>
    </row>
    <row r="910" spans="1:8" x14ac:dyDescent="0.2">
      <c r="A910">
        <v>4</v>
      </c>
      <c r="B910" t="s">
        <v>103</v>
      </c>
      <c r="C910" t="s">
        <v>94</v>
      </c>
      <c r="D910" t="s">
        <v>1086</v>
      </c>
      <c r="E910">
        <v>13950000</v>
      </c>
      <c r="F910">
        <v>14250000</v>
      </c>
      <c r="G910">
        <v>1</v>
      </c>
    </row>
    <row r="911" spans="1:8" x14ac:dyDescent="0.2">
      <c r="A911">
        <v>93</v>
      </c>
      <c r="B911" t="s">
        <v>103</v>
      </c>
      <c r="C911" t="s">
        <v>94</v>
      </c>
      <c r="D911" t="s">
        <v>1086</v>
      </c>
      <c r="E911">
        <v>8959000</v>
      </c>
      <c r="F911">
        <v>29200000</v>
      </c>
      <c r="G911">
        <v>1</v>
      </c>
    </row>
    <row r="912" spans="1:8" x14ac:dyDescent="0.2">
      <c r="A912">
        <v>117</v>
      </c>
      <c r="B912" t="s">
        <v>11</v>
      </c>
      <c r="C912" t="s">
        <v>835</v>
      </c>
      <c r="D912" t="s">
        <v>1087</v>
      </c>
      <c r="E912">
        <v>8959000</v>
      </c>
      <c r="F912">
        <v>9511293.75</v>
      </c>
      <c r="G912">
        <v>1</v>
      </c>
    </row>
    <row r="913" spans="1:7" x14ac:dyDescent="0.2">
      <c r="A913">
        <v>93</v>
      </c>
      <c r="B913" t="s">
        <v>11</v>
      </c>
      <c r="C913" t="s">
        <v>104</v>
      </c>
      <c r="D913" t="s">
        <v>1088</v>
      </c>
      <c r="E913">
        <v>6608000</v>
      </c>
      <c r="F913">
        <v>12601626.1</v>
      </c>
      <c r="G913">
        <v>1</v>
      </c>
    </row>
    <row r="914" spans="1:7" x14ac:dyDescent="0.2">
      <c r="A914">
        <v>117</v>
      </c>
      <c r="B914" t="s">
        <v>11</v>
      </c>
      <c r="C914" t="s">
        <v>835</v>
      </c>
      <c r="D914" t="s">
        <v>1088</v>
      </c>
      <c r="E914">
        <v>9267000</v>
      </c>
      <c r="F914">
        <v>9511293.75</v>
      </c>
      <c r="G914">
        <v>1</v>
      </c>
    </row>
    <row r="915" spans="1:7" x14ac:dyDescent="0.2">
      <c r="A915">
        <v>4</v>
      </c>
      <c r="B915" t="s">
        <v>12</v>
      </c>
      <c r="C915" t="s">
        <v>1091</v>
      </c>
      <c r="D915" t="s">
        <v>1088</v>
      </c>
      <c r="E915">
        <v>6776000</v>
      </c>
      <c r="F915">
        <v>68076000</v>
      </c>
      <c r="G915">
        <v>1</v>
      </c>
    </row>
    <row r="916" spans="1:7" x14ac:dyDescent="0.2">
      <c r="A916">
        <v>96</v>
      </c>
      <c r="B916" t="s">
        <v>12</v>
      </c>
      <c r="C916" t="s">
        <v>1091</v>
      </c>
      <c r="D916" t="s">
        <v>1088</v>
      </c>
      <c r="E916">
        <v>9214000</v>
      </c>
      <c r="F916">
        <v>9603585.7100000009</v>
      </c>
      <c r="G916">
        <v>1</v>
      </c>
    </row>
    <row r="917" spans="1:7" x14ac:dyDescent="0.2">
      <c r="A917">
        <v>93</v>
      </c>
      <c r="B917" t="s">
        <v>11</v>
      </c>
      <c r="C917" t="s">
        <v>983</v>
      </c>
      <c r="D917" t="s">
        <v>1089</v>
      </c>
      <c r="E917">
        <v>8711000</v>
      </c>
      <c r="F917">
        <v>8961796.4100000001</v>
      </c>
      <c r="G917">
        <v>1</v>
      </c>
    </row>
    <row r="918" spans="1:7" x14ac:dyDescent="0.2">
      <c r="A918">
        <v>4</v>
      </c>
      <c r="B918" t="s">
        <v>12</v>
      </c>
      <c r="C918" t="s">
        <v>12</v>
      </c>
      <c r="D918" t="s">
        <v>1090</v>
      </c>
      <c r="E918">
        <v>9300000</v>
      </c>
      <c r="F918">
        <v>9600000</v>
      </c>
      <c r="G918">
        <v>2</v>
      </c>
    </row>
    <row r="919" spans="1:7" x14ac:dyDescent="0.2">
      <c r="A919">
        <v>117</v>
      </c>
      <c r="B919" t="s">
        <v>12</v>
      </c>
      <c r="C919" t="s">
        <v>12</v>
      </c>
      <c r="D919" t="s">
        <v>1090</v>
      </c>
      <c r="E919">
        <v>9300000</v>
      </c>
      <c r="F919">
        <v>9511293.75</v>
      </c>
      <c r="G919">
        <v>1</v>
      </c>
    </row>
    <row r="920" spans="1:7" x14ac:dyDescent="0.2">
      <c r="A920">
        <v>93</v>
      </c>
      <c r="B920" t="s">
        <v>73</v>
      </c>
      <c r="C920" t="s">
        <v>617</v>
      </c>
      <c r="D920" t="s">
        <v>1094</v>
      </c>
      <c r="E920">
        <v>13950000</v>
      </c>
      <c r="F920">
        <v>14400008.880000001</v>
      </c>
      <c r="G920">
        <v>1</v>
      </c>
    </row>
    <row r="921" spans="1:7" x14ac:dyDescent="0.2">
      <c r="A921">
        <v>93</v>
      </c>
      <c r="B921" t="s">
        <v>73</v>
      </c>
      <c r="C921" t="s">
        <v>617</v>
      </c>
      <c r="D921" t="s">
        <v>1094</v>
      </c>
      <c r="E921">
        <v>11605000</v>
      </c>
      <c r="F921">
        <v>12075004.439999999</v>
      </c>
      <c r="G921">
        <v>2</v>
      </c>
    </row>
    <row r="922" spans="1:7" x14ac:dyDescent="0.2">
      <c r="A922">
        <v>32</v>
      </c>
      <c r="B922" t="s">
        <v>73</v>
      </c>
      <c r="C922" t="s">
        <v>617</v>
      </c>
      <c r="D922" t="s">
        <v>1094</v>
      </c>
      <c r="E922">
        <v>9247000</v>
      </c>
      <c r="F922">
        <v>19338670.390000001</v>
      </c>
      <c r="G922">
        <v>1</v>
      </c>
    </row>
    <row r="923" spans="1:7" x14ac:dyDescent="0.2">
      <c r="A923">
        <v>105</v>
      </c>
      <c r="B923" t="s">
        <v>73</v>
      </c>
      <c r="C923" t="s">
        <v>617</v>
      </c>
      <c r="D923" t="s">
        <v>1094</v>
      </c>
      <c r="E923">
        <v>13950000</v>
      </c>
      <c r="F923">
        <v>14338787.18</v>
      </c>
      <c r="G923">
        <v>1</v>
      </c>
    </row>
    <row r="924" spans="1:7" x14ac:dyDescent="0.2">
      <c r="A924">
        <v>105</v>
      </c>
      <c r="B924" t="s">
        <v>73</v>
      </c>
      <c r="C924" t="s">
        <v>617</v>
      </c>
      <c r="D924" t="s">
        <v>1094</v>
      </c>
      <c r="E924">
        <v>11595500</v>
      </c>
      <c r="F924">
        <v>11969380.359999999</v>
      </c>
      <c r="G924">
        <v>2</v>
      </c>
    </row>
    <row r="925" spans="1:7" x14ac:dyDescent="0.2">
      <c r="A925">
        <v>116</v>
      </c>
      <c r="B925" t="s">
        <v>11</v>
      </c>
      <c r="C925" t="s">
        <v>1097</v>
      </c>
      <c r="D925" t="s">
        <v>1097</v>
      </c>
      <c r="E925">
        <v>9300000</v>
      </c>
      <c r="F925">
        <v>10281048.560000001</v>
      </c>
      <c r="G925">
        <v>2</v>
      </c>
    </row>
    <row r="926" spans="1:7" x14ac:dyDescent="0.2">
      <c r="A926">
        <v>121</v>
      </c>
      <c r="B926" t="s">
        <v>11</v>
      </c>
      <c r="C926" t="s">
        <v>1097</v>
      </c>
      <c r="D926" t="s">
        <v>1097</v>
      </c>
      <c r="E926">
        <v>13950000</v>
      </c>
      <c r="F926">
        <v>14422720</v>
      </c>
      <c r="G926">
        <v>1</v>
      </c>
    </row>
    <row r="927" spans="1:7" x14ac:dyDescent="0.2">
      <c r="A927">
        <v>121</v>
      </c>
      <c r="B927" t="s">
        <v>11</v>
      </c>
      <c r="C927" t="s">
        <v>1097</v>
      </c>
      <c r="D927" t="s">
        <v>1097</v>
      </c>
      <c r="E927">
        <v>13950000</v>
      </c>
      <c r="F927">
        <v>14422720</v>
      </c>
      <c r="G927">
        <v>1</v>
      </c>
    </row>
    <row r="928" spans="1:7" x14ac:dyDescent="0.2">
      <c r="A928">
        <v>27</v>
      </c>
      <c r="B928" t="s">
        <v>11</v>
      </c>
      <c r="C928" t="s">
        <v>1097</v>
      </c>
      <c r="D928" t="s">
        <v>1098</v>
      </c>
      <c r="E928">
        <v>6776000</v>
      </c>
      <c r="F928">
        <v>26656000</v>
      </c>
      <c r="G928">
        <v>1</v>
      </c>
    </row>
    <row r="929" spans="1:7" x14ac:dyDescent="0.2">
      <c r="A929">
        <v>28</v>
      </c>
      <c r="B929" t="s">
        <v>11</v>
      </c>
      <c r="C929" t="s">
        <v>1097</v>
      </c>
      <c r="D929" t="s">
        <v>1099</v>
      </c>
      <c r="E929">
        <v>9286000</v>
      </c>
      <c r="F929">
        <v>9571616.5299999993</v>
      </c>
      <c r="G929">
        <v>1</v>
      </c>
    </row>
    <row r="930" spans="1:7" x14ac:dyDescent="0.2">
      <c r="A930">
        <v>28</v>
      </c>
      <c r="B930" t="s">
        <v>11</v>
      </c>
      <c r="C930" t="s">
        <v>1097</v>
      </c>
      <c r="D930" t="s">
        <v>1099</v>
      </c>
      <c r="E930">
        <v>9283500</v>
      </c>
      <c r="F930">
        <v>9588707.7799999993</v>
      </c>
      <c r="G930">
        <v>2</v>
      </c>
    </row>
    <row r="931" spans="1:7" x14ac:dyDescent="0.2">
      <c r="A931">
        <v>28</v>
      </c>
      <c r="B931" t="s">
        <v>11</v>
      </c>
      <c r="C931" t="s">
        <v>758</v>
      </c>
      <c r="D931" t="s">
        <v>1100</v>
      </c>
      <c r="E931">
        <v>9300000</v>
      </c>
      <c r="F931">
        <v>9606025.0299999993</v>
      </c>
      <c r="G931">
        <v>2</v>
      </c>
    </row>
    <row r="932" spans="1:7" x14ac:dyDescent="0.2">
      <c r="A932">
        <v>4</v>
      </c>
      <c r="B932" t="s">
        <v>11</v>
      </c>
      <c r="C932" t="s">
        <v>99</v>
      </c>
      <c r="D932" t="s">
        <v>1101</v>
      </c>
      <c r="E932">
        <v>9300000</v>
      </c>
      <c r="F932">
        <v>9600000</v>
      </c>
      <c r="G932">
        <v>1</v>
      </c>
    </row>
    <row r="933" spans="1:7" x14ac:dyDescent="0.2">
      <c r="A933">
        <v>4</v>
      </c>
      <c r="B933" t="s">
        <v>11</v>
      </c>
      <c r="C933" t="s">
        <v>99</v>
      </c>
      <c r="D933" t="s">
        <v>1101</v>
      </c>
      <c r="E933">
        <v>13950000</v>
      </c>
      <c r="F933">
        <v>14250000</v>
      </c>
      <c r="G933">
        <v>1</v>
      </c>
    </row>
    <row r="934" spans="1:7" x14ac:dyDescent="0.2">
      <c r="A934">
        <v>87</v>
      </c>
      <c r="B934" t="s">
        <v>11</v>
      </c>
      <c r="C934" t="s">
        <v>99</v>
      </c>
      <c r="D934" t="s">
        <v>1101</v>
      </c>
      <c r="E934">
        <v>9300000</v>
      </c>
      <c r="F934">
        <v>9601790</v>
      </c>
      <c r="G934">
        <v>1</v>
      </c>
    </row>
    <row r="935" spans="1:7" x14ac:dyDescent="0.2">
      <c r="A935">
        <v>121</v>
      </c>
      <c r="B935" t="s">
        <v>11</v>
      </c>
      <c r="C935" t="s">
        <v>99</v>
      </c>
      <c r="D935" t="s">
        <v>1101</v>
      </c>
      <c r="E935">
        <v>13950000</v>
      </c>
      <c r="F935">
        <v>14399555</v>
      </c>
      <c r="G935">
        <v>1</v>
      </c>
    </row>
    <row r="936" spans="1:7" x14ac:dyDescent="0.2">
      <c r="A936">
        <v>121</v>
      </c>
      <c r="B936" t="s">
        <v>11</v>
      </c>
      <c r="C936" t="s">
        <v>99</v>
      </c>
      <c r="D936" t="s">
        <v>1101</v>
      </c>
      <c r="E936">
        <v>13950000</v>
      </c>
      <c r="F936">
        <v>14399555</v>
      </c>
      <c r="G936">
        <v>1</v>
      </c>
    </row>
    <row r="937" spans="1:7" x14ac:dyDescent="0.2">
      <c r="A937">
        <v>121</v>
      </c>
      <c r="B937" t="s">
        <v>73</v>
      </c>
      <c r="C937" t="s">
        <v>836</v>
      </c>
      <c r="D937" t="s">
        <v>1103</v>
      </c>
      <c r="E937">
        <v>6608000</v>
      </c>
      <c r="F937">
        <v>11609034.939999999</v>
      </c>
      <c r="G937">
        <v>1</v>
      </c>
    </row>
    <row r="938" spans="1:7" x14ac:dyDescent="0.2">
      <c r="A938">
        <v>28</v>
      </c>
      <c r="B938" t="s">
        <v>73</v>
      </c>
      <c r="C938" t="s">
        <v>836</v>
      </c>
      <c r="D938" t="s">
        <v>1104</v>
      </c>
      <c r="E938">
        <v>9227000</v>
      </c>
      <c r="F938">
        <v>9571017.6300000008</v>
      </c>
      <c r="G938">
        <v>1</v>
      </c>
    </row>
    <row r="939" spans="1:7" x14ac:dyDescent="0.2">
      <c r="A939">
        <v>32</v>
      </c>
      <c r="B939" t="s">
        <v>73</v>
      </c>
      <c r="C939" t="s">
        <v>836</v>
      </c>
      <c r="D939" t="s">
        <v>1104</v>
      </c>
      <c r="E939">
        <v>9267000</v>
      </c>
      <c r="F939">
        <v>18329212.91</v>
      </c>
      <c r="G939">
        <v>1</v>
      </c>
    </row>
    <row r="940" spans="1:7" x14ac:dyDescent="0.2">
      <c r="A940">
        <v>105</v>
      </c>
      <c r="B940" t="s">
        <v>73</v>
      </c>
      <c r="C940" t="s">
        <v>836</v>
      </c>
      <c r="D940" t="s">
        <v>1104</v>
      </c>
      <c r="E940">
        <v>9300000</v>
      </c>
      <c r="F940">
        <v>9599973.5399999991</v>
      </c>
      <c r="G940">
        <v>1</v>
      </c>
    </row>
    <row r="941" spans="1:7" x14ac:dyDescent="0.2">
      <c r="A941">
        <v>4</v>
      </c>
      <c r="B941" t="s">
        <v>73</v>
      </c>
      <c r="C941" t="s">
        <v>86</v>
      </c>
      <c r="D941" t="s">
        <v>1105</v>
      </c>
      <c r="E941">
        <v>9254000</v>
      </c>
      <c r="F941">
        <v>9600000</v>
      </c>
      <c r="G941">
        <v>1</v>
      </c>
    </row>
    <row r="942" spans="1:7" x14ac:dyDescent="0.2">
      <c r="A942">
        <v>28</v>
      </c>
      <c r="B942" t="s">
        <v>73</v>
      </c>
      <c r="C942" t="s">
        <v>86</v>
      </c>
      <c r="D942" t="s">
        <v>1105</v>
      </c>
      <c r="E942">
        <v>9300000</v>
      </c>
      <c r="F942">
        <v>9606025.0299999993</v>
      </c>
      <c r="G942">
        <v>1</v>
      </c>
    </row>
    <row r="943" spans="1:7" x14ac:dyDescent="0.2">
      <c r="A943">
        <v>28</v>
      </c>
      <c r="B943" t="s">
        <v>73</v>
      </c>
      <c r="C943" t="s">
        <v>86</v>
      </c>
      <c r="D943" t="s">
        <v>1105</v>
      </c>
      <c r="E943">
        <v>9273000</v>
      </c>
      <c r="F943">
        <v>9587534.9000000004</v>
      </c>
      <c r="G943">
        <v>1</v>
      </c>
    </row>
    <row r="944" spans="1:7" x14ac:dyDescent="0.2">
      <c r="A944">
        <v>87</v>
      </c>
      <c r="B944" t="s">
        <v>73</v>
      </c>
      <c r="C944" t="s">
        <v>86</v>
      </c>
      <c r="D944" t="s">
        <v>1105</v>
      </c>
      <c r="E944">
        <v>9300000</v>
      </c>
      <c r="F944">
        <v>9406434.8000000007</v>
      </c>
      <c r="G944">
        <v>1</v>
      </c>
    </row>
    <row r="945" spans="1:7" x14ac:dyDescent="0.2">
      <c r="A945">
        <v>93</v>
      </c>
      <c r="B945" t="s">
        <v>73</v>
      </c>
      <c r="C945" t="s">
        <v>86</v>
      </c>
      <c r="D945" t="s">
        <v>1105</v>
      </c>
      <c r="E945">
        <v>9300000</v>
      </c>
      <c r="F945">
        <v>9550000</v>
      </c>
      <c r="G945">
        <v>1</v>
      </c>
    </row>
    <row r="946" spans="1:7" x14ac:dyDescent="0.2">
      <c r="A946">
        <v>116</v>
      </c>
      <c r="B946" t="s">
        <v>73</v>
      </c>
      <c r="C946" t="s">
        <v>86</v>
      </c>
      <c r="D946" t="s">
        <v>1105</v>
      </c>
      <c r="E946">
        <v>8912000</v>
      </c>
      <c r="F946">
        <v>14200062.119999999</v>
      </c>
      <c r="G946">
        <v>3</v>
      </c>
    </row>
    <row r="947" spans="1:7" x14ac:dyDescent="0.2">
      <c r="A947">
        <v>4</v>
      </c>
      <c r="B947" t="s">
        <v>74</v>
      </c>
      <c r="C947" t="s">
        <v>87</v>
      </c>
      <c r="D947" t="s">
        <v>1106</v>
      </c>
      <c r="E947">
        <v>13950000</v>
      </c>
      <c r="F947">
        <v>14250000</v>
      </c>
      <c r="G947">
        <v>2</v>
      </c>
    </row>
    <row r="948" spans="1:7" x14ac:dyDescent="0.2">
      <c r="A948">
        <v>28</v>
      </c>
      <c r="B948" t="s">
        <v>74</v>
      </c>
      <c r="C948" t="s">
        <v>87</v>
      </c>
      <c r="D948" t="s">
        <v>1106</v>
      </c>
      <c r="E948">
        <v>9221000</v>
      </c>
      <c r="F948">
        <v>9605132.3300000001</v>
      </c>
      <c r="G948">
        <v>1</v>
      </c>
    </row>
    <row r="949" spans="1:7" x14ac:dyDescent="0.2">
      <c r="A949">
        <v>28</v>
      </c>
      <c r="B949" t="s">
        <v>74</v>
      </c>
      <c r="C949" t="s">
        <v>87</v>
      </c>
      <c r="D949" t="s">
        <v>1106</v>
      </c>
      <c r="E949">
        <v>9300000</v>
      </c>
      <c r="F949">
        <v>9606025.0299999993</v>
      </c>
      <c r="G949">
        <v>1</v>
      </c>
    </row>
    <row r="950" spans="1:7" x14ac:dyDescent="0.2">
      <c r="A950">
        <v>88</v>
      </c>
      <c r="B950" t="s">
        <v>74</v>
      </c>
      <c r="C950" t="s">
        <v>87</v>
      </c>
      <c r="D950" t="s">
        <v>1106</v>
      </c>
      <c r="E950">
        <v>9227000</v>
      </c>
      <c r="F950">
        <v>9620153.6999999993</v>
      </c>
      <c r="G950">
        <v>1</v>
      </c>
    </row>
    <row r="951" spans="1:7" x14ac:dyDescent="0.2">
      <c r="A951">
        <v>105</v>
      </c>
      <c r="B951" t="s">
        <v>74</v>
      </c>
      <c r="C951" t="s">
        <v>87</v>
      </c>
      <c r="D951" t="s">
        <v>1106</v>
      </c>
      <c r="E951">
        <v>13950000</v>
      </c>
      <c r="F951">
        <v>14338787.18</v>
      </c>
      <c r="G951">
        <v>2</v>
      </c>
    </row>
    <row r="952" spans="1:7" x14ac:dyDescent="0.2">
      <c r="A952">
        <v>105</v>
      </c>
      <c r="B952" t="s">
        <v>74</v>
      </c>
      <c r="C952" t="s">
        <v>87</v>
      </c>
      <c r="D952" t="s">
        <v>1106</v>
      </c>
      <c r="E952">
        <v>13950000</v>
      </c>
      <c r="F952">
        <v>14338787.18</v>
      </c>
      <c r="G952">
        <v>2</v>
      </c>
    </row>
    <row r="953" spans="1:7" x14ac:dyDescent="0.2">
      <c r="A953">
        <v>28</v>
      </c>
      <c r="B953" t="s">
        <v>74</v>
      </c>
      <c r="C953" t="s">
        <v>929</v>
      </c>
      <c r="D953" t="s">
        <v>1107</v>
      </c>
      <c r="E953">
        <v>11625000</v>
      </c>
      <c r="F953">
        <v>12468716.92</v>
      </c>
      <c r="G953">
        <v>2</v>
      </c>
    </row>
    <row r="954" spans="1:7" x14ac:dyDescent="0.2">
      <c r="A954">
        <v>28</v>
      </c>
      <c r="B954" t="s">
        <v>74</v>
      </c>
      <c r="C954" t="s">
        <v>929</v>
      </c>
      <c r="D954" t="s">
        <v>1107</v>
      </c>
      <c r="E954">
        <v>9300000</v>
      </c>
      <c r="F954">
        <v>9571793.4299999997</v>
      </c>
      <c r="G954">
        <v>1</v>
      </c>
    </row>
    <row r="955" spans="1:7" x14ac:dyDescent="0.2">
      <c r="A955">
        <v>93</v>
      </c>
      <c r="B955" t="s">
        <v>11</v>
      </c>
      <c r="C955" t="s">
        <v>104</v>
      </c>
      <c r="D955" t="s">
        <v>1108</v>
      </c>
      <c r="E955">
        <v>7028000</v>
      </c>
      <c r="F955">
        <v>55228194.890000001</v>
      </c>
      <c r="G955">
        <v>1</v>
      </c>
    </row>
    <row r="956" spans="1:7" x14ac:dyDescent="0.2">
      <c r="A956">
        <v>117</v>
      </c>
      <c r="B956" t="s">
        <v>11</v>
      </c>
      <c r="C956" t="s">
        <v>104</v>
      </c>
      <c r="D956" t="s">
        <v>1108</v>
      </c>
      <c r="E956">
        <v>9300000</v>
      </c>
      <c r="F956">
        <v>9511293.75</v>
      </c>
      <c r="G956">
        <v>1</v>
      </c>
    </row>
    <row r="957" spans="1:7" x14ac:dyDescent="0.2">
      <c r="A957">
        <v>4</v>
      </c>
      <c r="B957" t="s">
        <v>73</v>
      </c>
      <c r="C957" t="s">
        <v>834</v>
      </c>
      <c r="D957" t="s">
        <v>1109</v>
      </c>
      <c r="E957">
        <v>9175000</v>
      </c>
      <c r="F957">
        <v>9600000</v>
      </c>
      <c r="G957">
        <v>1</v>
      </c>
    </row>
    <row r="958" spans="1:7" x14ac:dyDescent="0.2">
      <c r="A958">
        <v>28</v>
      </c>
      <c r="B958" t="s">
        <v>73</v>
      </c>
      <c r="C958" t="s">
        <v>834</v>
      </c>
      <c r="D958" t="s">
        <v>1109</v>
      </c>
      <c r="E958">
        <v>9300000</v>
      </c>
      <c r="F958">
        <v>9606025.0299999993</v>
      </c>
      <c r="G958">
        <v>1</v>
      </c>
    </row>
    <row r="959" spans="1:7" x14ac:dyDescent="0.2">
      <c r="A959">
        <v>28</v>
      </c>
      <c r="B959" t="s">
        <v>73</v>
      </c>
      <c r="C959" t="s">
        <v>834</v>
      </c>
      <c r="D959" t="s">
        <v>1109</v>
      </c>
      <c r="E959">
        <v>9300000</v>
      </c>
      <c r="F959">
        <v>9606025.0299999993</v>
      </c>
      <c r="G959">
        <v>1</v>
      </c>
    </row>
    <row r="960" spans="1:7" x14ac:dyDescent="0.2">
      <c r="A960">
        <v>93</v>
      </c>
      <c r="B960" t="s">
        <v>73</v>
      </c>
      <c r="C960" t="s">
        <v>834</v>
      </c>
      <c r="D960" t="s">
        <v>1109</v>
      </c>
      <c r="E960">
        <v>9300000</v>
      </c>
      <c r="F960">
        <v>10185395.890000001</v>
      </c>
      <c r="G960">
        <v>1</v>
      </c>
    </row>
    <row r="961" spans="1:8" x14ac:dyDescent="0.2">
      <c r="A961">
        <v>121</v>
      </c>
      <c r="B961" t="s">
        <v>73</v>
      </c>
      <c r="C961" t="s">
        <v>834</v>
      </c>
      <c r="D961" t="s">
        <v>1109</v>
      </c>
      <c r="E961">
        <v>9195000</v>
      </c>
      <c r="F961">
        <v>10123534.35</v>
      </c>
      <c r="G961">
        <v>1</v>
      </c>
    </row>
    <row r="962" spans="1:8" x14ac:dyDescent="0.2">
      <c r="A962">
        <v>93</v>
      </c>
      <c r="B962" t="s">
        <v>74</v>
      </c>
      <c r="C962" t="s">
        <v>74</v>
      </c>
      <c r="D962" t="s">
        <v>1110</v>
      </c>
      <c r="E962">
        <v>8665000</v>
      </c>
      <c r="F962">
        <v>9750000</v>
      </c>
      <c r="G962">
        <v>1</v>
      </c>
    </row>
    <row r="963" spans="1:8" x14ac:dyDescent="0.2">
      <c r="A963">
        <v>93</v>
      </c>
      <c r="B963" t="s">
        <v>74</v>
      </c>
      <c r="C963" t="s">
        <v>74</v>
      </c>
      <c r="D963" t="s">
        <v>1110</v>
      </c>
      <c r="E963">
        <v>8665000</v>
      </c>
      <c r="F963">
        <v>9750000</v>
      </c>
      <c r="G963">
        <v>1</v>
      </c>
    </row>
    <row r="964" spans="1:8" x14ac:dyDescent="0.2">
      <c r="A964">
        <v>116</v>
      </c>
      <c r="B964" t="s">
        <v>74</v>
      </c>
      <c r="C964" t="s">
        <v>74</v>
      </c>
      <c r="D964" t="s">
        <v>1110</v>
      </c>
      <c r="E964">
        <v>13950000</v>
      </c>
      <c r="F964">
        <v>14200062.119999999</v>
      </c>
      <c r="G964">
        <v>1</v>
      </c>
    </row>
    <row r="965" spans="1:8" x14ac:dyDescent="0.2">
      <c r="A965">
        <v>4</v>
      </c>
      <c r="B965" t="s">
        <v>103</v>
      </c>
      <c r="C965" t="s">
        <v>750</v>
      </c>
      <c r="D965" t="s">
        <v>95</v>
      </c>
      <c r="E965">
        <v>9300000</v>
      </c>
      <c r="F965">
        <v>9600000</v>
      </c>
      <c r="G965">
        <v>1</v>
      </c>
    </row>
    <row r="966" spans="1:8" x14ac:dyDescent="0.2">
      <c r="A966">
        <v>22</v>
      </c>
      <c r="B966" t="s">
        <v>103</v>
      </c>
      <c r="C966" t="s">
        <v>94</v>
      </c>
      <c r="D966" t="s">
        <v>1112</v>
      </c>
      <c r="E966">
        <v>8891500</v>
      </c>
      <c r="F966">
        <v>45762500</v>
      </c>
      <c r="G966">
        <v>2</v>
      </c>
    </row>
    <row r="967" spans="1:8" x14ac:dyDescent="0.2">
      <c r="A967">
        <v>121</v>
      </c>
      <c r="B967" t="s">
        <v>103</v>
      </c>
      <c r="C967" t="s">
        <v>94</v>
      </c>
      <c r="D967" t="s">
        <v>1112</v>
      </c>
      <c r="E967">
        <v>9201000</v>
      </c>
      <c r="F967">
        <v>9544992.8599999994</v>
      </c>
      <c r="G967">
        <v>1</v>
      </c>
    </row>
    <row r="968" spans="1:8" x14ac:dyDescent="0.2">
      <c r="A968">
        <v>121</v>
      </c>
      <c r="B968" t="s">
        <v>103</v>
      </c>
      <c r="C968" t="s">
        <v>94</v>
      </c>
      <c r="D968" t="s">
        <v>1112</v>
      </c>
      <c r="E968">
        <v>9201000</v>
      </c>
      <c r="F968">
        <v>9544992.8599999994</v>
      </c>
      <c r="G968">
        <v>1</v>
      </c>
    </row>
    <row r="969" spans="1:8" x14ac:dyDescent="0.2">
      <c r="A969">
        <v>93</v>
      </c>
      <c r="B969" t="s">
        <v>103</v>
      </c>
      <c r="C969" t="s">
        <v>109</v>
      </c>
      <c r="D969" t="s">
        <v>1113</v>
      </c>
      <c r="E969">
        <v>8791000</v>
      </c>
      <c r="F969">
        <v>17000000</v>
      </c>
      <c r="G969">
        <v>1</v>
      </c>
    </row>
    <row r="970" spans="1:8" x14ac:dyDescent="0.2">
      <c r="A970">
        <v>88</v>
      </c>
      <c r="B970" t="s">
        <v>103</v>
      </c>
      <c r="C970" t="s">
        <v>109</v>
      </c>
      <c r="D970" t="s">
        <v>1113</v>
      </c>
      <c r="E970">
        <v>9300000</v>
      </c>
      <c r="F970">
        <v>9620978.5999999996</v>
      </c>
      <c r="G970">
        <v>1</v>
      </c>
    </row>
    <row r="971" spans="1:8" x14ac:dyDescent="0.2">
      <c r="A971">
        <v>88</v>
      </c>
      <c r="B971" t="s">
        <v>103</v>
      </c>
      <c r="C971" t="s">
        <v>109</v>
      </c>
      <c r="D971" t="s">
        <v>1113</v>
      </c>
      <c r="E971">
        <v>15344281.74</v>
      </c>
      <c r="F971">
        <v>15344281.74</v>
      </c>
      <c r="H971">
        <v>1</v>
      </c>
    </row>
    <row r="972" spans="1:8" x14ac:dyDescent="0.2">
      <c r="A972">
        <v>105</v>
      </c>
      <c r="B972" t="s">
        <v>103</v>
      </c>
      <c r="C972" t="s">
        <v>109</v>
      </c>
      <c r="D972" t="s">
        <v>1113</v>
      </c>
      <c r="E972">
        <v>9300000</v>
      </c>
      <c r="F972">
        <v>9599973.5399999991</v>
      </c>
      <c r="G972">
        <v>2</v>
      </c>
    </row>
    <row r="973" spans="1:8" x14ac:dyDescent="0.2">
      <c r="A973">
        <v>87</v>
      </c>
      <c r="B973" t="s">
        <v>11</v>
      </c>
      <c r="C973" t="s">
        <v>104</v>
      </c>
      <c r="D973" t="s">
        <v>1114</v>
      </c>
      <c r="E973">
        <v>8119000</v>
      </c>
      <c r="F973">
        <v>34035713.43</v>
      </c>
      <c r="G973">
        <v>1</v>
      </c>
    </row>
    <row r="974" spans="1:8" x14ac:dyDescent="0.2">
      <c r="A974">
        <v>22</v>
      </c>
      <c r="B974" t="s">
        <v>11</v>
      </c>
      <c r="C974" t="s">
        <v>1097</v>
      </c>
      <c r="D974" t="s">
        <v>1115</v>
      </c>
      <c r="E974">
        <v>8455000</v>
      </c>
      <c r="F974">
        <v>17955000</v>
      </c>
      <c r="G974">
        <v>1</v>
      </c>
    </row>
    <row r="975" spans="1:8" x14ac:dyDescent="0.2">
      <c r="A975">
        <v>27</v>
      </c>
      <c r="B975" t="s">
        <v>11</v>
      </c>
      <c r="C975" t="s">
        <v>824</v>
      </c>
      <c r="D975" t="s">
        <v>1117</v>
      </c>
      <c r="E975">
        <v>8371000</v>
      </c>
      <c r="F975">
        <v>48649000</v>
      </c>
      <c r="G975">
        <v>1</v>
      </c>
    </row>
    <row r="976" spans="1:8" x14ac:dyDescent="0.2">
      <c r="A976">
        <v>4</v>
      </c>
      <c r="B976" t="s">
        <v>12</v>
      </c>
      <c r="C976" t="s">
        <v>85</v>
      </c>
      <c r="D976" t="s">
        <v>1119</v>
      </c>
      <c r="E976">
        <v>9300000</v>
      </c>
      <c r="F976">
        <v>9600000</v>
      </c>
      <c r="G976">
        <v>1</v>
      </c>
    </row>
    <row r="977" spans="1:7" x14ac:dyDescent="0.2">
      <c r="A977">
        <v>93</v>
      </c>
      <c r="B977" t="s">
        <v>12</v>
      </c>
      <c r="C977" t="s">
        <v>85</v>
      </c>
      <c r="D977" t="s">
        <v>1119</v>
      </c>
      <c r="E977">
        <v>8467000</v>
      </c>
      <c r="F977">
        <v>8767460.4199999999</v>
      </c>
      <c r="G977">
        <v>1</v>
      </c>
    </row>
    <row r="978" spans="1:7" x14ac:dyDescent="0.2">
      <c r="A978">
        <v>93</v>
      </c>
      <c r="B978" t="s">
        <v>12</v>
      </c>
      <c r="C978" t="s">
        <v>85</v>
      </c>
      <c r="D978" t="s">
        <v>1119</v>
      </c>
      <c r="E978">
        <v>13500000</v>
      </c>
      <c r="F978">
        <v>13800005.58</v>
      </c>
      <c r="G978">
        <v>2</v>
      </c>
    </row>
    <row r="979" spans="1:7" x14ac:dyDescent="0.2">
      <c r="A979">
        <v>116</v>
      </c>
      <c r="B979" t="s">
        <v>74</v>
      </c>
      <c r="C979" t="s">
        <v>74</v>
      </c>
      <c r="D979" t="s">
        <v>1121</v>
      </c>
      <c r="E979">
        <v>9300000</v>
      </c>
      <c r="F979">
        <v>9466708.0800000001</v>
      </c>
      <c r="G979">
        <v>2</v>
      </c>
    </row>
    <row r="980" spans="1:7" x14ac:dyDescent="0.2">
      <c r="A980">
        <v>117</v>
      </c>
      <c r="B980" t="s">
        <v>74</v>
      </c>
      <c r="C980" t="s">
        <v>74</v>
      </c>
      <c r="D980" t="s">
        <v>1121</v>
      </c>
      <c r="E980">
        <v>9273000</v>
      </c>
      <c r="F980">
        <v>9511293.75</v>
      </c>
      <c r="G980">
        <v>1</v>
      </c>
    </row>
    <row r="981" spans="1:7" x14ac:dyDescent="0.2">
      <c r="A981">
        <v>93</v>
      </c>
      <c r="B981" t="s">
        <v>105</v>
      </c>
      <c r="C981" t="s">
        <v>483</v>
      </c>
      <c r="D981" t="s">
        <v>1123</v>
      </c>
      <c r="E981">
        <v>13950000</v>
      </c>
      <c r="F981">
        <v>14200000</v>
      </c>
      <c r="G981">
        <v>1</v>
      </c>
    </row>
    <row r="982" spans="1:7" x14ac:dyDescent="0.2">
      <c r="A982">
        <v>93</v>
      </c>
      <c r="B982" t="s">
        <v>105</v>
      </c>
      <c r="C982" t="s">
        <v>483</v>
      </c>
      <c r="D982" t="s">
        <v>1123</v>
      </c>
      <c r="E982">
        <v>13950000</v>
      </c>
      <c r="F982">
        <v>14200000</v>
      </c>
      <c r="G982">
        <v>1</v>
      </c>
    </row>
    <row r="983" spans="1:7" x14ac:dyDescent="0.2">
      <c r="A983">
        <v>116</v>
      </c>
      <c r="B983" t="s">
        <v>105</v>
      </c>
      <c r="C983" t="s">
        <v>483</v>
      </c>
      <c r="D983" t="s">
        <v>1123</v>
      </c>
      <c r="E983">
        <v>13920750</v>
      </c>
      <c r="F983">
        <v>14203788.1</v>
      </c>
      <c r="G983">
        <v>4</v>
      </c>
    </row>
    <row r="984" spans="1:7" x14ac:dyDescent="0.2">
      <c r="A984">
        <v>27</v>
      </c>
      <c r="B984" t="s">
        <v>103</v>
      </c>
      <c r="C984" t="s">
        <v>823</v>
      </c>
      <c r="D984" t="s">
        <v>1124</v>
      </c>
      <c r="E984">
        <v>7154000</v>
      </c>
      <c r="F984">
        <v>57518000</v>
      </c>
      <c r="G984">
        <v>1</v>
      </c>
    </row>
    <row r="985" spans="1:7" x14ac:dyDescent="0.2">
      <c r="A985">
        <v>4</v>
      </c>
      <c r="B985" t="s">
        <v>103</v>
      </c>
      <c r="C985" t="s">
        <v>757</v>
      </c>
      <c r="D985" t="s">
        <v>1125</v>
      </c>
      <c r="E985">
        <v>9087500</v>
      </c>
      <c r="F985">
        <v>14892336.810000001</v>
      </c>
      <c r="G985">
        <v>2</v>
      </c>
    </row>
    <row r="986" spans="1:7" x14ac:dyDescent="0.2">
      <c r="A986">
        <v>4</v>
      </c>
      <c r="B986" t="s">
        <v>103</v>
      </c>
      <c r="C986" t="s">
        <v>757</v>
      </c>
      <c r="D986" t="s">
        <v>1125</v>
      </c>
      <c r="E986">
        <v>9300000</v>
      </c>
      <c r="F986">
        <v>9600000</v>
      </c>
      <c r="G986">
        <v>1</v>
      </c>
    </row>
    <row r="987" spans="1:7" x14ac:dyDescent="0.2">
      <c r="A987">
        <v>28</v>
      </c>
      <c r="B987" t="s">
        <v>11</v>
      </c>
      <c r="C987" t="s">
        <v>877</v>
      </c>
      <c r="D987" t="s">
        <v>877</v>
      </c>
      <c r="E987">
        <v>9300000</v>
      </c>
      <c r="F987">
        <v>9571842.5299999993</v>
      </c>
      <c r="G987">
        <v>1</v>
      </c>
    </row>
    <row r="988" spans="1:7" x14ac:dyDescent="0.2">
      <c r="A988">
        <v>93</v>
      </c>
      <c r="B988" t="s">
        <v>11</v>
      </c>
      <c r="C988" t="s">
        <v>877</v>
      </c>
      <c r="D988" t="s">
        <v>877</v>
      </c>
      <c r="E988">
        <v>9300000</v>
      </c>
      <c r="F988">
        <v>9650000</v>
      </c>
      <c r="G988">
        <v>1</v>
      </c>
    </row>
    <row r="989" spans="1:7" x14ac:dyDescent="0.2">
      <c r="A989">
        <v>121</v>
      </c>
      <c r="B989" t="s">
        <v>11</v>
      </c>
      <c r="C989" t="s">
        <v>877</v>
      </c>
      <c r="D989" t="s">
        <v>877</v>
      </c>
      <c r="E989">
        <v>9228333.3333333302</v>
      </c>
      <c r="F989">
        <v>10352813.9766667</v>
      </c>
      <c r="G989">
        <v>3</v>
      </c>
    </row>
    <row r="990" spans="1:7" x14ac:dyDescent="0.2">
      <c r="A990">
        <v>4</v>
      </c>
      <c r="B990" t="s">
        <v>12</v>
      </c>
      <c r="C990" t="s">
        <v>526</v>
      </c>
      <c r="D990" t="s">
        <v>1130</v>
      </c>
      <c r="E990">
        <v>9293000</v>
      </c>
      <c r="F990">
        <v>9600000</v>
      </c>
      <c r="G990">
        <v>1</v>
      </c>
    </row>
    <row r="991" spans="1:7" x14ac:dyDescent="0.2">
      <c r="A991">
        <v>93</v>
      </c>
      <c r="B991" t="s">
        <v>74</v>
      </c>
      <c r="C991" t="s">
        <v>763</v>
      </c>
      <c r="D991" t="s">
        <v>1132</v>
      </c>
      <c r="E991">
        <v>8875000</v>
      </c>
      <c r="F991">
        <v>26000000</v>
      </c>
      <c r="G991">
        <v>1</v>
      </c>
    </row>
    <row r="992" spans="1:7" x14ac:dyDescent="0.2">
      <c r="A992">
        <v>116</v>
      </c>
      <c r="B992" t="s">
        <v>74</v>
      </c>
      <c r="C992" t="s">
        <v>763</v>
      </c>
      <c r="D992" t="s">
        <v>1132</v>
      </c>
      <c r="E992">
        <v>8665000</v>
      </c>
      <c r="F992">
        <v>9466708.0800000001</v>
      </c>
      <c r="G992">
        <v>1</v>
      </c>
    </row>
    <row r="993" spans="1:7" x14ac:dyDescent="0.2">
      <c r="A993">
        <v>4</v>
      </c>
      <c r="B993" t="s">
        <v>11</v>
      </c>
      <c r="C993" t="s">
        <v>11</v>
      </c>
      <c r="D993" t="s">
        <v>1133</v>
      </c>
      <c r="E993">
        <v>9001000</v>
      </c>
      <c r="F993">
        <v>41500000</v>
      </c>
      <c r="G993">
        <v>1</v>
      </c>
    </row>
    <row r="994" spans="1:7" x14ac:dyDescent="0.2">
      <c r="A994">
        <v>93</v>
      </c>
      <c r="B994" t="s">
        <v>11</v>
      </c>
      <c r="C994" t="s">
        <v>11</v>
      </c>
      <c r="D994" t="s">
        <v>1134</v>
      </c>
      <c r="E994">
        <v>8329000</v>
      </c>
      <c r="F994">
        <v>48400000</v>
      </c>
      <c r="G994">
        <v>1</v>
      </c>
    </row>
    <row r="995" spans="1:7" x14ac:dyDescent="0.2">
      <c r="A995">
        <v>27</v>
      </c>
      <c r="B995" t="s">
        <v>11</v>
      </c>
      <c r="C995" t="s">
        <v>11</v>
      </c>
      <c r="D995" t="s">
        <v>1134</v>
      </c>
      <c r="E995">
        <v>9085000</v>
      </c>
      <c r="F995">
        <v>40651000</v>
      </c>
      <c r="G995">
        <v>1</v>
      </c>
    </row>
    <row r="996" spans="1:7" x14ac:dyDescent="0.2">
      <c r="A996">
        <v>116</v>
      </c>
      <c r="B996" t="s">
        <v>11</v>
      </c>
      <c r="C996" t="s">
        <v>758</v>
      </c>
      <c r="D996" t="s">
        <v>1136</v>
      </c>
      <c r="E996">
        <v>8791000</v>
      </c>
      <c r="F996">
        <v>13466708</v>
      </c>
      <c r="G996">
        <v>1</v>
      </c>
    </row>
    <row r="997" spans="1:7" x14ac:dyDescent="0.2">
      <c r="A997">
        <v>4</v>
      </c>
      <c r="B997" t="s">
        <v>73</v>
      </c>
      <c r="C997" t="s">
        <v>516</v>
      </c>
      <c r="D997" t="s">
        <v>1137</v>
      </c>
      <c r="E997">
        <v>9175000</v>
      </c>
      <c r="F997">
        <v>9600000</v>
      </c>
      <c r="G997">
        <v>1</v>
      </c>
    </row>
    <row r="998" spans="1:7" x14ac:dyDescent="0.2">
      <c r="A998">
        <v>28</v>
      </c>
      <c r="B998" t="s">
        <v>73</v>
      </c>
      <c r="C998" t="s">
        <v>516</v>
      </c>
      <c r="D998" t="s">
        <v>1137</v>
      </c>
      <c r="E998">
        <v>9175000</v>
      </c>
      <c r="F998">
        <v>9604612.5299999993</v>
      </c>
      <c r="G998">
        <v>1</v>
      </c>
    </row>
    <row r="999" spans="1:7" x14ac:dyDescent="0.2">
      <c r="A999">
        <v>4</v>
      </c>
      <c r="B999" t="s">
        <v>103</v>
      </c>
      <c r="C999" t="s">
        <v>938</v>
      </c>
      <c r="D999" t="s">
        <v>1142</v>
      </c>
      <c r="E999">
        <v>11625000</v>
      </c>
      <c r="F999">
        <v>11925000</v>
      </c>
      <c r="G999">
        <v>2</v>
      </c>
    </row>
    <row r="1000" spans="1:7" x14ac:dyDescent="0.2">
      <c r="A1000">
        <v>88</v>
      </c>
      <c r="B1000" t="s">
        <v>103</v>
      </c>
      <c r="C1000" t="s">
        <v>938</v>
      </c>
      <c r="D1000" t="s">
        <v>1142</v>
      </c>
      <c r="E1000">
        <v>9300000</v>
      </c>
      <c r="F1000">
        <v>9689413.2300000004</v>
      </c>
      <c r="G1000">
        <v>1</v>
      </c>
    </row>
    <row r="1001" spans="1:7" x14ac:dyDescent="0.2">
      <c r="A1001">
        <v>93</v>
      </c>
      <c r="B1001" t="s">
        <v>11</v>
      </c>
      <c r="C1001" t="s">
        <v>844</v>
      </c>
      <c r="D1001" t="s">
        <v>1146</v>
      </c>
      <c r="E1001">
        <v>8119000</v>
      </c>
      <c r="F1001">
        <v>11615733.08</v>
      </c>
      <c r="G1001">
        <v>1</v>
      </c>
    </row>
    <row r="1002" spans="1:7" x14ac:dyDescent="0.2">
      <c r="A1002">
        <v>27</v>
      </c>
      <c r="B1002" t="s">
        <v>11</v>
      </c>
      <c r="C1002" t="s">
        <v>844</v>
      </c>
      <c r="D1002" t="s">
        <v>1146</v>
      </c>
      <c r="E1002">
        <v>7573000</v>
      </c>
      <c r="F1002">
        <v>50835000</v>
      </c>
      <c r="G1002">
        <v>1</v>
      </c>
    </row>
    <row r="1003" spans="1:7" x14ac:dyDescent="0.2">
      <c r="A1003">
        <v>4</v>
      </c>
      <c r="B1003" t="s">
        <v>12</v>
      </c>
      <c r="C1003" t="s">
        <v>373</v>
      </c>
      <c r="D1003" t="s">
        <v>1147</v>
      </c>
      <c r="E1003">
        <v>8203000</v>
      </c>
      <c r="F1003">
        <v>43617694.909999996</v>
      </c>
      <c r="G1003">
        <v>1</v>
      </c>
    </row>
    <row r="1004" spans="1:7" x14ac:dyDescent="0.2">
      <c r="A1004">
        <v>108</v>
      </c>
      <c r="B1004" t="s">
        <v>12</v>
      </c>
      <c r="C1004" t="s">
        <v>373</v>
      </c>
      <c r="D1004" t="s">
        <v>1147</v>
      </c>
      <c r="E1004">
        <v>9175000</v>
      </c>
      <c r="F1004">
        <v>9432000</v>
      </c>
      <c r="G1004">
        <v>1</v>
      </c>
    </row>
    <row r="1005" spans="1:7" x14ac:dyDescent="0.2">
      <c r="A1005">
        <v>122</v>
      </c>
      <c r="B1005" t="s">
        <v>103</v>
      </c>
      <c r="C1005" t="s">
        <v>1144</v>
      </c>
      <c r="D1005" t="s">
        <v>1144</v>
      </c>
      <c r="E1005">
        <v>8665000</v>
      </c>
      <c r="F1005">
        <v>35509187.170000002</v>
      </c>
      <c r="G1005">
        <v>1</v>
      </c>
    </row>
    <row r="1006" spans="1:7" x14ac:dyDescent="0.2">
      <c r="A1006">
        <v>93</v>
      </c>
      <c r="B1006" t="s">
        <v>73</v>
      </c>
      <c r="C1006" t="s">
        <v>762</v>
      </c>
      <c r="D1006" t="s">
        <v>1150</v>
      </c>
      <c r="E1006">
        <v>9127000</v>
      </c>
      <c r="F1006">
        <v>30860000</v>
      </c>
      <c r="G1006">
        <v>1</v>
      </c>
    </row>
    <row r="1007" spans="1:7" x14ac:dyDescent="0.2">
      <c r="A1007">
        <v>117</v>
      </c>
      <c r="B1007" t="s">
        <v>73</v>
      </c>
      <c r="C1007" t="s">
        <v>762</v>
      </c>
      <c r="D1007" t="s">
        <v>1150</v>
      </c>
      <c r="E1007">
        <v>9286000</v>
      </c>
      <c r="F1007">
        <v>9511293.75</v>
      </c>
      <c r="G1007">
        <v>1</v>
      </c>
    </row>
    <row r="1008" spans="1:7" x14ac:dyDescent="0.2">
      <c r="A1008">
        <v>28</v>
      </c>
      <c r="B1008" t="s">
        <v>74</v>
      </c>
      <c r="C1008" t="s">
        <v>72</v>
      </c>
      <c r="D1008" t="s">
        <v>1151</v>
      </c>
      <c r="E1008">
        <v>9300000</v>
      </c>
      <c r="F1008">
        <v>9587840</v>
      </c>
      <c r="G1008">
        <v>1</v>
      </c>
    </row>
    <row r="1009" spans="1:7" x14ac:dyDescent="0.2">
      <c r="A1009">
        <v>93</v>
      </c>
      <c r="B1009" t="s">
        <v>74</v>
      </c>
      <c r="C1009" t="s">
        <v>72</v>
      </c>
      <c r="D1009" t="s">
        <v>1152</v>
      </c>
      <c r="E1009">
        <v>9300000</v>
      </c>
      <c r="F1009">
        <v>9600000</v>
      </c>
      <c r="G1009">
        <v>1</v>
      </c>
    </row>
    <row r="1010" spans="1:7" x14ac:dyDescent="0.2">
      <c r="A1010">
        <v>101</v>
      </c>
      <c r="B1010" t="s">
        <v>74</v>
      </c>
      <c r="C1010" t="s">
        <v>72</v>
      </c>
      <c r="D1010" t="s">
        <v>1152</v>
      </c>
      <c r="E1010">
        <v>9300000</v>
      </c>
      <c r="F1010">
        <v>9542000</v>
      </c>
      <c r="G1010">
        <v>2</v>
      </c>
    </row>
    <row r="1011" spans="1:7" x14ac:dyDescent="0.2">
      <c r="A1011">
        <v>93</v>
      </c>
      <c r="B1011" t="s">
        <v>11</v>
      </c>
      <c r="C1011" t="s">
        <v>932</v>
      </c>
      <c r="D1011" t="s">
        <v>1156</v>
      </c>
      <c r="E1011">
        <v>9043000</v>
      </c>
      <c r="F1011">
        <v>23544229.09</v>
      </c>
      <c r="G1011">
        <v>1</v>
      </c>
    </row>
    <row r="1012" spans="1:7" x14ac:dyDescent="0.2">
      <c r="A1012">
        <v>4</v>
      </c>
      <c r="B1012" t="s">
        <v>12</v>
      </c>
      <c r="C1012" t="s">
        <v>85</v>
      </c>
      <c r="D1012" t="s">
        <v>1157</v>
      </c>
      <c r="E1012">
        <v>9300000</v>
      </c>
      <c r="F1012">
        <v>9600000</v>
      </c>
      <c r="G1012">
        <v>2</v>
      </c>
    </row>
    <row r="1013" spans="1:7" x14ac:dyDescent="0.2">
      <c r="A1013">
        <v>27</v>
      </c>
      <c r="B1013" t="s">
        <v>13</v>
      </c>
      <c r="C1013" t="s">
        <v>13</v>
      </c>
      <c r="D1013" t="s">
        <v>1164</v>
      </c>
      <c r="E1013">
        <v>7867000</v>
      </c>
      <c r="F1013">
        <v>58028000</v>
      </c>
      <c r="G1013">
        <v>1</v>
      </c>
    </row>
    <row r="1014" spans="1:7" x14ac:dyDescent="0.2">
      <c r="A1014">
        <v>117</v>
      </c>
      <c r="B1014" t="s">
        <v>13</v>
      </c>
      <c r="C1014" t="s">
        <v>13</v>
      </c>
      <c r="D1014" t="s">
        <v>1164</v>
      </c>
      <c r="E1014">
        <v>8750000</v>
      </c>
      <c r="F1014">
        <v>8961293.75</v>
      </c>
      <c r="G1014">
        <v>1</v>
      </c>
    </row>
    <row r="1015" spans="1:7" x14ac:dyDescent="0.2">
      <c r="A1015">
        <v>22</v>
      </c>
      <c r="B1015" t="s">
        <v>13</v>
      </c>
      <c r="C1015" t="s">
        <v>13</v>
      </c>
      <c r="D1015" t="s">
        <v>1164</v>
      </c>
      <c r="E1015">
        <v>8077000</v>
      </c>
      <c r="F1015">
        <v>49377000</v>
      </c>
      <c r="G1015">
        <v>1</v>
      </c>
    </row>
    <row r="1016" spans="1:7" x14ac:dyDescent="0.2">
      <c r="A1016">
        <v>96</v>
      </c>
      <c r="B1016" t="s">
        <v>13</v>
      </c>
      <c r="C1016" t="s">
        <v>13</v>
      </c>
      <c r="D1016" t="s">
        <v>1164</v>
      </c>
      <c r="E1016">
        <v>9300000</v>
      </c>
      <c r="F1016">
        <v>9613899</v>
      </c>
      <c r="G1016">
        <v>1</v>
      </c>
    </row>
    <row r="1017" spans="1:7" x14ac:dyDescent="0.2">
      <c r="A1017">
        <v>93</v>
      </c>
      <c r="B1017" t="s">
        <v>13</v>
      </c>
      <c r="C1017" t="s">
        <v>13</v>
      </c>
      <c r="D1017" t="s">
        <v>1165</v>
      </c>
      <c r="E1017">
        <v>8707000</v>
      </c>
      <c r="F1017">
        <v>26050000</v>
      </c>
      <c r="G1017">
        <v>1</v>
      </c>
    </row>
    <row r="1018" spans="1:7" x14ac:dyDescent="0.2">
      <c r="A1018">
        <v>96</v>
      </c>
      <c r="B1018" t="s">
        <v>73</v>
      </c>
      <c r="C1018" t="s">
        <v>658</v>
      </c>
      <c r="D1018" t="s">
        <v>1166</v>
      </c>
      <c r="E1018">
        <v>8917000</v>
      </c>
      <c r="F1018">
        <v>9600229.6099999994</v>
      </c>
      <c r="G1018">
        <v>1</v>
      </c>
    </row>
    <row r="1019" spans="1:7" x14ac:dyDescent="0.2">
      <c r="A1019">
        <v>96</v>
      </c>
      <c r="B1019" t="s">
        <v>73</v>
      </c>
      <c r="C1019" t="s">
        <v>658</v>
      </c>
      <c r="D1019" t="s">
        <v>1166</v>
      </c>
      <c r="E1019">
        <v>8917000</v>
      </c>
      <c r="F1019">
        <v>9600229.6099999994</v>
      </c>
      <c r="G1019">
        <v>1</v>
      </c>
    </row>
    <row r="1020" spans="1:7" x14ac:dyDescent="0.2">
      <c r="A1020">
        <v>4</v>
      </c>
      <c r="B1020" t="s">
        <v>73</v>
      </c>
      <c r="C1020" t="s">
        <v>658</v>
      </c>
      <c r="D1020" t="s">
        <v>1167</v>
      </c>
      <c r="E1020">
        <v>8665000</v>
      </c>
      <c r="F1020">
        <v>9600000</v>
      </c>
      <c r="G1020">
        <v>1</v>
      </c>
    </row>
    <row r="1021" spans="1:7" x14ac:dyDescent="0.2">
      <c r="A1021">
        <v>28</v>
      </c>
      <c r="B1021" t="s">
        <v>73</v>
      </c>
      <c r="C1021" t="s">
        <v>658</v>
      </c>
      <c r="D1021" t="s">
        <v>1167</v>
      </c>
      <c r="E1021">
        <v>9208000</v>
      </c>
      <c r="F1021">
        <v>9604985.4299999997</v>
      </c>
      <c r="G1021">
        <v>2</v>
      </c>
    </row>
    <row r="1022" spans="1:7" x14ac:dyDescent="0.2">
      <c r="A1022">
        <v>32</v>
      </c>
      <c r="B1022" t="s">
        <v>73</v>
      </c>
      <c r="C1022" t="s">
        <v>658</v>
      </c>
      <c r="D1022" t="s">
        <v>1167</v>
      </c>
      <c r="E1022">
        <v>9214000</v>
      </c>
      <c r="F1022">
        <v>9890585.4499999993</v>
      </c>
      <c r="G1022">
        <v>1</v>
      </c>
    </row>
    <row r="1023" spans="1:7" x14ac:dyDescent="0.2">
      <c r="A1023">
        <v>4</v>
      </c>
      <c r="B1023" t="s">
        <v>12</v>
      </c>
      <c r="C1023" t="s">
        <v>1091</v>
      </c>
      <c r="D1023" t="s">
        <v>1170</v>
      </c>
      <c r="E1023">
        <v>7825000</v>
      </c>
      <c r="F1023">
        <v>36924845</v>
      </c>
      <c r="G1023">
        <v>1</v>
      </c>
    </row>
    <row r="1024" spans="1:7" x14ac:dyDescent="0.2">
      <c r="A1024">
        <v>93</v>
      </c>
      <c r="B1024" t="s">
        <v>12</v>
      </c>
      <c r="C1024" t="s">
        <v>1091</v>
      </c>
      <c r="D1024" t="s">
        <v>1170</v>
      </c>
      <c r="E1024">
        <v>7537000</v>
      </c>
      <c r="F1024">
        <v>19416322.850000001</v>
      </c>
      <c r="G1024">
        <v>1</v>
      </c>
    </row>
    <row r="1025" spans="1:7" x14ac:dyDescent="0.2">
      <c r="A1025">
        <v>93</v>
      </c>
      <c r="B1025" t="s">
        <v>74</v>
      </c>
      <c r="C1025" t="s">
        <v>763</v>
      </c>
      <c r="D1025" t="s">
        <v>1171</v>
      </c>
      <c r="E1025">
        <v>7251666.6666666698</v>
      </c>
      <c r="F1025">
        <v>21364926.670000002</v>
      </c>
      <c r="G1025">
        <v>3</v>
      </c>
    </row>
    <row r="1026" spans="1:7" x14ac:dyDescent="0.2">
      <c r="A1026">
        <v>4</v>
      </c>
      <c r="B1026" t="s">
        <v>12</v>
      </c>
      <c r="C1026" t="s">
        <v>12</v>
      </c>
      <c r="D1026" t="s">
        <v>1173</v>
      </c>
      <c r="E1026">
        <v>8497000</v>
      </c>
      <c r="F1026">
        <v>9600000</v>
      </c>
      <c r="G1026">
        <v>2</v>
      </c>
    </row>
    <row r="1027" spans="1:7" x14ac:dyDescent="0.2">
      <c r="A1027">
        <v>108</v>
      </c>
      <c r="B1027" t="s">
        <v>12</v>
      </c>
      <c r="C1027" t="s">
        <v>12</v>
      </c>
      <c r="D1027" t="s">
        <v>1173</v>
      </c>
      <c r="E1027">
        <v>8939500</v>
      </c>
      <c r="F1027">
        <v>9212500</v>
      </c>
      <c r="G1027">
        <v>2</v>
      </c>
    </row>
    <row r="1028" spans="1:7" x14ac:dyDescent="0.2">
      <c r="A1028">
        <v>4</v>
      </c>
      <c r="B1028" t="s">
        <v>74</v>
      </c>
      <c r="C1028" t="s">
        <v>929</v>
      </c>
      <c r="D1028" t="s">
        <v>1174</v>
      </c>
      <c r="E1028">
        <v>9214000</v>
      </c>
      <c r="F1028">
        <v>9600000</v>
      </c>
      <c r="G1028">
        <v>1</v>
      </c>
    </row>
    <row r="1029" spans="1:7" x14ac:dyDescent="0.2">
      <c r="A1029">
        <v>4</v>
      </c>
      <c r="B1029" t="s">
        <v>103</v>
      </c>
      <c r="C1029" t="s">
        <v>938</v>
      </c>
      <c r="D1029" t="s">
        <v>1176</v>
      </c>
      <c r="E1029">
        <v>9300000</v>
      </c>
      <c r="F1029">
        <v>9600000</v>
      </c>
      <c r="G1029">
        <v>1</v>
      </c>
    </row>
    <row r="1030" spans="1:7" x14ac:dyDescent="0.2">
      <c r="A1030">
        <v>96</v>
      </c>
      <c r="B1030" t="s">
        <v>103</v>
      </c>
      <c r="C1030" t="s">
        <v>1219</v>
      </c>
      <c r="D1030" t="s">
        <v>1181</v>
      </c>
      <c r="E1030">
        <v>9300000</v>
      </c>
      <c r="F1030">
        <v>9590457.5</v>
      </c>
      <c r="G1030">
        <v>1</v>
      </c>
    </row>
    <row r="1031" spans="1:7" x14ac:dyDescent="0.2">
      <c r="A1031">
        <v>4</v>
      </c>
      <c r="B1031" t="s">
        <v>12</v>
      </c>
      <c r="C1031" t="s">
        <v>878</v>
      </c>
      <c r="D1031" t="s">
        <v>1182</v>
      </c>
      <c r="E1031">
        <v>8287000</v>
      </c>
      <c r="F1031">
        <v>8629000</v>
      </c>
      <c r="G1031">
        <v>1</v>
      </c>
    </row>
    <row r="1032" spans="1:7" x14ac:dyDescent="0.2">
      <c r="A1032">
        <v>108</v>
      </c>
      <c r="B1032" t="s">
        <v>12</v>
      </c>
      <c r="C1032" t="s">
        <v>878</v>
      </c>
      <c r="D1032" t="s">
        <v>1182</v>
      </c>
      <c r="E1032">
        <v>8581000</v>
      </c>
      <c r="F1032">
        <v>8811000</v>
      </c>
      <c r="G1032">
        <v>1</v>
      </c>
    </row>
    <row r="1033" spans="1:7" x14ac:dyDescent="0.2">
      <c r="A1033">
        <v>93</v>
      </c>
      <c r="B1033" t="s">
        <v>11</v>
      </c>
      <c r="C1033" t="s">
        <v>752</v>
      </c>
      <c r="D1033" t="s">
        <v>1184</v>
      </c>
      <c r="E1033">
        <v>9277000</v>
      </c>
      <c r="F1033">
        <v>15017839.205</v>
      </c>
      <c r="G1033">
        <v>2</v>
      </c>
    </row>
    <row r="1034" spans="1:7" x14ac:dyDescent="0.2">
      <c r="A1034">
        <v>93</v>
      </c>
      <c r="B1034" t="s">
        <v>11</v>
      </c>
      <c r="C1034" t="s">
        <v>752</v>
      </c>
      <c r="D1034" t="s">
        <v>1184</v>
      </c>
      <c r="E1034">
        <v>8434500</v>
      </c>
      <c r="F1034">
        <v>26846082.555</v>
      </c>
      <c r="G1034">
        <v>2</v>
      </c>
    </row>
    <row r="1035" spans="1:7" x14ac:dyDescent="0.2">
      <c r="A1035">
        <v>22</v>
      </c>
      <c r="B1035" t="s">
        <v>11</v>
      </c>
      <c r="C1035" t="s">
        <v>752</v>
      </c>
      <c r="D1035" t="s">
        <v>1184</v>
      </c>
      <c r="E1035">
        <v>7364000</v>
      </c>
      <c r="F1035">
        <v>49864495.229999997</v>
      </c>
      <c r="G1035">
        <v>1</v>
      </c>
    </row>
    <row r="1036" spans="1:7" x14ac:dyDescent="0.2">
      <c r="A1036">
        <v>4</v>
      </c>
      <c r="B1036" t="s">
        <v>74</v>
      </c>
      <c r="C1036" t="s">
        <v>746</v>
      </c>
      <c r="D1036" t="s">
        <v>1185</v>
      </c>
      <c r="E1036">
        <v>10366750</v>
      </c>
      <c r="F1036">
        <v>10815958.612500001</v>
      </c>
      <c r="G1036">
        <v>4</v>
      </c>
    </row>
    <row r="1037" spans="1:7" x14ac:dyDescent="0.2">
      <c r="A1037">
        <v>93</v>
      </c>
      <c r="B1037" t="s">
        <v>74</v>
      </c>
      <c r="C1037" t="s">
        <v>746</v>
      </c>
      <c r="D1037" t="s">
        <v>1185</v>
      </c>
      <c r="E1037">
        <v>13950000</v>
      </c>
      <c r="F1037">
        <v>14250000</v>
      </c>
      <c r="G1037">
        <v>1</v>
      </c>
    </row>
    <row r="1038" spans="1:7" x14ac:dyDescent="0.2">
      <c r="A1038">
        <v>93</v>
      </c>
      <c r="B1038" t="s">
        <v>74</v>
      </c>
      <c r="C1038" t="s">
        <v>746</v>
      </c>
      <c r="D1038" t="s">
        <v>1185</v>
      </c>
      <c r="E1038">
        <v>13950000</v>
      </c>
      <c r="F1038">
        <v>14250000</v>
      </c>
      <c r="G1038">
        <v>1</v>
      </c>
    </row>
    <row r="1039" spans="1:7" x14ac:dyDescent="0.2">
      <c r="A1039">
        <v>93</v>
      </c>
      <c r="B1039" t="s">
        <v>103</v>
      </c>
      <c r="C1039" t="s">
        <v>1177</v>
      </c>
      <c r="D1039" t="s">
        <v>1188</v>
      </c>
      <c r="E1039">
        <v>9247000</v>
      </c>
      <c r="F1039">
        <v>9650000</v>
      </c>
      <c r="G1039">
        <v>1</v>
      </c>
    </row>
    <row r="1040" spans="1:7" x14ac:dyDescent="0.2">
      <c r="A1040">
        <v>93</v>
      </c>
      <c r="B1040" t="s">
        <v>11</v>
      </c>
      <c r="C1040" t="s">
        <v>83</v>
      </c>
      <c r="D1040" t="s">
        <v>1189</v>
      </c>
      <c r="E1040">
        <v>8814500</v>
      </c>
      <c r="F1040">
        <v>22851260.975000001</v>
      </c>
      <c r="G1040">
        <v>2</v>
      </c>
    </row>
    <row r="1041" spans="1:7" x14ac:dyDescent="0.2">
      <c r="A1041">
        <v>27</v>
      </c>
      <c r="B1041" t="s">
        <v>11</v>
      </c>
      <c r="C1041" t="s">
        <v>83</v>
      </c>
      <c r="D1041" t="s">
        <v>1189</v>
      </c>
      <c r="E1041">
        <v>6734000</v>
      </c>
      <c r="F1041">
        <v>44272000</v>
      </c>
      <c r="G1041">
        <v>1</v>
      </c>
    </row>
    <row r="1042" spans="1:7" x14ac:dyDescent="0.2">
      <c r="A1042">
        <v>27</v>
      </c>
      <c r="B1042" t="s">
        <v>11</v>
      </c>
      <c r="C1042" t="s">
        <v>83</v>
      </c>
      <c r="D1042" t="s">
        <v>1189</v>
      </c>
      <c r="E1042">
        <v>7448000</v>
      </c>
      <c r="F1042">
        <v>68878000</v>
      </c>
      <c r="G1042">
        <v>1</v>
      </c>
    </row>
    <row r="1043" spans="1:7" x14ac:dyDescent="0.2">
      <c r="A1043">
        <v>93</v>
      </c>
      <c r="B1043" t="s">
        <v>11</v>
      </c>
      <c r="C1043" t="s">
        <v>844</v>
      </c>
      <c r="D1043" t="s">
        <v>1190</v>
      </c>
      <c r="E1043">
        <v>9247000</v>
      </c>
      <c r="F1043">
        <v>29595305.32</v>
      </c>
      <c r="G1043">
        <v>1</v>
      </c>
    </row>
    <row r="1044" spans="1:7" x14ac:dyDescent="0.2">
      <c r="A1044">
        <v>93</v>
      </c>
      <c r="B1044" t="s">
        <v>11</v>
      </c>
      <c r="C1044" t="s">
        <v>844</v>
      </c>
      <c r="D1044" t="s">
        <v>1190</v>
      </c>
      <c r="E1044">
        <v>8203000</v>
      </c>
      <c r="F1044">
        <v>37340924.75</v>
      </c>
      <c r="G1044">
        <v>1</v>
      </c>
    </row>
    <row r="1045" spans="1:7" x14ac:dyDescent="0.2">
      <c r="A1045">
        <v>117</v>
      </c>
      <c r="B1045" t="s">
        <v>11</v>
      </c>
      <c r="C1045" t="s">
        <v>844</v>
      </c>
      <c r="D1045" t="s">
        <v>1190</v>
      </c>
      <c r="E1045">
        <v>9267000</v>
      </c>
      <c r="F1045">
        <v>9511293.75</v>
      </c>
      <c r="G1045">
        <v>1</v>
      </c>
    </row>
    <row r="1046" spans="1:7" x14ac:dyDescent="0.2">
      <c r="A1046">
        <v>117</v>
      </c>
      <c r="B1046" t="s">
        <v>73</v>
      </c>
      <c r="C1046" t="s">
        <v>762</v>
      </c>
      <c r="D1046" t="s">
        <v>1192</v>
      </c>
      <c r="E1046">
        <v>13950000</v>
      </c>
      <c r="F1046">
        <v>14283743.15</v>
      </c>
      <c r="G1046">
        <v>1</v>
      </c>
    </row>
    <row r="1047" spans="1:7" x14ac:dyDescent="0.2">
      <c r="A1047">
        <v>117</v>
      </c>
      <c r="B1047" t="s">
        <v>73</v>
      </c>
      <c r="C1047" t="s">
        <v>762</v>
      </c>
      <c r="D1047" t="s">
        <v>1192</v>
      </c>
      <c r="E1047">
        <v>13950000</v>
      </c>
      <c r="F1047">
        <v>14283743.15</v>
      </c>
      <c r="G1047">
        <v>1</v>
      </c>
    </row>
    <row r="1048" spans="1:7" x14ac:dyDescent="0.2">
      <c r="A1048">
        <v>105</v>
      </c>
      <c r="B1048" t="s">
        <v>74</v>
      </c>
      <c r="C1048" t="s">
        <v>75</v>
      </c>
      <c r="D1048" t="s">
        <v>1193</v>
      </c>
      <c r="E1048">
        <v>9300000</v>
      </c>
      <c r="F1048">
        <v>9599973.5399999991</v>
      </c>
      <c r="G1048">
        <v>1</v>
      </c>
    </row>
    <row r="1049" spans="1:7" x14ac:dyDescent="0.2">
      <c r="A1049">
        <v>105</v>
      </c>
      <c r="B1049" t="s">
        <v>74</v>
      </c>
      <c r="C1049" t="s">
        <v>75</v>
      </c>
      <c r="D1049" t="s">
        <v>1193</v>
      </c>
      <c r="E1049">
        <v>9300000</v>
      </c>
      <c r="F1049">
        <v>9599973.5399999991</v>
      </c>
      <c r="G1049">
        <v>1</v>
      </c>
    </row>
    <row r="1050" spans="1:7" x14ac:dyDescent="0.2">
      <c r="A1050">
        <v>4</v>
      </c>
      <c r="B1050" t="s">
        <v>12</v>
      </c>
      <c r="C1050" t="s">
        <v>373</v>
      </c>
      <c r="D1050" t="s">
        <v>1194</v>
      </c>
      <c r="E1050">
        <v>9214000</v>
      </c>
      <c r="F1050">
        <v>30889000</v>
      </c>
      <c r="G1050">
        <v>1</v>
      </c>
    </row>
    <row r="1051" spans="1:7" x14ac:dyDescent="0.2">
      <c r="A1051">
        <v>108</v>
      </c>
      <c r="B1051" t="s">
        <v>12</v>
      </c>
      <c r="C1051" t="s">
        <v>373</v>
      </c>
      <c r="D1051" t="s">
        <v>1194</v>
      </c>
      <c r="E1051">
        <v>9300000</v>
      </c>
      <c r="F1051">
        <v>9300000</v>
      </c>
      <c r="G1051">
        <v>1</v>
      </c>
    </row>
    <row r="1052" spans="1:7" x14ac:dyDescent="0.2">
      <c r="A1052">
        <v>4</v>
      </c>
      <c r="B1052" t="s">
        <v>103</v>
      </c>
      <c r="C1052" t="s">
        <v>757</v>
      </c>
      <c r="D1052" t="s">
        <v>1202</v>
      </c>
      <c r="E1052">
        <v>8917000</v>
      </c>
      <c r="F1052">
        <v>9600000</v>
      </c>
      <c r="G1052">
        <v>1</v>
      </c>
    </row>
    <row r="1053" spans="1:7" x14ac:dyDescent="0.2">
      <c r="A1053">
        <v>4</v>
      </c>
      <c r="B1053" t="s">
        <v>103</v>
      </c>
      <c r="C1053" t="s">
        <v>757</v>
      </c>
      <c r="D1053" t="s">
        <v>1202</v>
      </c>
      <c r="E1053">
        <v>9278000</v>
      </c>
      <c r="F1053">
        <v>9600000</v>
      </c>
      <c r="G1053">
        <v>3</v>
      </c>
    </row>
    <row r="1054" spans="1:7" x14ac:dyDescent="0.2">
      <c r="A1054">
        <v>4</v>
      </c>
      <c r="B1054" t="s">
        <v>12</v>
      </c>
      <c r="C1054" t="s">
        <v>85</v>
      </c>
      <c r="D1054" t="s">
        <v>1203</v>
      </c>
      <c r="E1054">
        <v>9300000</v>
      </c>
      <c r="F1054">
        <v>9600000</v>
      </c>
      <c r="G1054">
        <v>1</v>
      </c>
    </row>
    <row r="1055" spans="1:7" x14ac:dyDescent="0.2">
      <c r="A1055">
        <v>28</v>
      </c>
      <c r="B1055" t="s">
        <v>74</v>
      </c>
      <c r="C1055" t="s">
        <v>72</v>
      </c>
      <c r="D1055" t="s">
        <v>1204</v>
      </c>
      <c r="E1055">
        <v>9300000</v>
      </c>
      <c r="F1055">
        <v>9606025.0299999993</v>
      </c>
      <c r="G1055">
        <v>2</v>
      </c>
    </row>
    <row r="1056" spans="1:7" x14ac:dyDescent="0.2">
      <c r="A1056">
        <v>4</v>
      </c>
      <c r="B1056" t="s">
        <v>74</v>
      </c>
      <c r="C1056" t="s">
        <v>75</v>
      </c>
      <c r="D1056" t="s">
        <v>1205</v>
      </c>
      <c r="E1056">
        <v>12400000</v>
      </c>
      <c r="F1056">
        <v>12700000</v>
      </c>
      <c r="G1056">
        <v>3</v>
      </c>
    </row>
    <row r="1057" spans="1:7" x14ac:dyDescent="0.2">
      <c r="A1057">
        <v>28</v>
      </c>
      <c r="B1057" t="s">
        <v>74</v>
      </c>
      <c r="C1057" t="s">
        <v>75</v>
      </c>
      <c r="D1057" t="s">
        <v>1205</v>
      </c>
      <c r="E1057">
        <v>9221000</v>
      </c>
      <c r="F1057">
        <v>9570949.8300000001</v>
      </c>
      <c r="G1057">
        <v>1</v>
      </c>
    </row>
    <row r="1058" spans="1:7" x14ac:dyDescent="0.2">
      <c r="A1058">
        <v>88</v>
      </c>
      <c r="B1058" t="s">
        <v>103</v>
      </c>
      <c r="C1058" t="s">
        <v>759</v>
      </c>
      <c r="D1058" t="s">
        <v>1206</v>
      </c>
      <c r="E1058">
        <v>9300000</v>
      </c>
      <c r="F1058">
        <v>9655161.0999999996</v>
      </c>
      <c r="G1058">
        <v>1</v>
      </c>
    </row>
    <row r="1059" spans="1:7" x14ac:dyDescent="0.2">
      <c r="A1059">
        <v>93</v>
      </c>
      <c r="B1059" t="s">
        <v>11</v>
      </c>
      <c r="C1059" t="s">
        <v>983</v>
      </c>
      <c r="D1059" t="s">
        <v>1207</v>
      </c>
      <c r="E1059">
        <v>9298000</v>
      </c>
      <c r="F1059">
        <v>9648650.0600000005</v>
      </c>
      <c r="G1059">
        <v>1</v>
      </c>
    </row>
    <row r="1060" spans="1:7" x14ac:dyDescent="0.2">
      <c r="A1060">
        <v>93</v>
      </c>
      <c r="B1060" t="s">
        <v>73</v>
      </c>
      <c r="C1060" t="s">
        <v>762</v>
      </c>
      <c r="D1060" t="s">
        <v>1208</v>
      </c>
      <c r="E1060">
        <v>7406000</v>
      </c>
      <c r="F1060">
        <v>9925000</v>
      </c>
      <c r="G1060">
        <v>1</v>
      </c>
    </row>
    <row r="1061" spans="1:7" x14ac:dyDescent="0.2">
      <c r="A1061">
        <v>93</v>
      </c>
      <c r="B1061" t="s">
        <v>73</v>
      </c>
      <c r="C1061" t="s">
        <v>762</v>
      </c>
      <c r="D1061" t="s">
        <v>1208</v>
      </c>
      <c r="E1061">
        <v>8833000</v>
      </c>
      <c r="F1061">
        <v>9750000</v>
      </c>
      <c r="G1061">
        <v>1</v>
      </c>
    </row>
    <row r="1062" spans="1:7" x14ac:dyDescent="0.2">
      <c r="A1062">
        <v>93</v>
      </c>
      <c r="B1062" t="s">
        <v>74</v>
      </c>
      <c r="C1062" t="s">
        <v>74</v>
      </c>
      <c r="D1062" t="s">
        <v>1209</v>
      </c>
      <c r="E1062">
        <v>9300000</v>
      </c>
      <c r="F1062">
        <v>9600000</v>
      </c>
      <c r="G1062">
        <v>1</v>
      </c>
    </row>
    <row r="1063" spans="1:7" x14ac:dyDescent="0.2">
      <c r="A1063">
        <v>93</v>
      </c>
      <c r="B1063" t="s">
        <v>74</v>
      </c>
      <c r="C1063" t="s">
        <v>880</v>
      </c>
      <c r="D1063" t="s">
        <v>1210</v>
      </c>
      <c r="E1063">
        <v>13950000</v>
      </c>
      <c r="F1063">
        <v>14250000</v>
      </c>
      <c r="G1063">
        <v>2</v>
      </c>
    </row>
    <row r="1064" spans="1:7" x14ac:dyDescent="0.2">
      <c r="A1064">
        <v>105</v>
      </c>
      <c r="B1064" t="s">
        <v>74</v>
      </c>
      <c r="C1064" t="s">
        <v>880</v>
      </c>
      <c r="D1064" t="s">
        <v>1210</v>
      </c>
      <c r="E1064">
        <v>13950000</v>
      </c>
      <c r="F1064">
        <v>14338787.18</v>
      </c>
      <c r="G1064">
        <v>1</v>
      </c>
    </row>
    <row r="1065" spans="1:7" x14ac:dyDescent="0.2">
      <c r="A1065">
        <v>105</v>
      </c>
      <c r="B1065" t="s">
        <v>74</v>
      </c>
      <c r="C1065" t="s">
        <v>880</v>
      </c>
      <c r="D1065" t="s">
        <v>1210</v>
      </c>
      <c r="E1065">
        <v>13950000</v>
      </c>
      <c r="F1065">
        <v>14338787.18</v>
      </c>
      <c r="G1065">
        <v>1</v>
      </c>
    </row>
    <row r="1066" spans="1:7" x14ac:dyDescent="0.2">
      <c r="A1066">
        <v>117</v>
      </c>
      <c r="B1066" t="s">
        <v>11</v>
      </c>
      <c r="C1066" t="s">
        <v>11</v>
      </c>
      <c r="D1066" t="s">
        <v>1211</v>
      </c>
      <c r="E1066">
        <v>8707000</v>
      </c>
      <c r="F1066">
        <v>9511293.75</v>
      </c>
      <c r="G1066">
        <v>1</v>
      </c>
    </row>
    <row r="1067" spans="1:7" x14ac:dyDescent="0.2">
      <c r="A1067">
        <v>117</v>
      </c>
      <c r="B1067" t="s">
        <v>74</v>
      </c>
      <c r="C1067" t="s">
        <v>1213</v>
      </c>
      <c r="D1067" t="s">
        <v>1213</v>
      </c>
      <c r="E1067">
        <v>13950000</v>
      </c>
      <c r="F1067">
        <v>14283743.15</v>
      </c>
      <c r="G1067">
        <v>1</v>
      </c>
    </row>
    <row r="1068" spans="1:7" x14ac:dyDescent="0.2">
      <c r="A1068">
        <v>117</v>
      </c>
      <c r="B1068" t="s">
        <v>74</v>
      </c>
      <c r="C1068" t="s">
        <v>1213</v>
      </c>
      <c r="D1068" t="s">
        <v>1213</v>
      </c>
      <c r="E1068">
        <v>13950000</v>
      </c>
      <c r="F1068">
        <v>14283743.15</v>
      </c>
      <c r="G1068">
        <v>1</v>
      </c>
    </row>
    <row r="1069" spans="1:7" x14ac:dyDescent="0.2">
      <c r="A1069">
        <v>4</v>
      </c>
      <c r="B1069" t="s">
        <v>103</v>
      </c>
      <c r="C1069" t="s">
        <v>823</v>
      </c>
      <c r="D1069" t="s">
        <v>1214</v>
      </c>
      <c r="E1069">
        <v>9300000</v>
      </c>
      <c r="F1069">
        <v>9600000</v>
      </c>
      <c r="G1069">
        <v>1</v>
      </c>
    </row>
    <row r="1070" spans="1:7" x14ac:dyDescent="0.2">
      <c r="A1070">
        <v>4</v>
      </c>
      <c r="B1070" t="s">
        <v>103</v>
      </c>
      <c r="C1070" t="s">
        <v>1033</v>
      </c>
      <c r="D1070" t="s">
        <v>1215</v>
      </c>
      <c r="E1070">
        <v>9300000</v>
      </c>
      <c r="F1070">
        <v>9600000</v>
      </c>
      <c r="G1070">
        <v>1</v>
      </c>
    </row>
    <row r="1071" spans="1:7" x14ac:dyDescent="0.2">
      <c r="A1071">
        <v>87</v>
      </c>
      <c r="B1071" t="s">
        <v>12</v>
      </c>
      <c r="C1071" t="s">
        <v>1091</v>
      </c>
      <c r="D1071" t="s">
        <v>1216</v>
      </c>
      <c r="E1071">
        <v>13950000</v>
      </c>
      <c r="F1071">
        <v>14340252.5</v>
      </c>
      <c r="G1071">
        <v>1</v>
      </c>
    </row>
    <row r="1072" spans="1:7" x14ac:dyDescent="0.2">
      <c r="A1072">
        <v>22</v>
      </c>
      <c r="B1072" t="s">
        <v>12</v>
      </c>
      <c r="C1072" t="s">
        <v>1091</v>
      </c>
      <c r="D1072" t="s">
        <v>1216</v>
      </c>
      <c r="E1072">
        <v>12205000</v>
      </c>
      <c r="F1072">
        <v>25905000</v>
      </c>
      <c r="G1072">
        <v>1</v>
      </c>
    </row>
    <row r="1073" spans="1:7" x14ac:dyDescent="0.2">
      <c r="A1073">
        <v>92</v>
      </c>
      <c r="B1073" t="s">
        <v>103</v>
      </c>
      <c r="C1073" t="s">
        <v>931</v>
      </c>
      <c r="D1073" t="s">
        <v>1217</v>
      </c>
      <c r="E1073">
        <v>9241000</v>
      </c>
      <c r="F1073">
        <v>9523000</v>
      </c>
      <c r="G1073">
        <v>1</v>
      </c>
    </row>
    <row r="1074" spans="1:7" x14ac:dyDescent="0.2">
      <c r="A1074">
        <v>92</v>
      </c>
      <c r="B1074" t="s">
        <v>103</v>
      </c>
      <c r="C1074" t="s">
        <v>931</v>
      </c>
      <c r="D1074" t="s">
        <v>1218</v>
      </c>
      <c r="E1074">
        <v>9227000</v>
      </c>
      <c r="F1074">
        <v>9526000</v>
      </c>
      <c r="G1074">
        <v>1</v>
      </c>
    </row>
    <row r="1075" spans="1:7" x14ac:dyDescent="0.2">
      <c r="A1075">
        <v>108</v>
      </c>
      <c r="B1075" t="s">
        <v>103</v>
      </c>
      <c r="C1075" t="s">
        <v>982</v>
      </c>
      <c r="D1075" t="s">
        <v>1220</v>
      </c>
      <c r="E1075">
        <v>9254000</v>
      </c>
      <c r="F1075">
        <v>9484000</v>
      </c>
      <c r="G1075">
        <v>1</v>
      </c>
    </row>
    <row r="1076" spans="1:7" x14ac:dyDescent="0.2">
      <c r="A1076">
        <v>108</v>
      </c>
      <c r="B1076" t="s">
        <v>103</v>
      </c>
      <c r="C1076" t="s">
        <v>1033</v>
      </c>
      <c r="D1076" t="s">
        <v>1221</v>
      </c>
      <c r="E1076">
        <v>9267000</v>
      </c>
      <c r="F1076">
        <v>9530000</v>
      </c>
      <c r="G1076">
        <v>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codeName="Hoja14">
    <tabColor theme="0"/>
  </sheetPr>
  <dimension ref="A1:AG1322"/>
  <sheetViews>
    <sheetView showGridLines="0" zoomScale="80" zoomScaleNormal="80" workbookViewId="0">
      <selection activeCell="D18" sqref="D18"/>
    </sheetView>
  </sheetViews>
  <sheetFormatPr baseColWidth="10" defaultColWidth="11.42578125" defaultRowHeight="15" x14ac:dyDescent="0.25"/>
  <cols>
    <col min="1" max="1" width="45" style="1015" bestFit="1" customWidth="1"/>
    <col min="2" max="2" width="22.140625" style="1016" bestFit="1" customWidth="1"/>
    <col min="3" max="3" width="16.140625" style="1016" bestFit="1" customWidth="1"/>
    <col min="4" max="4" width="22.28515625" style="1017" bestFit="1" customWidth="1"/>
    <col min="5" max="5" width="24.85546875" style="1017" bestFit="1" customWidth="1"/>
    <col min="6" max="6" width="19.5703125" style="1015" bestFit="1" customWidth="1"/>
    <col min="7" max="16384" width="11.42578125" style="1015"/>
  </cols>
  <sheetData>
    <row r="1" spans="1:33" s="1014" customFormat="1" x14ac:dyDescent="0.25">
      <c r="A1" s="1884" t="s">
        <v>0</v>
      </c>
      <c r="B1" s="1884"/>
      <c r="C1" s="1884"/>
      <c r="D1" s="1884"/>
      <c r="E1" s="188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row>
    <row r="2" spans="1:33" s="1014" customFormat="1" ht="15" customHeight="1" x14ac:dyDescent="0.25">
      <c r="A2" s="1884" t="s">
        <v>411</v>
      </c>
      <c r="B2" s="1884"/>
      <c r="C2" s="1884"/>
      <c r="D2" s="1884"/>
      <c r="E2" s="188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row>
    <row r="3" spans="1:33" s="1014" customFormat="1" ht="15" customHeight="1" x14ac:dyDescent="0.25">
      <c r="A3" s="1884" t="s">
        <v>1716</v>
      </c>
      <c r="B3" s="1884"/>
      <c r="C3" s="1884"/>
      <c r="D3" s="1884"/>
      <c r="E3" s="188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row>
    <row r="4" spans="1:33" ht="11.25" customHeight="1" thickBot="1" x14ac:dyDescent="0.3">
      <c r="A4" s="53"/>
      <c r="B4" s="53"/>
      <c r="C4" s="53"/>
      <c r="D4" s="188"/>
      <c r="E4" s="188"/>
    </row>
    <row r="5" spans="1:33" ht="36" customHeight="1" thickBot="1" x14ac:dyDescent="0.3">
      <c r="A5" s="1815" t="s">
        <v>344</v>
      </c>
      <c r="B5" s="1816"/>
      <c r="C5" s="1816"/>
      <c r="D5" s="1816"/>
      <c r="E5" s="1830"/>
      <c r="F5"/>
    </row>
    <row r="6" spans="1:33" ht="8.4499999999999993" customHeight="1" x14ac:dyDescent="0.25">
      <c r="F6"/>
    </row>
    <row r="7" spans="1:33" hidden="1" x14ac:dyDescent="0.25">
      <c r="F7"/>
    </row>
    <row r="8" spans="1:33" hidden="1" x14ac:dyDescent="0.25">
      <c r="F8"/>
    </row>
    <row r="9" spans="1:33" ht="25.5" x14ac:dyDescent="0.25">
      <c r="A9" s="1446" t="s">
        <v>358</v>
      </c>
      <c r="B9" s="1677" t="s">
        <v>296</v>
      </c>
      <c r="C9" s="1677" t="s">
        <v>295</v>
      </c>
      <c r="D9" s="1678" t="s">
        <v>297</v>
      </c>
      <c r="E9" s="1584" t="s">
        <v>298</v>
      </c>
      <c r="F9"/>
    </row>
    <row r="10" spans="1:33" x14ac:dyDescent="0.25">
      <c r="A10" s="1682" t="s">
        <v>93</v>
      </c>
      <c r="B10" s="1679">
        <v>30</v>
      </c>
      <c r="C10" s="1679">
        <v>56</v>
      </c>
      <c r="D10" s="1680">
        <v>16291369.90471014</v>
      </c>
      <c r="E10" s="189">
        <v>26287709.166835748</v>
      </c>
      <c r="F10"/>
    </row>
    <row r="11" spans="1:33" x14ac:dyDescent="0.25">
      <c r="A11" s="492" t="s">
        <v>11</v>
      </c>
      <c r="B11" s="1679">
        <v>5</v>
      </c>
      <c r="C11" s="1679">
        <v>14</v>
      </c>
      <c r="D11" s="1680">
        <v>16549597.391785711</v>
      </c>
      <c r="E11" s="189">
        <v>26157006.204642858</v>
      </c>
      <c r="F11"/>
    </row>
    <row r="12" spans="1:33" x14ac:dyDescent="0.25">
      <c r="A12" s="493" t="s">
        <v>99</v>
      </c>
      <c r="B12" s="1679"/>
      <c r="C12" s="1679">
        <v>1</v>
      </c>
      <c r="D12" s="1680">
        <v>20381475.600000001</v>
      </c>
      <c r="E12" s="189">
        <v>20381475.600000001</v>
      </c>
      <c r="F12"/>
    </row>
    <row r="13" spans="1:33" x14ac:dyDescent="0.25">
      <c r="A13" s="494" t="s">
        <v>914</v>
      </c>
      <c r="B13" s="1679"/>
      <c r="C13" s="1679">
        <v>1</v>
      </c>
      <c r="D13" s="1680">
        <v>20381475.600000001</v>
      </c>
      <c r="E13" s="189">
        <v>20381475.600000001</v>
      </c>
      <c r="F13"/>
    </row>
    <row r="14" spans="1:33" x14ac:dyDescent="0.25">
      <c r="A14" s="493" t="s">
        <v>95</v>
      </c>
      <c r="B14" s="1679">
        <v>1</v>
      </c>
      <c r="C14" s="1679">
        <v>4</v>
      </c>
      <c r="D14" s="1680">
        <v>19152362.855</v>
      </c>
      <c r="E14" s="189">
        <v>22047528.03875</v>
      </c>
      <c r="F14"/>
    </row>
    <row r="15" spans="1:33" x14ac:dyDescent="0.25">
      <c r="A15" s="494" t="s">
        <v>655</v>
      </c>
      <c r="B15" s="1679">
        <v>1</v>
      </c>
      <c r="C15" s="1679"/>
      <c r="D15" s="1680">
        <v>9001000</v>
      </c>
      <c r="E15" s="189">
        <v>20399000</v>
      </c>
      <c r="F15"/>
    </row>
    <row r="16" spans="1:33" x14ac:dyDescent="0.25">
      <c r="A16" s="494" t="s">
        <v>845</v>
      </c>
      <c r="B16" s="1679"/>
      <c r="C16" s="1679">
        <v>3</v>
      </c>
      <c r="D16" s="1680">
        <v>21376885.590000004</v>
      </c>
      <c r="E16" s="189">
        <v>21434372.612500001</v>
      </c>
      <c r="F16"/>
    </row>
    <row r="17" spans="1:5" x14ac:dyDescent="0.25">
      <c r="A17" s="494" t="s">
        <v>909</v>
      </c>
      <c r="B17" s="1679"/>
      <c r="C17" s="1679">
        <v>1</v>
      </c>
      <c r="D17" s="1680">
        <v>24854680.239999998</v>
      </c>
      <c r="E17" s="189">
        <v>24922366.93</v>
      </c>
    </row>
    <row r="18" spans="1:5" x14ac:dyDescent="0.25">
      <c r="A18" s="493" t="s">
        <v>84</v>
      </c>
      <c r="B18" s="1679">
        <v>1</v>
      </c>
      <c r="C18" s="1679">
        <v>6</v>
      </c>
      <c r="D18" s="1680">
        <v>17314329.8125</v>
      </c>
      <c r="E18" s="189">
        <v>20016865.822499998</v>
      </c>
    </row>
    <row r="19" spans="1:5" x14ac:dyDescent="0.25">
      <c r="A19" s="494" t="s">
        <v>84</v>
      </c>
      <c r="B19" s="1679">
        <v>1</v>
      </c>
      <c r="C19" s="1679">
        <v>4</v>
      </c>
      <c r="D19" s="1680">
        <v>14018300.795</v>
      </c>
      <c r="E19" s="189">
        <v>19397382.740000002</v>
      </c>
    </row>
    <row r="20" spans="1:5" x14ac:dyDescent="0.25">
      <c r="A20" s="494" t="s">
        <v>847</v>
      </c>
      <c r="B20" s="1679"/>
      <c r="C20" s="1679">
        <v>1</v>
      </c>
      <c r="D20" s="1680">
        <v>17227821.370000001</v>
      </c>
      <c r="E20" s="189">
        <v>17279801.52</v>
      </c>
    </row>
    <row r="21" spans="1:5" x14ac:dyDescent="0.25">
      <c r="A21" s="494" t="s">
        <v>876</v>
      </c>
      <c r="B21" s="1679"/>
      <c r="C21" s="1679">
        <v>1</v>
      </c>
      <c r="D21" s="1680">
        <v>23992896.289999999</v>
      </c>
      <c r="E21" s="189">
        <v>23992896.289999999</v>
      </c>
    </row>
    <row r="22" spans="1:5" x14ac:dyDescent="0.25">
      <c r="A22" s="493" t="s">
        <v>518</v>
      </c>
      <c r="B22" s="1679"/>
      <c r="C22" s="1679">
        <v>3</v>
      </c>
      <c r="D22" s="1680">
        <v>21405058.607500002</v>
      </c>
      <c r="E22" s="189">
        <v>21598017.91</v>
      </c>
    </row>
    <row r="23" spans="1:5" x14ac:dyDescent="0.25">
      <c r="A23" s="494" t="s">
        <v>518</v>
      </c>
      <c r="B23" s="1679"/>
      <c r="C23" s="1679">
        <v>1</v>
      </c>
      <c r="D23" s="1680">
        <v>20017651.699999999</v>
      </c>
      <c r="E23" s="189">
        <v>20310303.390000001</v>
      </c>
    </row>
    <row r="24" spans="1:5" x14ac:dyDescent="0.25">
      <c r="A24" s="494" t="s">
        <v>913</v>
      </c>
      <c r="B24" s="1679"/>
      <c r="C24" s="1679">
        <v>2</v>
      </c>
      <c r="D24" s="1680">
        <v>22792465.515000001</v>
      </c>
      <c r="E24" s="189">
        <v>22885732.43</v>
      </c>
    </row>
    <row r="25" spans="1:5" x14ac:dyDescent="0.25">
      <c r="A25" s="493" t="s">
        <v>11</v>
      </c>
      <c r="B25" s="1679">
        <v>2</v>
      </c>
      <c r="C25" s="1679"/>
      <c r="D25" s="1680">
        <v>7405500</v>
      </c>
      <c r="E25" s="189">
        <v>52890000</v>
      </c>
    </row>
    <row r="26" spans="1:5" x14ac:dyDescent="0.25">
      <c r="A26" s="494" t="s">
        <v>760</v>
      </c>
      <c r="B26" s="1679">
        <v>1</v>
      </c>
      <c r="C26" s="1679"/>
      <c r="D26" s="1680">
        <v>7531000</v>
      </c>
      <c r="E26" s="189">
        <v>63200000</v>
      </c>
    </row>
    <row r="27" spans="1:5" x14ac:dyDescent="0.25">
      <c r="A27" s="494" t="s">
        <v>823</v>
      </c>
      <c r="B27" s="1679">
        <v>1</v>
      </c>
      <c r="C27" s="1679"/>
      <c r="D27" s="1680">
        <v>7280000</v>
      </c>
      <c r="E27" s="189">
        <v>42580000</v>
      </c>
    </row>
    <row r="28" spans="1:5" x14ac:dyDescent="0.25">
      <c r="A28" s="493" t="s">
        <v>983</v>
      </c>
      <c r="B28" s="1679">
        <v>1</v>
      </c>
      <c r="C28" s="1679"/>
      <c r="D28" s="1680">
        <v>7825000</v>
      </c>
      <c r="E28" s="189">
        <v>28583000</v>
      </c>
    </row>
    <row r="29" spans="1:5" x14ac:dyDescent="0.25">
      <c r="A29" s="494" t="s">
        <v>1118</v>
      </c>
      <c r="B29" s="1679">
        <v>1</v>
      </c>
      <c r="C29" s="1679"/>
      <c r="D29" s="1680">
        <v>7825000</v>
      </c>
      <c r="E29" s="189">
        <v>28583000</v>
      </c>
    </row>
    <row r="30" spans="1:5" x14ac:dyDescent="0.25">
      <c r="A30" s="492" t="s">
        <v>12</v>
      </c>
      <c r="B30" s="1679">
        <v>7</v>
      </c>
      <c r="C30" s="1679">
        <v>4</v>
      </c>
      <c r="D30" s="1680">
        <v>13294932.118181819</v>
      </c>
      <c r="E30" s="189">
        <v>35554431.045454547</v>
      </c>
    </row>
    <row r="31" spans="1:5" x14ac:dyDescent="0.25">
      <c r="A31" s="493" t="s">
        <v>373</v>
      </c>
      <c r="B31" s="1679">
        <v>2</v>
      </c>
      <c r="C31" s="1679">
        <v>1</v>
      </c>
      <c r="D31" s="1680">
        <v>13699696</v>
      </c>
      <c r="E31" s="189">
        <v>29265392</v>
      </c>
    </row>
    <row r="32" spans="1:5" x14ac:dyDescent="0.25">
      <c r="A32" s="494" t="s">
        <v>373</v>
      </c>
      <c r="B32" s="1679">
        <v>1</v>
      </c>
      <c r="C32" s="1679"/>
      <c r="D32" s="1680">
        <v>8791000</v>
      </c>
      <c r="E32" s="189">
        <v>40000000</v>
      </c>
    </row>
    <row r="33" spans="1:5" x14ac:dyDescent="0.25">
      <c r="A33" s="494" t="s">
        <v>1147</v>
      </c>
      <c r="B33" s="1679">
        <v>1</v>
      </c>
      <c r="C33" s="1679"/>
      <c r="D33" s="1680">
        <v>9280000</v>
      </c>
      <c r="E33" s="189">
        <v>24500000</v>
      </c>
    </row>
    <row r="34" spans="1:5" x14ac:dyDescent="0.25">
      <c r="A34" s="494" t="s">
        <v>1194</v>
      </c>
      <c r="B34" s="1679"/>
      <c r="C34" s="1679">
        <v>1</v>
      </c>
      <c r="D34" s="1680">
        <v>23028088</v>
      </c>
      <c r="E34" s="189">
        <v>23296176</v>
      </c>
    </row>
    <row r="35" spans="1:5" x14ac:dyDescent="0.25">
      <c r="A35" s="493" t="s">
        <v>85</v>
      </c>
      <c r="B35" s="1679"/>
      <c r="C35" s="1679">
        <v>2</v>
      </c>
      <c r="D35" s="1680">
        <v>21556070.710000001</v>
      </c>
      <c r="E35" s="189">
        <v>21645797.125</v>
      </c>
    </row>
    <row r="36" spans="1:5" x14ac:dyDescent="0.25">
      <c r="A36" s="494" t="s">
        <v>86</v>
      </c>
      <c r="B36" s="1679"/>
      <c r="C36" s="1679">
        <v>1</v>
      </c>
      <c r="D36" s="1680">
        <v>23345418.149999999</v>
      </c>
      <c r="E36" s="189">
        <v>23345418.149999999</v>
      </c>
    </row>
    <row r="37" spans="1:5" x14ac:dyDescent="0.25">
      <c r="A37" s="494" t="s">
        <v>916</v>
      </c>
      <c r="B37" s="1679"/>
      <c r="C37" s="1679">
        <v>1</v>
      </c>
      <c r="D37" s="1680">
        <v>19766723.27</v>
      </c>
      <c r="E37" s="189">
        <v>19946176.100000001</v>
      </c>
    </row>
    <row r="38" spans="1:5" x14ac:dyDescent="0.25">
      <c r="A38" s="493" t="s">
        <v>12</v>
      </c>
      <c r="B38" s="1679">
        <v>3</v>
      </c>
      <c r="C38" s="1679">
        <v>1</v>
      </c>
      <c r="D38" s="1680">
        <v>11238755.969999999</v>
      </c>
      <c r="E38" s="189">
        <v>45744492.8125</v>
      </c>
    </row>
    <row r="39" spans="1:5" x14ac:dyDescent="0.25">
      <c r="A39" s="494" t="s">
        <v>825</v>
      </c>
      <c r="B39" s="1679"/>
      <c r="C39" s="1679">
        <v>1</v>
      </c>
      <c r="D39" s="1680">
        <v>20345023.879999999</v>
      </c>
      <c r="E39" s="189">
        <v>20492891.25</v>
      </c>
    </row>
    <row r="40" spans="1:5" x14ac:dyDescent="0.25">
      <c r="A40" s="494" t="s">
        <v>941</v>
      </c>
      <c r="B40" s="1679">
        <v>2</v>
      </c>
      <c r="C40" s="1679"/>
      <c r="D40" s="1680">
        <v>8602000</v>
      </c>
      <c r="E40" s="189">
        <v>50289540</v>
      </c>
    </row>
    <row r="41" spans="1:5" x14ac:dyDescent="0.25">
      <c r="A41" s="494" t="s">
        <v>1173</v>
      </c>
      <c r="B41" s="1679">
        <v>1</v>
      </c>
      <c r="C41" s="1679"/>
      <c r="D41" s="1680">
        <v>7406000</v>
      </c>
      <c r="E41" s="189">
        <v>61906000</v>
      </c>
    </row>
    <row r="42" spans="1:5" x14ac:dyDescent="0.25">
      <c r="A42" s="493" t="s">
        <v>878</v>
      </c>
      <c r="B42" s="1679">
        <v>1</v>
      </c>
      <c r="C42" s="1679"/>
      <c r="D42" s="1680">
        <v>8245000</v>
      </c>
      <c r="E42" s="189">
        <v>55000000</v>
      </c>
    </row>
    <row r="43" spans="1:5" x14ac:dyDescent="0.25">
      <c r="A43" s="494" t="s">
        <v>543</v>
      </c>
      <c r="B43" s="1679">
        <v>1</v>
      </c>
      <c r="C43" s="1679"/>
      <c r="D43" s="1680">
        <v>8245000</v>
      </c>
      <c r="E43" s="189">
        <v>55000000</v>
      </c>
    </row>
    <row r="44" spans="1:5" x14ac:dyDescent="0.25">
      <c r="A44" s="493" t="s">
        <v>526</v>
      </c>
      <c r="B44" s="1679">
        <v>1</v>
      </c>
      <c r="C44" s="1679"/>
      <c r="D44" s="1680">
        <v>8833000</v>
      </c>
      <c r="E44" s="189">
        <v>22033000</v>
      </c>
    </row>
    <row r="45" spans="1:5" x14ac:dyDescent="0.25">
      <c r="A45" s="494" t="s">
        <v>1130</v>
      </c>
      <c r="B45" s="1679">
        <v>1</v>
      </c>
      <c r="C45" s="1679"/>
      <c r="D45" s="1680">
        <v>8833000</v>
      </c>
      <c r="E45" s="189">
        <v>22033000</v>
      </c>
    </row>
    <row r="46" spans="1:5" x14ac:dyDescent="0.25">
      <c r="A46" s="492" t="s">
        <v>73</v>
      </c>
      <c r="B46" s="1679">
        <v>2</v>
      </c>
      <c r="C46" s="1679">
        <v>1</v>
      </c>
      <c r="D46" s="1680">
        <v>12874737.959999999</v>
      </c>
      <c r="E46" s="189">
        <v>27255530.416666668</v>
      </c>
    </row>
    <row r="47" spans="1:5" x14ac:dyDescent="0.25">
      <c r="A47" s="493" t="s">
        <v>516</v>
      </c>
      <c r="B47" s="1679">
        <v>1</v>
      </c>
      <c r="C47" s="1679"/>
      <c r="D47" s="1680">
        <v>7196000</v>
      </c>
      <c r="E47" s="189">
        <v>39900000</v>
      </c>
    </row>
    <row r="48" spans="1:5" x14ac:dyDescent="0.25">
      <c r="A48" s="494" t="s">
        <v>942</v>
      </c>
      <c r="B48" s="1679">
        <v>1</v>
      </c>
      <c r="C48" s="1679"/>
      <c r="D48" s="1680">
        <v>7196000</v>
      </c>
      <c r="E48" s="189">
        <v>39900000</v>
      </c>
    </row>
    <row r="49" spans="1:5" x14ac:dyDescent="0.25">
      <c r="A49" s="493" t="s">
        <v>658</v>
      </c>
      <c r="B49" s="1679"/>
      <c r="C49" s="1679">
        <v>1</v>
      </c>
      <c r="D49" s="1680">
        <v>22148213.879999999</v>
      </c>
      <c r="E49" s="189">
        <v>22314591.25</v>
      </c>
    </row>
    <row r="50" spans="1:5" x14ac:dyDescent="0.25">
      <c r="A50" s="494" t="s">
        <v>672</v>
      </c>
      <c r="B50" s="1679"/>
      <c r="C50" s="1679">
        <v>1</v>
      </c>
      <c r="D50" s="1680">
        <v>22148213.879999999</v>
      </c>
      <c r="E50" s="189">
        <v>22314591.25</v>
      </c>
    </row>
    <row r="51" spans="1:5" x14ac:dyDescent="0.25">
      <c r="A51" s="493" t="s">
        <v>754</v>
      </c>
      <c r="B51" s="1679">
        <v>1</v>
      </c>
      <c r="C51" s="1679"/>
      <c r="D51" s="1680">
        <v>9280000</v>
      </c>
      <c r="E51" s="189">
        <v>19552000</v>
      </c>
    </row>
    <row r="52" spans="1:5" x14ac:dyDescent="0.25">
      <c r="A52" s="494" t="s">
        <v>934</v>
      </c>
      <c r="B52" s="1679">
        <v>1</v>
      </c>
      <c r="C52" s="1679"/>
      <c r="D52" s="1680">
        <v>9280000</v>
      </c>
      <c r="E52" s="189">
        <v>19552000</v>
      </c>
    </row>
    <row r="53" spans="1:5" x14ac:dyDescent="0.25">
      <c r="A53" s="492" t="s">
        <v>13</v>
      </c>
      <c r="B53" s="1679">
        <v>1</v>
      </c>
      <c r="C53" s="1679">
        <v>1</v>
      </c>
      <c r="D53" s="1680">
        <v>13804827.640000001</v>
      </c>
      <c r="E53" s="189">
        <v>19100749.5</v>
      </c>
    </row>
    <row r="54" spans="1:5" x14ac:dyDescent="0.25">
      <c r="A54" s="493" t="s">
        <v>106</v>
      </c>
      <c r="B54" s="1679">
        <v>1</v>
      </c>
      <c r="C54" s="1679">
        <v>1</v>
      </c>
      <c r="D54" s="1680">
        <v>13804827.640000001</v>
      </c>
      <c r="E54" s="189">
        <v>19100749.5</v>
      </c>
    </row>
    <row r="55" spans="1:5" x14ac:dyDescent="0.25">
      <c r="A55" s="494" t="s">
        <v>616</v>
      </c>
      <c r="B55" s="1679">
        <v>1</v>
      </c>
      <c r="C55" s="1679"/>
      <c r="D55" s="1680">
        <v>9286000</v>
      </c>
      <c r="E55" s="189">
        <v>19877843.719999999</v>
      </c>
    </row>
    <row r="56" spans="1:5" x14ac:dyDescent="0.25">
      <c r="A56" s="494" t="s">
        <v>1075</v>
      </c>
      <c r="B56" s="1679"/>
      <c r="C56" s="1679">
        <v>1</v>
      </c>
      <c r="D56" s="1680">
        <v>18323655.280000001</v>
      </c>
      <c r="E56" s="189">
        <v>18323655.280000001</v>
      </c>
    </row>
    <row r="57" spans="1:5" x14ac:dyDescent="0.25">
      <c r="A57" s="492" t="s">
        <v>105</v>
      </c>
      <c r="B57" s="1679">
        <v>5</v>
      </c>
      <c r="C57" s="1679">
        <v>24</v>
      </c>
      <c r="D57" s="1680">
        <v>19071172.657749999</v>
      </c>
      <c r="E57" s="189">
        <v>22325986.078833334</v>
      </c>
    </row>
    <row r="58" spans="1:5" x14ac:dyDescent="0.25">
      <c r="A58" s="493" t="s">
        <v>108</v>
      </c>
      <c r="B58" s="1679"/>
      <c r="C58" s="1679">
        <v>5</v>
      </c>
      <c r="D58" s="1680">
        <v>20895831.648000002</v>
      </c>
      <c r="E58" s="189">
        <v>20933176.23</v>
      </c>
    </row>
    <row r="59" spans="1:5" x14ac:dyDescent="0.25">
      <c r="A59" s="494" t="s">
        <v>108</v>
      </c>
      <c r="B59" s="1679"/>
      <c r="C59" s="1679">
        <v>2</v>
      </c>
      <c r="D59" s="1680">
        <v>22842622.23</v>
      </c>
      <c r="E59" s="189">
        <v>22905135.809999999</v>
      </c>
    </row>
    <row r="60" spans="1:5" x14ac:dyDescent="0.25">
      <c r="A60" s="494" t="s">
        <v>607</v>
      </c>
      <c r="B60" s="1679"/>
      <c r="C60" s="1679">
        <v>1</v>
      </c>
      <c r="D60" s="1680">
        <v>22495261.75</v>
      </c>
      <c r="E60" s="189">
        <v>22556957.5</v>
      </c>
    </row>
    <row r="61" spans="1:5" x14ac:dyDescent="0.25">
      <c r="A61" s="494" t="s">
        <v>921</v>
      </c>
      <c r="B61" s="1679"/>
      <c r="C61" s="1679">
        <v>1</v>
      </c>
      <c r="D61" s="1680">
        <v>18337390.489999998</v>
      </c>
      <c r="E61" s="189">
        <v>18337390.489999998</v>
      </c>
    </row>
    <row r="62" spans="1:5" x14ac:dyDescent="0.25">
      <c r="A62" s="494" t="s">
        <v>981</v>
      </c>
      <c r="B62" s="1679"/>
      <c r="C62" s="1679">
        <v>1</v>
      </c>
      <c r="D62" s="1680">
        <v>17961261.539999999</v>
      </c>
      <c r="E62" s="189">
        <v>17961261.539999999</v>
      </c>
    </row>
    <row r="63" spans="1:5" x14ac:dyDescent="0.25">
      <c r="A63" s="493" t="s">
        <v>107</v>
      </c>
      <c r="B63" s="1679">
        <v>4</v>
      </c>
      <c r="C63" s="1679">
        <v>9</v>
      </c>
      <c r="D63" s="1680">
        <v>18275030.493888889</v>
      </c>
      <c r="E63" s="189">
        <v>21995969.931111109</v>
      </c>
    </row>
    <row r="64" spans="1:5" x14ac:dyDescent="0.25">
      <c r="A64" s="494" t="s">
        <v>77</v>
      </c>
      <c r="B64" s="1679">
        <v>1</v>
      </c>
      <c r="C64" s="1679">
        <v>1</v>
      </c>
      <c r="D64" s="1680">
        <v>18219800.814999998</v>
      </c>
      <c r="E64" s="189">
        <v>18369800.814999998</v>
      </c>
    </row>
    <row r="65" spans="1:5" x14ac:dyDescent="0.25">
      <c r="A65" s="494" t="s">
        <v>110</v>
      </c>
      <c r="B65" s="1679">
        <v>2</v>
      </c>
      <c r="C65" s="1679">
        <v>2</v>
      </c>
      <c r="D65" s="1680">
        <v>15559358.077500001</v>
      </c>
      <c r="E65" s="189">
        <v>23456514.055</v>
      </c>
    </row>
    <row r="66" spans="1:5" x14ac:dyDescent="0.25">
      <c r="A66" s="494" t="s">
        <v>76</v>
      </c>
      <c r="B66" s="1679">
        <v>1</v>
      </c>
      <c r="C66" s="1679">
        <v>3</v>
      </c>
      <c r="D66" s="1680">
        <v>16410651.388333334</v>
      </c>
      <c r="E66" s="189">
        <v>22132609.905000001</v>
      </c>
    </row>
    <row r="67" spans="1:5" x14ac:dyDescent="0.25">
      <c r="A67" s="494" t="s">
        <v>526</v>
      </c>
      <c r="B67" s="1679"/>
      <c r="C67" s="1679">
        <v>3</v>
      </c>
      <c r="D67" s="1680">
        <v>23842501.247500002</v>
      </c>
      <c r="E67" s="189">
        <v>23956634.962499999</v>
      </c>
    </row>
    <row r="68" spans="1:5" x14ac:dyDescent="0.25">
      <c r="A68" s="493" t="s">
        <v>483</v>
      </c>
      <c r="B68" s="1679"/>
      <c r="C68" s="1679">
        <v>1</v>
      </c>
      <c r="D68" s="1680">
        <v>20826559.18</v>
      </c>
      <c r="E68" s="189">
        <v>20885621.309999999</v>
      </c>
    </row>
    <row r="69" spans="1:5" x14ac:dyDescent="0.25">
      <c r="A69" s="494" t="s">
        <v>851</v>
      </c>
      <c r="B69" s="1679"/>
      <c r="C69" s="1679">
        <v>1</v>
      </c>
      <c r="D69" s="1680">
        <v>20826559.18</v>
      </c>
      <c r="E69" s="189">
        <v>20885621.309999999</v>
      </c>
    </row>
    <row r="70" spans="1:5" x14ac:dyDescent="0.25">
      <c r="A70" s="493" t="s">
        <v>509</v>
      </c>
      <c r="B70" s="1679">
        <v>1</v>
      </c>
      <c r="C70" s="1679">
        <v>9</v>
      </c>
      <c r="D70" s="1680">
        <v>18328492.257999998</v>
      </c>
      <c r="E70" s="189">
        <v>24600897.947333317</v>
      </c>
    </row>
    <row r="71" spans="1:5" x14ac:dyDescent="0.25">
      <c r="A71" s="494" t="s">
        <v>663</v>
      </c>
      <c r="B71" s="1679">
        <v>1</v>
      </c>
      <c r="C71" s="1679">
        <v>5</v>
      </c>
      <c r="D71" s="1680">
        <v>17839869.711111099</v>
      </c>
      <c r="E71" s="189">
        <v>28275062.461111099</v>
      </c>
    </row>
    <row r="72" spans="1:5" x14ac:dyDescent="0.25">
      <c r="A72" s="494" t="s">
        <v>509</v>
      </c>
      <c r="B72" s="1679"/>
      <c r="C72" s="1679">
        <v>4</v>
      </c>
      <c r="D72" s="1680">
        <v>19061426.078333348</v>
      </c>
      <c r="E72" s="189">
        <v>19089651.176666647</v>
      </c>
    </row>
    <row r="73" spans="1:5" x14ac:dyDescent="0.25">
      <c r="A73" s="492" t="s">
        <v>74</v>
      </c>
      <c r="B73" s="1679">
        <v>4</v>
      </c>
      <c r="C73" s="1679">
        <v>3</v>
      </c>
      <c r="D73" s="1680">
        <v>14940657.111666666</v>
      </c>
      <c r="E73" s="189">
        <v>24804551.655833334</v>
      </c>
    </row>
    <row r="74" spans="1:5" x14ac:dyDescent="0.25">
      <c r="A74" s="493" t="s">
        <v>72</v>
      </c>
      <c r="B74" s="1679">
        <v>4</v>
      </c>
      <c r="C74" s="1679">
        <v>1</v>
      </c>
      <c r="D74" s="1680">
        <v>11591495.9375</v>
      </c>
      <c r="E74" s="189">
        <v>26330912.15625</v>
      </c>
    </row>
    <row r="75" spans="1:5" x14ac:dyDescent="0.25">
      <c r="A75" s="494" t="s">
        <v>831</v>
      </c>
      <c r="B75" s="1679">
        <v>1</v>
      </c>
      <c r="C75" s="1679"/>
      <c r="D75" s="1680">
        <v>8077000</v>
      </c>
      <c r="E75" s="189">
        <v>29199389.5</v>
      </c>
    </row>
    <row r="76" spans="1:5" x14ac:dyDescent="0.25">
      <c r="A76" s="494" t="s">
        <v>72</v>
      </c>
      <c r="B76" s="1679">
        <v>3</v>
      </c>
      <c r="C76" s="1679">
        <v>1</v>
      </c>
      <c r="D76" s="1680">
        <v>12762994.583333334</v>
      </c>
      <c r="E76" s="189">
        <v>25374753.041666668</v>
      </c>
    </row>
    <row r="77" spans="1:5" x14ac:dyDescent="0.25">
      <c r="A77" s="493" t="s">
        <v>745</v>
      </c>
      <c r="B77" s="1679"/>
      <c r="C77" s="1679">
        <v>1</v>
      </c>
      <c r="D77" s="1680">
        <v>21442676.870000001</v>
      </c>
      <c r="E77" s="189">
        <v>21606681.25</v>
      </c>
    </row>
    <row r="78" spans="1:5" x14ac:dyDescent="0.25">
      <c r="A78" s="494" t="s">
        <v>745</v>
      </c>
      <c r="B78" s="1679"/>
      <c r="C78" s="1679">
        <v>1</v>
      </c>
      <c r="D78" s="1680">
        <v>21442676.870000001</v>
      </c>
      <c r="E78" s="189">
        <v>21606681.25</v>
      </c>
    </row>
    <row r="79" spans="1:5" x14ac:dyDescent="0.25">
      <c r="A79" s="493" t="s">
        <v>746</v>
      </c>
      <c r="B79" s="1679"/>
      <c r="C79" s="1679">
        <v>1</v>
      </c>
      <c r="D79" s="1680">
        <v>21835282.050000001</v>
      </c>
      <c r="E79" s="189">
        <v>21896980.059999999</v>
      </c>
    </row>
    <row r="80" spans="1:5" x14ac:dyDescent="0.25">
      <c r="A80" s="494" t="s">
        <v>1079</v>
      </c>
      <c r="B80" s="1679"/>
      <c r="C80" s="1679">
        <v>1</v>
      </c>
      <c r="D80" s="1680">
        <v>21835282.050000001</v>
      </c>
      <c r="E80" s="189">
        <v>21896980.059999999</v>
      </c>
    </row>
    <row r="81" spans="1:5" x14ac:dyDescent="0.25">
      <c r="A81" s="492" t="s">
        <v>103</v>
      </c>
      <c r="B81" s="1679">
        <v>6</v>
      </c>
      <c r="C81" s="1679">
        <v>9</v>
      </c>
      <c r="D81" s="1680">
        <v>16066510.896538462</v>
      </c>
      <c r="E81" s="189">
        <v>26249229.414230768</v>
      </c>
    </row>
    <row r="82" spans="1:5" x14ac:dyDescent="0.25">
      <c r="A82" s="493" t="s">
        <v>109</v>
      </c>
      <c r="B82" s="1679">
        <v>1</v>
      </c>
      <c r="C82" s="1679">
        <v>1</v>
      </c>
      <c r="D82" s="1680">
        <v>17116575.195</v>
      </c>
      <c r="E82" s="189">
        <v>22267861.329999998</v>
      </c>
    </row>
    <row r="83" spans="1:5" x14ac:dyDescent="0.25">
      <c r="A83" s="494" t="s">
        <v>82</v>
      </c>
      <c r="B83" s="1679">
        <v>1</v>
      </c>
      <c r="C83" s="1679">
        <v>1</v>
      </c>
      <c r="D83" s="1680">
        <v>17116575.195</v>
      </c>
      <c r="E83" s="189">
        <v>22267861.329999998</v>
      </c>
    </row>
    <row r="84" spans="1:5" x14ac:dyDescent="0.25">
      <c r="A84" s="493" t="s">
        <v>653</v>
      </c>
      <c r="B84" s="1679">
        <v>1</v>
      </c>
      <c r="C84" s="1679"/>
      <c r="D84" s="1680">
        <v>7573000</v>
      </c>
      <c r="E84" s="189">
        <v>41736500</v>
      </c>
    </row>
    <row r="85" spans="1:5" x14ac:dyDescent="0.25">
      <c r="A85" s="494" t="s">
        <v>654</v>
      </c>
      <c r="B85" s="1679">
        <v>1</v>
      </c>
      <c r="C85" s="1679"/>
      <c r="D85" s="1680">
        <v>7573000</v>
      </c>
      <c r="E85" s="189">
        <v>41736500</v>
      </c>
    </row>
    <row r="86" spans="1:5" x14ac:dyDescent="0.25">
      <c r="A86" s="493" t="s">
        <v>750</v>
      </c>
      <c r="B86" s="1679"/>
      <c r="C86" s="1679">
        <v>1</v>
      </c>
      <c r="D86" s="1680">
        <v>23511462.120000001</v>
      </c>
      <c r="E86" s="189">
        <v>23568291.25</v>
      </c>
    </row>
    <row r="87" spans="1:5" x14ac:dyDescent="0.25">
      <c r="A87" s="494" t="s">
        <v>1032</v>
      </c>
      <c r="B87" s="1679"/>
      <c r="C87" s="1679">
        <v>1</v>
      </c>
      <c r="D87" s="1680">
        <v>23511462.120000001</v>
      </c>
      <c r="E87" s="189">
        <v>23568291.25</v>
      </c>
    </row>
    <row r="88" spans="1:5" x14ac:dyDescent="0.25">
      <c r="A88" s="493" t="s">
        <v>757</v>
      </c>
      <c r="B88" s="1679">
        <v>1</v>
      </c>
      <c r="C88" s="1679">
        <v>2</v>
      </c>
      <c r="D88" s="1680">
        <v>16953625.706666667</v>
      </c>
      <c r="E88" s="189">
        <v>17132514.166666668</v>
      </c>
    </row>
    <row r="89" spans="1:5" x14ac:dyDescent="0.25">
      <c r="A89" s="494" t="s">
        <v>1069</v>
      </c>
      <c r="B89" s="1679">
        <v>1</v>
      </c>
      <c r="C89" s="1679">
        <v>1</v>
      </c>
      <c r="D89" s="1680">
        <v>15284442.935000001</v>
      </c>
      <c r="E89" s="189">
        <v>15552775.625</v>
      </c>
    </row>
    <row r="90" spans="1:5" x14ac:dyDescent="0.25">
      <c r="A90" s="494" t="s">
        <v>1070</v>
      </c>
      <c r="B90" s="1679"/>
      <c r="C90" s="1679">
        <v>1</v>
      </c>
      <c r="D90" s="1680">
        <v>20291991.25</v>
      </c>
      <c r="E90" s="189">
        <v>20291991.25</v>
      </c>
    </row>
    <row r="91" spans="1:5" x14ac:dyDescent="0.25">
      <c r="A91" s="493" t="s">
        <v>823</v>
      </c>
      <c r="B91" s="1679">
        <v>2</v>
      </c>
      <c r="C91" s="1679"/>
      <c r="D91" s="1680">
        <v>8140000</v>
      </c>
      <c r="E91" s="189">
        <v>38890000</v>
      </c>
    </row>
    <row r="92" spans="1:5" x14ac:dyDescent="0.25">
      <c r="A92" s="494" t="s">
        <v>922</v>
      </c>
      <c r="B92" s="1679">
        <v>1</v>
      </c>
      <c r="C92" s="1679"/>
      <c r="D92" s="1680">
        <v>8161000</v>
      </c>
      <c r="E92" s="189">
        <v>57024000</v>
      </c>
    </row>
    <row r="93" spans="1:5" x14ac:dyDescent="0.25">
      <c r="A93" s="494" t="s">
        <v>1111</v>
      </c>
      <c r="B93" s="1679">
        <v>1</v>
      </c>
      <c r="C93" s="1679"/>
      <c r="D93" s="1680">
        <v>8119000</v>
      </c>
      <c r="E93" s="189">
        <v>20756000</v>
      </c>
    </row>
    <row r="94" spans="1:5" x14ac:dyDescent="0.25">
      <c r="A94" s="493" t="s">
        <v>103</v>
      </c>
      <c r="B94" s="1679">
        <v>1</v>
      </c>
      <c r="C94" s="1679"/>
      <c r="D94" s="1680">
        <v>9169000</v>
      </c>
      <c r="E94" s="189">
        <v>34569000</v>
      </c>
    </row>
    <row r="95" spans="1:5" x14ac:dyDescent="0.25">
      <c r="A95" s="494" t="s">
        <v>1708</v>
      </c>
      <c r="B95" s="1679">
        <v>1</v>
      </c>
      <c r="C95" s="1679"/>
      <c r="D95" s="1680">
        <v>9169000</v>
      </c>
      <c r="E95" s="189">
        <v>34569000</v>
      </c>
    </row>
    <row r="96" spans="1:5" x14ac:dyDescent="0.25">
      <c r="A96" s="493" t="s">
        <v>938</v>
      </c>
      <c r="B96" s="1679"/>
      <c r="C96" s="1679">
        <v>3</v>
      </c>
      <c r="D96" s="1680">
        <v>22233678.077500001</v>
      </c>
      <c r="E96" s="189">
        <v>22358037.362500001</v>
      </c>
    </row>
    <row r="97" spans="1:5" x14ac:dyDescent="0.25">
      <c r="A97" s="494" t="s">
        <v>945</v>
      </c>
      <c r="B97" s="1679"/>
      <c r="C97" s="1679">
        <v>2</v>
      </c>
      <c r="D97" s="1680">
        <v>21479142.285</v>
      </c>
      <c r="E97" s="189">
        <v>21561483.475000001</v>
      </c>
    </row>
    <row r="98" spans="1:5" x14ac:dyDescent="0.25">
      <c r="A98" s="494" t="s">
        <v>1142</v>
      </c>
      <c r="B98" s="1679"/>
      <c r="C98" s="1679">
        <v>1</v>
      </c>
      <c r="D98" s="1680">
        <v>22988213.870000001</v>
      </c>
      <c r="E98" s="189">
        <v>23154591.25</v>
      </c>
    </row>
    <row r="99" spans="1:5" x14ac:dyDescent="0.25">
      <c r="A99" s="493" t="s">
        <v>1067</v>
      </c>
      <c r="B99" s="1679"/>
      <c r="C99" s="1679">
        <v>2</v>
      </c>
      <c r="D99" s="1680">
        <v>22769795.870000001</v>
      </c>
      <c r="E99" s="189">
        <v>22936851.25</v>
      </c>
    </row>
    <row r="100" spans="1:5" x14ac:dyDescent="0.25">
      <c r="A100" s="494" t="s">
        <v>1068</v>
      </c>
      <c r="B100" s="1679"/>
      <c r="C100" s="1679">
        <v>2</v>
      </c>
      <c r="D100" s="1680">
        <v>22769795.870000001</v>
      </c>
      <c r="E100" s="189">
        <v>22936851.25</v>
      </c>
    </row>
    <row r="101" spans="1:5" x14ac:dyDescent="0.25">
      <c r="A101" s="1682" t="s">
        <v>137</v>
      </c>
      <c r="B101" s="1679"/>
      <c r="C101" s="1679">
        <v>3</v>
      </c>
      <c r="D101" s="1680">
        <v>24908677.379999999</v>
      </c>
      <c r="E101" s="189">
        <v>24987776.489999998</v>
      </c>
    </row>
    <row r="102" spans="1:5" x14ac:dyDescent="0.25">
      <c r="A102" s="492" t="s">
        <v>12</v>
      </c>
      <c r="B102" s="1679"/>
      <c r="C102" s="1679">
        <v>2</v>
      </c>
      <c r="D102" s="1680">
        <v>25523208.185000002</v>
      </c>
      <c r="E102" s="189">
        <v>25613544.865000002</v>
      </c>
    </row>
    <row r="103" spans="1:5" x14ac:dyDescent="0.25">
      <c r="A103" s="493" t="s">
        <v>12</v>
      </c>
      <c r="B103" s="1679"/>
      <c r="C103" s="1679">
        <v>1</v>
      </c>
      <c r="D103" s="1680">
        <v>25421571.16</v>
      </c>
      <c r="E103" s="189">
        <v>25602244.52</v>
      </c>
    </row>
    <row r="104" spans="1:5" x14ac:dyDescent="0.25">
      <c r="A104" s="494" t="s">
        <v>825</v>
      </c>
      <c r="B104" s="1679"/>
      <c r="C104" s="1679">
        <v>1</v>
      </c>
      <c r="D104" s="1680">
        <v>25421571.16</v>
      </c>
      <c r="E104" s="189">
        <v>25602244.52</v>
      </c>
    </row>
    <row r="105" spans="1:5" x14ac:dyDescent="0.25">
      <c r="A105" s="493" t="s">
        <v>827</v>
      </c>
      <c r="B105" s="1679"/>
      <c r="C105" s="1679">
        <v>1</v>
      </c>
      <c r="D105" s="1680">
        <v>25624845.210000001</v>
      </c>
      <c r="E105" s="189">
        <v>25624845.210000001</v>
      </c>
    </row>
    <row r="106" spans="1:5" x14ac:dyDescent="0.25">
      <c r="A106" s="494" t="s">
        <v>984</v>
      </c>
      <c r="B106" s="1679"/>
      <c r="C106" s="1679">
        <v>1</v>
      </c>
      <c r="D106" s="1680">
        <v>25624845.210000001</v>
      </c>
      <c r="E106" s="189">
        <v>25624845.210000001</v>
      </c>
    </row>
    <row r="107" spans="1:5" x14ac:dyDescent="0.25">
      <c r="A107" s="492" t="s">
        <v>103</v>
      </c>
      <c r="B107" s="1679"/>
      <c r="C107" s="1679">
        <v>1</v>
      </c>
      <c r="D107" s="1680">
        <v>23679615.77</v>
      </c>
      <c r="E107" s="189">
        <v>23736239.739999998</v>
      </c>
    </row>
    <row r="108" spans="1:5" x14ac:dyDescent="0.25">
      <c r="A108" s="493" t="s">
        <v>653</v>
      </c>
      <c r="B108" s="1679"/>
      <c r="C108" s="1679">
        <v>1</v>
      </c>
      <c r="D108" s="1680">
        <v>23679615.77</v>
      </c>
      <c r="E108" s="189">
        <v>23736239.739999998</v>
      </c>
    </row>
    <row r="109" spans="1:5" x14ac:dyDescent="0.25">
      <c r="A109" s="494" t="s">
        <v>654</v>
      </c>
      <c r="B109" s="1679"/>
      <c r="C109" s="1679">
        <v>1</v>
      </c>
      <c r="D109" s="1680">
        <v>23679615.77</v>
      </c>
      <c r="E109" s="189">
        <v>23736239.739999998</v>
      </c>
    </row>
    <row r="110" spans="1:5" x14ac:dyDescent="0.25">
      <c r="A110" s="1682" t="s">
        <v>100</v>
      </c>
      <c r="B110" s="1679">
        <v>62</v>
      </c>
      <c r="C110" s="1679">
        <v>14</v>
      </c>
      <c r="D110" s="1680">
        <v>11404279.293711713</v>
      </c>
      <c r="E110" s="189">
        <v>11779304.997777022</v>
      </c>
    </row>
    <row r="111" spans="1:5" x14ac:dyDescent="0.25">
      <c r="A111" s="492" t="s">
        <v>11</v>
      </c>
      <c r="B111" s="1679">
        <v>17</v>
      </c>
      <c r="C111" s="1679">
        <v>1</v>
      </c>
      <c r="D111" s="1680">
        <v>11996532.22875</v>
      </c>
      <c r="E111" s="189">
        <v>12341694.613906249</v>
      </c>
    </row>
    <row r="112" spans="1:5" x14ac:dyDescent="0.25">
      <c r="A112" s="493" t="s">
        <v>99</v>
      </c>
      <c r="B112" s="1679">
        <v>8</v>
      </c>
      <c r="C112" s="1679"/>
      <c r="D112" s="1680">
        <v>9852125</v>
      </c>
      <c r="E112" s="189">
        <v>10187257.52125</v>
      </c>
    </row>
    <row r="113" spans="1:5" x14ac:dyDescent="0.25">
      <c r="A113" s="494" t="s">
        <v>760</v>
      </c>
      <c r="B113" s="1679">
        <v>8</v>
      </c>
      <c r="C113" s="1679"/>
      <c r="D113" s="1680">
        <v>9852125</v>
      </c>
      <c r="E113" s="189">
        <v>10187257.52125</v>
      </c>
    </row>
    <row r="114" spans="1:5" x14ac:dyDescent="0.25">
      <c r="A114" s="493" t="s">
        <v>95</v>
      </c>
      <c r="B114" s="1679"/>
      <c r="C114" s="1679">
        <v>1</v>
      </c>
      <c r="D114" s="1680">
        <v>23879632.829999998</v>
      </c>
      <c r="E114" s="189">
        <v>23879632.829999998</v>
      </c>
    </row>
    <row r="115" spans="1:5" x14ac:dyDescent="0.25">
      <c r="A115" s="494" t="s">
        <v>96</v>
      </c>
      <c r="B115" s="1679"/>
      <c r="C115" s="1679">
        <v>1</v>
      </c>
      <c r="D115" s="1680">
        <v>23879632.829999998</v>
      </c>
      <c r="E115" s="189">
        <v>23879632.829999998</v>
      </c>
    </row>
    <row r="116" spans="1:5" x14ac:dyDescent="0.25">
      <c r="A116" s="493" t="s">
        <v>104</v>
      </c>
      <c r="B116" s="1679">
        <v>1</v>
      </c>
      <c r="C116" s="1679"/>
      <c r="D116" s="1680">
        <v>9293000</v>
      </c>
      <c r="E116" s="189">
        <v>9605945.9299999997</v>
      </c>
    </row>
    <row r="117" spans="1:5" x14ac:dyDescent="0.25">
      <c r="A117" s="494" t="s">
        <v>517</v>
      </c>
      <c r="B117" s="1679">
        <v>1</v>
      </c>
      <c r="C117" s="1679"/>
      <c r="D117" s="1680">
        <v>9293000</v>
      </c>
      <c r="E117" s="189">
        <v>9605945.9299999997</v>
      </c>
    </row>
    <row r="118" spans="1:5" x14ac:dyDescent="0.25">
      <c r="A118" s="493" t="s">
        <v>84</v>
      </c>
      <c r="B118" s="1679">
        <v>5</v>
      </c>
      <c r="C118" s="1679"/>
      <c r="D118" s="1680">
        <v>11449166.666666666</v>
      </c>
      <c r="E118" s="189">
        <v>11966648.106666667</v>
      </c>
    </row>
    <row r="119" spans="1:5" x14ac:dyDescent="0.25">
      <c r="A119" s="494" t="s">
        <v>84</v>
      </c>
      <c r="B119" s="1679">
        <v>2</v>
      </c>
      <c r="C119" s="1679"/>
      <c r="D119" s="1680">
        <v>8772500</v>
      </c>
      <c r="E119" s="189">
        <v>9600064.2799999993</v>
      </c>
    </row>
    <row r="120" spans="1:5" x14ac:dyDescent="0.25">
      <c r="A120" s="494" t="s">
        <v>910</v>
      </c>
      <c r="B120" s="1679">
        <v>2</v>
      </c>
      <c r="C120" s="1679"/>
      <c r="D120" s="1680">
        <v>11625000</v>
      </c>
      <c r="E120" s="189">
        <v>11977727.539999999</v>
      </c>
    </row>
    <row r="121" spans="1:5" x14ac:dyDescent="0.25">
      <c r="A121" s="494" t="s">
        <v>1071</v>
      </c>
      <c r="B121" s="1679">
        <v>1</v>
      </c>
      <c r="C121" s="1679"/>
      <c r="D121" s="1680">
        <v>13950000</v>
      </c>
      <c r="E121" s="189">
        <v>14322152.5</v>
      </c>
    </row>
    <row r="122" spans="1:5" x14ac:dyDescent="0.25">
      <c r="A122" s="493" t="s">
        <v>518</v>
      </c>
      <c r="B122" s="1679">
        <v>2</v>
      </c>
      <c r="C122" s="1679"/>
      <c r="D122" s="1680">
        <v>9300000</v>
      </c>
      <c r="E122" s="189">
        <v>9588933.7799999993</v>
      </c>
    </row>
    <row r="123" spans="1:5" x14ac:dyDescent="0.25">
      <c r="A123" s="494" t="s">
        <v>518</v>
      </c>
      <c r="B123" s="1679">
        <v>2</v>
      </c>
      <c r="C123" s="1679"/>
      <c r="D123" s="1680">
        <v>9300000</v>
      </c>
      <c r="E123" s="189">
        <v>9588933.7799999993</v>
      </c>
    </row>
    <row r="124" spans="1:5" x14ac:dyDescent="0.25">
      <c r="A124" s="493" t="s">
        <v>1097</v>
      </c>
      <c r="B124" s="1679">
        <v>1</v>
      </c>
      <c r="C124" s="1679"/>
      <c r="D124" s="1680">
        <v>9300000</v>
      </c>
      <c r="E124" s="189">
        <v>9571842.5299999993</v>
      </c>
    </row>
    <row r="125" spans="1:5" x14ac:dyDescent="0.25">
      <c r="A125" s="494" t="s">
        <v>1097</v>
      </c>
      <c r="B125" s="1679">
        <v>1</v>
      </c>
      <c r="C125" s="1679"/>
      <c r="D125" s="1680">
        <v>9300000</v>
      </c>
      <c r="E125" s="189">
        <v>9571842.5299999993</v>
      </c>
    </row>
    <row r="126" spans="1:5" x14ac:dyDescent="0.25">
      <c r="A126" s="492" t="s">
        <v>73</v>
      </c>
      <c r="B126" s="1679">
        <v>22</v>
      </c>
      <c r="C126" s="1679">
        <v>1</v>
      </c>
      <c r="D126" s="1680">
        <v>10756180.955833333</v>
      </c>
      <c r="E126" s="189">
        <v>11158968.844375001</v>
      </c>
    </row>
    <row r="127" spans="1:5" x14ac:dyDescent="0.25">
      <c r="A127" s="493" t="s">
        <v>86</v>
      </c>
      <c r="B127" s="1679">
        <v>3</v>
      </c>
      <c r="C127" s="1679">
        <v>1</v>
      </c>
      <c r="D127" s="1680">
        <v>13785890.49</v>
      </c>
      <c r="E127" s="189">
        <v>14285180.533333331</v>
      </c>
    </row>
    <row r="128" spans="1:5" x14ac:dyDescent="0.25">
      <c r="A128" s="494" t="s">
        <v>86</v>
      </c>
      <c r="B128" s="1679">
        <v>2</v>
      </c>
      <c r="C128" s="1679"/>
      <c r="D128" s="1680">
        <v>8450500</v>
      </c>
      <c r="E128" s="189">
        <v>9596425.6799999997</v>
      </c>
    </row>
    <row r="129" spans="1:5" x14ac:dyDescent="0.25">
      <c r="A129" s="494" t="s">
        <v>927</v>
      </c>
      <c r="B129" s="1679">
        <v>1</v>
      </c>
      <c r="C129" s="1679"/>
      <c r="D129" s="1680">
        <v>9293000</v>
      </c>
      <c r="E129" s="189">
        <v>9587760.9000000004</v>
      </c>
    </row>
    <row r="130" spans="1:5" x14ac:dyDescent="0.25">
      <c r="A130" s="494" t="s">
        <v>1105</v>
      </c>
      <c r="B130" s="1679"/>
      <c r="C130" s="1679">
        <v>1</v>
      </c>
      <c r="D130" s="1680">
        <v>23614171.469999999</v>
      </c>
      <c r="E130" s="189">
        <v>23671355.02</v>
      </c>
    </row>
    <row r="131" spans="1:5" x14ac:dyDescent="0.25">
      <c r="A131" s="493" t="s">
        <v>617</v>
      </c>
      <c r="B131" s="1679">
        <v>1</v>
      </c>
      <c r="C131" s="1679"/>
      <c r="D131" s="1680">
        <v>9188000</v>
      </c>
      <c r="E131" s="189">
        <v>9552391.9000000004</v>
      </c>
    </row>
    <row r="132" spans="1:5" x14ac:dyDescent="0.25">
      <c r="A132" s="494" t="s">
        <v>947</v>
      </c>
      <c r="B132" s="1679">
        <v>1</v>
      </c>
      <c r="C132" s="1679"/>
      <c r="D132" s="1680">
        <v>9188000</v>
      </c>
      <c r="E132" s="189">
        <v>9552391.9000000004</v>
      </c>
    </row>
    <row r="133" spans="1:5" x14ac:dyDescent="0.25">
      <c r="A133" s="493" t="s">
        <v>743</v>
      </c>
      <c r="B133" s="1679">
        <v>1</v>
      </c>
      <c r="C133" s="1679"/>
      <c r="D133" s="1680">
        <v>9286000</v>
      </c>
      <c r="E133" s="189">
        <v>9605866.8300000001</v>
      </c>
    </row>
    <row r="134" spans="1:5" x14ac:dyDescent="0.25">
      <c r="A134" s="494" t="s">
        <v>743</v>
      </c>
      <c r="B134" s="1679">
        <v>1</v>
      </c>
      <c r="C134" s="1679"/>
      <c r="D134" s="1680">
        <v>9286000</v>
      </c>
      <c r="E134" s="189">
        <v>9605866.8300000001</v>
      </c>
    </row>
    <row r="135" spans="1:5" x14ac:dyDescent="0.25">
      <c r="A135" s="493" t="s">
        <v>754</v>
      </c>
      <c r="B135" s="1679">
        <v>1</v>
      </c>
      <c r="C135" s="1679"/>
      <c r="D135" s="1680">
        <v>13950000</v>
      </c>
      <c r="E135" s="189">
        <v>14383612.550000001</v>
      </c>
    </row>
    <row r="136" spans="1:5" x14ac:dyDescent="0.25">
      <c r="A136" s="494" t="s">
        <v>754</v>
      </c>
      <c r="B136" s="1679">
        <v>1</v>
      </c>
      <c r="C136" s="1679"/>
      <c r="D136" s="1680">
        <v>13950000</v>
      </c>
      <c r="E136" s="189">
        <v>14383612.550000001</v>
      </c>
    </row>
    <row r="137" spans="1:5" x14ac:dyDescent="0.25">
      <c r="A137" s="493" t="s">
        <v>834</v>
      </c>
      <c r="B137" s="1679">
        <v>2</v>
      </c>
      <c r="C137" s="1679"/>
      <c r="D137" s="1680">
        <v>9293000</v>
      </c>
      <c r="E137" s="189">
        <v>9596819.5150000006</v>
      </c>
    </row>
    <row r="138" spans="1:5" x14ac:dyDescent="0.25">
      <c r="A138" s="494" t="s">
        <v>852</v>
      </c>
      <c r="B138" s="1679">
        <v>1</v>
      </c>
      <c r="C138" s="1679"/>
      <c r="D138" s="1680">
        <v>9300000</v>
      </c>
      <c r="E138" s="189">
        <v>9587840</v>
      </c>
    </row>
    <row r="139" spans="1:5" x14ac:dyDescent="0.25">
      <c r="A139" s="494" t="s">
        <v>1109</v>
      </c>
      <c r="B139" s="1679">
        <v>1</v>
      </c>
      <c r="C139" s="1679"/>
      <c r="D139" s="1680">
        <v>9286000</v>
      </c>
      <c r="E139" s="189">
        <v>9605799.0299999993</v>
      </c>
    </row>
    <row r="140" spans="1:5" x14ac:dyDescent="0.25">
      <c r="A140" s="493" t="s">
        <v>836</v>
      </c>
      <c r="B140" s="1679">
        <v>4</v>
      </c>
      <c r="C140" s="1679"/>
      <c r="D140" s="1680">
        <v>9111500</v>
      </c>
      <c r="E140" s="189">
        <v>9581787.3674999997</v>
      </c>
    </row>
    <row r="141" spans="1:5" x14ac:dyDescent="0.25">
      <c r="A141" s="494" t="s">
        <v>836</v>
      </c>
      <c r="B141" s="1679">
        <v>2</v>
      </c>
      <c r="C141" s="1679"/>
      <c r="D141" s="1680">
        <v>9267000</v>
      </c>
      <c r="E141" s="189">
        <v>9579655.8350000009</v>
      </c>
    </row>
    <row r="142" spans="1:5" x14ac:dyDescent="0.25">
      <c r="A142" s="494" t="s">
        <v>879</v>
      </c>
      <c r="B142" s="1679">
        <v>2</v>
      </c>
      <c r="C142" s="1679"/>
      <c r="D142" s="1680">
        <v>8956000</v>
      </c>
      <c r="E142" s="189">
        <v>9583918.9000000004</v>
      </c>
    </row>
    <row r="143" spans="1:5" x14ac:dyDescent="0.25">
      <c r="A143" s="493" t="s">
        <v>837</v>
      </c>
      <c r="B143" s="1679">
        <v>10</v>
      </c>
      <c r="C143" s="1679"/>
      <c r="D143" s="1680">
        <v>9241750</v>
      </c>
      <c r="E143" s="189">
        <v>9576499.7437499985</v>
      </c>
    </row>
    <row r="144" spans="1:5" x14ac:dyDescent="0.25">
      <c r="A144" s="494" t="s">
        <v>837</v>
      </c>
      <c r="B144" s="1679">
        <v>2</v>
      </c>
      <c r="C144" s="1679"/>
      <c r="D144" s="1680">
        <v>9296500</v>
      </c>
      <c r="E144" s="189">
        <v>9570709.1999999993</v>
      </c>
    </row>
    <row r="145" spans="1:5" x14ac:dyDescent="0.25">
      <c r="A145" s="494" t="s">
        <v>1036</v>
      </c>
      <c r="B145" s="1679">
        <v>8</v>
      </c>
      <c r="C145" s="1679"/>
      <c r="D145" s="1680">
        <v>9187000</v>
      </c>
      <c r="E145" s="189">
        <v>9582290.2874999996</v>
      </c>
    </row>
    <row r="146" spans="1:5" x14ac:dyDescent="0.25">
      <c r="A146" s="492" t="s">
        <v>13</v>
      </c>
      <c r="B146" s="1679">
        <v>3</v>
      </c>
      <c r="C146" s="1679"/>
      <c r="D146" s="1680">
        <v>9289000</v>
      </c>
      <c r="E146" s="189">
        <v>9605900.7300000004</v>
      </c>
    </row>
    <row r="147" spans="1:5" x14ac:dyDescent="0.25">
      <c r="A147" s="493" t="s">
        <v>106</v>
      </c>
      <c r="B147" s="1679">
        <v>3</v>
      </c>
      <c r="C147" s="1679"/>
      <c r="D147" s="1680">
        <v>9289000</v>
      </c>
      <c r="E147" s="189">
        <v>9605900.7300000004</v>
      </c>
    </row>
    <row r="148" spans="1:5" x14ac:dyDescent="0.25">
      <c r="A148" s="494" t="s">
        <v>1075</v>
      </c>
      <c r="B148" s="1679">
        <v>3</v>
      </c>
      <c r="C148" s="1679"/>
      <c r="D148" s="1680">
        <v>9289000</v>
      </c>
      <c r="E148" s="189">
        <v>9605900.7300000004</v>
      </c>
    </row>
    <row r="149" spans="1:5" x14ac:dyDescent="0.25">
      <c r="A149" s="492" t="s">
        <v>105</v>
      </c>
      <c r="B149" s="1679">
        <v>4</v>
      </c>
      <c r="C149" s="1679">
        <v>2</v>
      </c>
      <c r="D149" s="1680">
        <v>12956607.426666668</v>
      </c>
      <c r="E149" s="189">
        <v>13444370.99666667</v>
      </c>
    </row>
    <row r="150" spans="1:5" x14ac:dyDescent="0.25">
      <c r="A150" s="493" t="s">
        <v>108</v>
      </c>
      <c r="B150" s="1679"/>
      <c r="C150" s="1679">
        <v>1</v>
      </c>
      <c r="D150" s="1680">
        <v>25246353.710000001</v>
      </c>
      <c r="E150" s="189">
        <v>25246353.710000001</v>
      </c>
    </row>
    <row r="151" spans="1:5" x14ac:dyDescent="0.25">
      <c r="A151" s="494" t="s">
        <v>607</v>
      </c>
      <c r="B151" s="1679"/>
      <c r="C151" s="1679">
        <v>1</v>
      </c>
      <c r="D151" s="1680">
        <v>25246353.710000001</v>
      </c>
      <c r="E151" s="189">
        <v>25246353.710000001</v>
      </c>
    </row>
    <row r="152" spans="1:5" x14ac:dyDescent="0.25">
      <c r="A152" s="493" t="s">
        <v>105</v>
      </c>
      <c r="B152" s="1679">
        <v>1</v>
      </c>
      <c r="C152" s="1679"/>
      <c r="D152" s="1680">
        <v>9300000</v>
      </c>
      <c r="E152" s="189">
        <v>9571842.5299999993</v>
      </c>
    </row>
    <row r="153" spans="1:5" x14ac:dyDescent="0.25">
      <c r="A153" s="494" t="s">
        <v>855</v>
      </c>
      <c r="B153" s="1679">
        <v>1</v>
      </c>
      <c r="C153" s="1679"/>
      <c r="D153" s="1680">
        <v>9300000</v>
      </c>
      <c r="E153" s="189">
        <v>9571842.5299999993</v>
      </c>
    </row>
    <row r="154" spans="1:5" x14ac:dyDescent="0.25">
      <c r="A154" s="493" t="s">
        <v>107</v>
      </c>
      <c r="B154" s="1679"/>
      <c r="C154" s="1679">
        <v>1</v>
      </c>
      <c r="D154" s="1680">
        <v>16669290.85</v>
      </c>
      <c r="E154" s="189">
        <v>16719912.050000001</v>
      </c>
    </row>
    <row r="155" spans="1:5" x14ac:dyDescent="0.25">
      <c r="A155" s="494" t="s">
        <v>77</v>
      </c>
      <c r="B155" s="1679"/>
      <c r="C155" s="1679">
        <v>1</v>
      </c>
      <c r="D155" s="1680">
        <v>16669290.85</v>
      </c>
      <c r="E155" s="189">
        <v>16719912.050000001</v>
      </c>
    </row>
    <row r="156" spans="1:5" x14ac:dyDescent="0.25">
      <c r="A156" s="493" t="s">
        <v>483</v>
      </c>
      <c r="B156" s="1679">
        <v>1</v>
      </c>
      <c r="C156" s="1679"/>
      <c r="D156" s="1680">
        <v>7951000</v>
      </c>
      <c r="E156" s="189">
        <v>9590781.3300000001</v>
      </c>
    </row>
    <row r="157" spans="1:5" x14ac:dyDescent="0.25">
      <c r="A157" s="494" t="s">
        <v>920</v>
      </c>
      <c r="B157" s="1679">
        <v>1</v>
      </c>
      <c r="C157" s="1679"/>
      <c r="D157" s="1680">
        <v>7951000</v>
      </c>
      <c r="E157" s="189">
        <v>9590781.3300000001</v>
      </c>
    </row>
    <row r="158" spans="1:5" x14ac:dyDescent="0.25">
      <c r="A158" s="493" t="s">
        <v>509</v>
      </c>
      <c r="B158" s="1679">
        <v>1</v>
      </c>
      <c r="C158" s="1679"/>
      <c r="D158" s="1680">
        <v>9300000</v>
      </c>
      <c r="E158" s="189">
        <v>9911404.1500000004</v>
      </c>
    </row>
    <row r="159" spans="1:5" x14ac:dyDescent="0.25">
      <c r="A159" s="494" t="s">
        <v>663</v>
      </c>
      <c r="B159" s="1679">
        <v>1</v>
      </c>
      <c r="C159" s="1679"/>
      <c r="D159" s="1680">
        <v>9300000</v>
      </c>
      <c r="E159" s="189">
        <v>9911404.1500000004</v>
      </c>
    </row>
    <row r="160" spans="1:5" x14ac:dyDescent="0.25">
      <c r="A160" s="493" t="s">
        <v>830</v>
      </c>
      <c r="B160" s="1679">
        <v>1</v>
      </c>
      <c r="C160" s="1679"/>
      <c r="D160" s="1680">
        <v>9273000</v>
      </c>
      <c r="E160" s="189">
        <v>9625932.2100000009</v>
      </c>
    </row>
    <row r="161" spans="1:5" x14ac:dyDescent="0.25">
      <c r="A161" s="494" t="s">
        <v>857</v>
      </c>
      <c r="B161" s="1679">
        <v>1</v>
      </c>
      <c r="C161" s="1679"/>
      <c r="D161" s="1680">
        <v>9273000</v>
      </c>
      <c r="E161" s="189">
        <v>9625932.2100000009</v>
      </c>
    </row>
    <row r="162" spans="1:5" x14ac:dyDescent="0.25">
      <c r="A162" s="492" t="s">
        <v>74</v>
      </c>
      <c r="B162" s="1679">
        <v>14</v>
      </c>
      <c r="C162" s="1679">
        <v>10</v>
      </c>
      <c r="D162" s="1680">
        <v>11421157.500916665</v>
      </c>
      <c r="E162" s="189">
        <v>11718009.9255</v>
      </c>
    </row>
    <row r="163" spans="1:5" x14ac:dyDescent="0.25">
      <c r="A163" s="493" t="s">
        <v>72</v>
      </c>
      <c r="B163" s="1679">
        <v>9</v>
      </c>
      <c r="C163" s="1679"/>
      <c r="D163" s="1680">
        <v>9214111.1111111101</v>
      </c>
      <c r="E163" s="189">
        <v>9591092.8699999992</v>
      </c>
    </row>
    <row r="164" spans="1:5" x14ac:dyDescent="0.25">
      <c r="A164" s="494" t="s">
        <v>756</v>
      </c>
      <c r="B164" s="1679">
        <v>2</v>
      </c>
      <c r="C164" s="1679"/>
      <c r="D164" s="1680">
        <v>9254000</v>
      </c>
      <c r="E164" s="189">
        <v>9596412.7149999999</v>
      </c>
    </row>
    <row r="165" spans="1:5" x14ac:dyDescent="0.25">
      <c r="A165" s="494" t="s">
        <v>907</v>
      </c>
      <c r="B165" s="1679">
        <v>4</v>
      </c>
      <c r="C165" s="1679"/>
      <c r="D165" s="1680">
        <v>9300000</v>
      </c>
      <c r="E165" s="189">
        <v>9579294.375</v>
      </c>
    </row>
    <row r="166" spans="1:5" x14ac:dyDescent="0.25">
      <c r="A166" s="494" t="s">
        <v>1151</v>
      </c>
      <c r="B166" s="1679">
        <v>3</v>
      </c>
      <c r="C166" s="1679"/>
      <c r="D166" s="1680">
        <v>9088333.3333333302</v>
      </c>
      <c r="E166" s="189">
        <v>9597571.5199999996</v>
      </c>
    </row>
    <row r="167" spans="1:5" x14ac:dyDescent="0.25">
      <c r="A167" s="493" t="s">
        <v>87</v>
      </c>
      <c r="B167" s="1679">
        <v>2</v>
      </c>
      <c r="C167" s="1679"/>
      <c r="D167" s="1680">
        <v>9300000</v>
      </c>
      <c r="E167" s="189">
        <v>9606025.0299999993</v>
      </c>
    </row>
    <row r="168" spans="1:5" x14ac:dyDescent="0.25">
      <c r="A168" s="494" t="s">
        <v>838</v>
      </c>
      <c r="B168" s="1679">
        <v>2</v>
      </c>
      <c r="C168" s="1679"/>
      <c r="D168" s="1680">
        <v>9300000</v>
      </c>
      <c r="E168" s="189">
        <v>9606025.0299999993</v>
      </c>
    </row>
    <row r="169" spans="1:5" x14ac:dyDescent="0.25">
      <c r="A169" s="493" t="s">
        <v>74</v>
      </c>
      <c r="B169" s="1679">
        <v>2</v>
      </c>
      <c r="C169" s="1679">
        <v>10</v>
      </c>
      <c r="D169" s="1680">
        <v>15048975.557999998</v>
      </c>
      <c r="E169" s="189">
        <v>15252992.244666666</v>
      </c>
    </row>
    <row r="170" spans="1:5" x14ac:dyDescent="0.25">
      <c r="A170" s="494" t="s">
        <v>930</v>
      </c>
      <c r="B170" s="1679">
        <v>1</v>
      </c>
      <c r="C170" s="1679">
        <v>10</v>
      </c>
      <c r="D170" s="1680">
        <v>17923463.336999997</v>
      </c>
      <c r="E170" s="189">
        <v>18076475.851999998</v>
      </c>
    </row>
    <row r="171" spans="1:5" x14ac:dyDescent="0.25">
      <c r="A171" s="494" t="s">
        <v>1711</v>
      </c>
      <c r="B171" s="1679">
        <v>1</v>
      </c>
      <c r="C171" s="1679"/>
      <c r="D171" s="1680">
        <v>9300000</v>
      </c>
      <c r="E171" s="189">
        <v>9606025.0299999993</v>
      </c>
    </row>
    <row r="172" spans="1:5" x14ac:dyDescent="0.25">
      <c r="A172" s="493" t="s">
        <v>880</v>
      </c>
      <c r="B172" s="1679">
        <v>1</v>
      </c>
      <c r="C172" s="1679"/>
      <c r="D172" s="1680">
        <v>9280000</v>
      </c>
      <c r="E172" s="189">
        <v>9605799.0299999993</v>
      </c>
    </row>
    <row r="173" spans="1:5" x14ac:dyDescent="0.25">
      <c r="A173" s="494" t="s">
        <v>1210</v>
      </c>
      <c r="B173" s="1679">
        <v>1</v>
      </c>
      <c r="C173" s="1679"/>
      <c r="D173" s="1680">
        <v>9280000</v>
      </c>
      <c r="E173" s="189">
        <v>9605799.0299999993</v>
      </c>
    </row>
    <row r="174" spans="1:5" x14ac:dyDescent="0.25">
      <c r="A174" s="492" t="s">
        <v>103</v>
      </c>
      <c r="B174" s="1679">
        <v>2</v>
      </c>
      <c r="C174" s="1679"/>
      <c r="D174" s="1680">
        <v>9257000</v>
      </c>
      <c r="E174" s="189">
        <v>9588447.879999999</v>
      </c>
    </row>
    <row r="175" spans="1:5" x14ac:dyDescent="0.25">
      <c r="A175" s="493" t="s">
        <v>109</v>
      </c>
      <c r="B175" s="1679">
        <v>1</v>
      </c>
      <c r="C175" s="1679"/>
      <c r="D175" s="1680">
        <v>9300000</v>
      </c>
      <c r="E175" s="189">
        <v>9606025.0299999993</v>
      </c>
    </row>
    <row r="176" spans="1:5" x14ac:dyDescent="0.25">
      <c r="A176" s="494" t="s">
        <v>751</v>
      </c>
      <c r="B176" s="1679">
        <v>1</v>
      </c>
      <c r="C176" s="1679"/>
      <c r="D176" s="1680">
        <v>9300000</v>
      </c>
      <c r="E176" s="189">
        <v>9606025.0299999993</v>
      </c>
    </row>
    <row r="177" spans="1:5" x14ac:dyDescent="0.25">
      <c r="A177" s="493" t="s">
        <v>931</v>
      </c>
      <c r="B177" s="1679">
        <v>1</v>
      </c>
      <c r="C177" s="1679"/>
      <c r="D177" s="1680">
        <v>9214000</v>
      </c>
      <c r="E177" s="189">
        <v>9570870.7300000004</v>
      </c>
    </row>
    <row r="178" spans="1:5" x14ac:dyDescent="0.25">
      <c r="A178" s="494" t="s">
        <v>543</v>
      </c>
      <c r="B178" s="1679">
        <v>1</v>
      </c>
      <c r="C178" s="1679"/>
      <c r="D178" s="1680">
        <v>9214000</v>
      </c>
      <c r="E178" s="189">
        <v>9570870.7300000004</v>
      </c>
    </row>
    <row r="179" spans="1:5" x14ac:dyDescent="0.25">
      <c r="A179" s="1682" t="s">
        <v>293</v>
      </c>
      <c r="B179" s="1679">
        <v>1</v>
      </c>
      <c r="C179" s="1679">
        <v>44</v>
      </c>
      <c r="D179" s="1680">
        <v>23970234.001656253</v>
      </c>
      <c r="E179" s="189">
        <v>28918439.648062505</v>
      </c>
    </row>
    <row r="180" spans="1:5" x14ac:dyDescent="0.25">
      <c r="A180" s="492" t="s">
        <v>11</v>
      </c>
      <c r="B180" s="1679"/>
      <c r="C180" s="1679">
        <v>34</v>
      </c>
      <c r="D180" s="1680">
        <v>30757260.823020834</v>
      </c>
      <c r="E180" s="189">
        <v>30866397.381041665</v>
      </c>
    </row>
    <row r="181" spans="1:5" x14ac:dyDescent="0.25">
      <c r="A181" s="493" t="s">
        <v>95</v>
      </c>
      <c r="B181" s="1679"/>
      <c r="C181" s="1679">
        <v>32</v>
      </c>
      <c r="D181" s="1680">
        <v>28103705.7890625</v>
      </c>
      <c r="E181" s="189">
        <v>28204507.493124999</v>
      </c>
    </row>
    <row r="182" spans="1:5" x14ac:dyDescent="0.25">
      <c r="A182" s="494" t="s">
        <v>753</v>
      </c>
      <c r="B182" s="1679"/>
      <c r="C182" s="1679">
        <v>32</v>
      </c>
      <c r="D182" s="1680">
        <v>28103705.7890625</v>
      </c>
      <c r="E182" s="189">
        <v>28204507.493124999</v>
      </c>
    </row>
    <row r="183" spans="1:5" x14ac:dyDescent="0.25">
      <c r="A183" s="493" t="s">
        <v>84</v>
      </c>
      <c r="B183" s="1679"/>
      <c r="C183" s="1679">
        <v>1</v>
      </c>
      <c r="D183" s="1680">
        <v>25532466.920000002</v>
      </c>
      <c r="E183" s="189">
        <v>25532466.920000002</v>
      </c>
    </row>
    <row r="184" spans="1:5" x14ac:dyDescent="0.25">
      <c r="A184" s="494" t="s">
        <v>84</v>
      </c>
      <c r="B184" s="1679"/>
      <c r="C184" s="1679">
        <v>1</v>
      </c>
      <c r="D184" s="1680">
        <v>25532466.920000002</v>
      </c>
      <c r="E184" s="189">
        <v>25532466.920000002</v>
      </c>
    </row>
    <row r="185" spans="1:5" x14ac:dyDescent="0.25">
      <c r="A185" s="493" t="s">
        <v>844</v>
      </c>
      <c r="B185" s="1679"/>
      <c r="C185" s="1679">
        <v>1</v>
      </c>
      <c r="D185" s="1680">
        <v>38635609.759999998</v>
      </c>
      <c r="E185" s="189">
        <v>38862217.729999997</v>
      </c>
    </row>
    <row r="186" spans="1:5" x14ac:dyDescent="0.25">
      <c r="A186" s="494" t="s">
        <v>922</v>
      </c>
      <c r="B186" s="1679"/>
      <c r="C186" s="1679">
        <v>1</v>
      </c>
      <c r="D186" s="1680">
        <v>38635609.759999998</v>
      </c>
      <c r="E186" s="189">
        <v>38862217.729999997</v>
      </c>
    </row>
    <row r="187" spans="1:5" x14ac:dyDescent="0.25">
      <c r="A187" s="492" t="s">
        <v>12</v>
      </c>
      <c r="B187" s="1679"/>
      <c r="C187" s="1679">
        <v>3</v>
      </c>
      <c r="D187" s="1680">
        <v>19394946.852499999</v>
      </c>
      <c r="E187" s="189">
        <v>19604932.592500001</v>
      </c>
    </row>
    <row r="188" spans="1:5" x14ac:dyDescent="0.25">
      <c r="A188" s="493" t="s">
        <v>85</v>
      </c>
      <c r="B188" s="1679"/>
      <c r="C188" s="1679">
        <v>3</v>
      </c>
      <c r="D188" s="1680">
        <v>19394946.852499999</v>
      </c>
      <c r="E188" s="189">
        <v>19604932.592500001</v>
      </c>
    </row>
    <row r="189" spans="1:5" x14ac:dyDescent="0.25">
      <c r="A189" s="494" t="s">
        <v>933</v>
      </c>
      <c r="B189" s="1679"/>
      <c r="C189" s="1679">
        <v>2</v>
      </c>
      <c r="D189" s="1680">
        <v>19459059.305</v>
      </c>
      <c r="E189" s="189">
        <v>19614756.385000002</v>
      </c>
    </row>
    <row r="190" spans="1:5" x14ac:dyDescent="0.25">
      <c r="A190" s="494" t="s">
        <v>1148</v>
      </c>
      <c r="B190" s="1679"/>
      <c r="C190" s="1679">
        <v>1</v>
      </c>
      <c r="D190" s="1680">
        <v>19330834.399999999</v>
      </c>
      <c r="E190" s="189">
        <v>19595108.800000001</v>
      </c>
    </row>
    <row r="191" spans="1:5" x14ac:dyDescent="0.25">
      <c r="A191" s="492" t="s">
        <v>105</v>
      </c>
      <c r="B191" s="1679">
        <v>1</v>
      </c>
      <c r="C191" s="1679">
        <v>5</v>
      </c>
      <c r="D191" s="1680">
        <v>18679527.237500001</v>
      </c>
      <c r="E191" s="189">
        <v>34830641.547500007</v>
      </c>
    </row>
    <row r="192" spans="1:5" x14ac:dyDescent="0.25">
      <c r="A192" s="493" t="s">
        <v>108</v>
      </c>
      <c r="B192" s="1679"/>
      <c r="C192" s="1679">
        <v>1</v>
      </c>
      <c r="D192" s="1680">
        <v>25453987.050000001</v>
      </c>
      <c r="E192" s="189">
        <v>25453987.050000001</v>
      </c>
    </row>
    <row r="193" spans="1:5" x14ac:dyDescent="0.25">
      <c r="A193" s="494" t="s">
        <v>108</v>
      </c>
      <c r="B193" s="1679"/>
      <c r="C193" s="1679">
        <v>1</v>
      </c>
      <c r="D193" s="1680">
        <v>25453987.050000001</v>
      </c>
      <c r="E193" s="189">
        <v>25453987.050000001</v>
      </c>
    </row>
    <row r="194" spans="1:5" x14ac:dyDescent="0.25">
      <c r="A194" s="493" t="s">
        <v>107</v>
      </c>
      <c r="B194" s="1679">
        <v>1</v>
      </c>
      <c r="C194" s="1679">
        <v>4</v>
      </c>
      <c r="D194" s="1680">
        <v>15292297.331250001</v>
      </c>
      <c r="E194" s="189">
        <v>39518968.796250001</v>
      </c>
    </row>
    <row r="195" spans="1:5" x14ac:dyDescent="0.25">
      <c r="A195" s="494" t="s">
        <v>77</v>
      </c>
      <c r="B195" s="1679"/>
      <c r="C195" s="1679">
        <v>4</v>
      </c>
      <c r="D195" s="1680">
        <v>23850594.662500001</v>
      </c>
      <c r="E195" s="189">
        <v>23850594.662500001</v>
      </c>
    </row>
    <row r="196" spans="1:5" x14ac:dyDescent="0.25">
      <c r="A196" s="494" t="s">
        <v>110</v>
      </c>
      <c r="B196" s="1679">
        <v>1</v>
      </c>
      <c r="C196" s="1679"/>
      <c r="D196" s="1680">
        <v>6734000</v>
      </c>
      <c r="E196" s="189">
        <v>55187342.93</v>
      </c>
    </row>
    <row r="197" spans="1:5" x14ac:dyDescent="0.25">
      <c r="A197" s="492" t="s">
        <v>74</v>
      </c>
      <c r="B197" s="1679"/>
      <c r="C197" s="1679">
        <v>1</v>
      </c>
      <c r="D197" s="1680">
        <v>22320749.75</v>
      </c>
      <c r="E197" s="189">
        <v>22320749.75</v>
      </c>
    </row>
    <row r="198" spans="1:5" x14ac:dyDescent="0.25">
      <c r="A198" s="493" t="s">
        <v>87</v>
      </c>
      <c r="B198" s="1679"/>
      <c r="C198" s="1679">
        <v>1</v>
      </c>
      <c r="D198" s="1680">
        <v>22320749.75</v>
      </c>
      <c r="E198" s="189">
        <v>22320749.75</v>
      </c>
    </row>
    <row r="199" spans="1:5" x14ac:dyDescent="0.25">
      <c r="A199" s="494" t="s">
        <v>98</v>
      </c>
      <c r="B199" s="1679"/>
      <c r="C199" s="1679">
        <v>1</v>
      </c>
      <c r="D199" s="1680">
        <v>22320749.75</v>
      </c>
      <c r="E199" s="189">
        <v>22320749.75</v>
      </c>
    </row>
    <row r="200" spans="1:5" x14ac:dyDescent="0.25">
      <c r="A200" s="492" t="s">
        <v>103</v>
      </c>
      <c r="B200" s="1679"/>
      <c r="C200" s="1679">
        <v>1</v>
      </c>
      <c r="D200" s="1680">
        <v>30281332.379999999</v>
      </c>
      <c r="E200" s="189">
        <v>30562664.760000002</v>
      </c>
    </row>
    <row r="201" spans="1:5" x14ac:dyDescent="0.25">
      <c r="A201" s="493" t="s">
        <v>653</v>
      </c>
      <c r="B201" s="1679"/>
      <c r="C201" s="1679">
        <v>1</v>
      </c>
      <c r="D201" s="1680">
        <v>30281332.379999999</v>
      </c>
      <c r="E201" s="189">
        <v>30562664.760000002</v>
      </c>
    </row>
    <row r="202" spans="1:5" x14ac:dyDescent="0.25">
      <c r="A202" s="494" t="s">
        <v>653</v>
      </c>
      <c r="B202" s="1679"/>
      <c r="C202" s="1679">
        <v>1</v>
      </c>
      <c r="D202" s="1680">
        <v>30281332.379999999</v>
      </c>
      <c r="E202" s="189">
        <v>30562664.760000002</v>
      </c>
    </row>
    <row r="203" spans="1:5" x14ac:dyDescent="0.25">
      <c r="A203" s="1682" t="s">
        <v>265</v>
      </c>
      <c r="B203" s="1679">
        <v>92</v>
      </c>
      <c r="C203" s="1679">
        <v>171</v>
      </c>
      <c r="D203" s="1680">
        <v>15388469.417227348</v>
      </c>
      <c r="E203" s="189">
        <v>19855472.04765426</v>
      </c>
    </row>
    <row r="204" spans="1:5" x14ac:dyDescent="0.25">
      <c r="A204" s="492" t="s">
        <v>11</v>
      </c>
      <c r="B204" s="1679">
        <v>36</v>
      </c>
      <c r="C204" s="1679">
        <v>29</v>
      </c>
      <c r="D204" s="1680">
        <v>13024579.012207206</v>
      </c>
      <c r="E204" s="189">
        <v>22463179.552631915</v>
      </c>
    </row>
    <row r="205" spans="1:5" x14ac:dyDescent="0.25">
      <c r="A205" s="493" t="s">
        <v>83</v>
      </c>
      <c r="B205" s="1679">
        <v>3</v>
      </c>
      <c r="C205" s="1679">
        <v>1</v>
      </c>
      <c r="D205" s="1680">
        <v>13094370.737500001</v>
      </c>
      <c r="E205" s="189">
        <v>26775800.612500001</v>
      </c>
    </row>
    <row r="206" spans="1:5" x14ac:dyDescent="0.25">
      <c r="A206" s="494" t="s">
        <v>888</v>
      </c>
      <c r="B206" s="1679">
        <v>1</v>
      </c>
      <c r="C206" s="1679">
        <v>1</v>
      </c>
      <c r="D206" s="1680">
        <v>17626241.475000001</v>
      </c>
      <c r="E206" s="189">
        <v>17875340.25</v>
      </c>
    </row>
    <row r="207" spans="1:5" x14ac:dyDescent="0.25">
      <c r="A207" s="494" t="s">
        <v>1189</v>
      </c>
      <c r="B207" s="1679">
        <v>2</v>
      </c>
      <c r="C207" s="1679"/>
      <c r="D207" s="1680">
        <v>8562500</v>
      </c>
      <c r="E207" s="189">
        <v>35676260.975000001</v>
      </c>
    </row>
    <row r="208" spans="1:5" x14ac:dyDescent="0.25">
      <c r="A208" s="493" t="s">
        <v>99</v>
      </c>
      <c r="B208" s="1679"/>
      <c r="C208" s="1679">
        <v>3</v>
      </c>
      <c r="D208" s="1680">
        <v>16153964.4825</v>
      </c>
      <c r="E208" s="189">
        <v>16318520.689999999</v>
      </c>
    </row>
    <row r="209" spans="1:5" x14ac:dyDescent="0.25">
      <c r="A209" s="494" t="s">
        <v>760</v>
      </c>
      <c r="B209" s="1679"/>
      <c r="C209" s="1679">
        <v>1</v>
      </c>
      <c r="D209" s="1680">
        <v>14962586</v>
      </c>
      <c r="E209" s="189">
        <v>15117980</v>
      </c>
    </row>
    <row r="210" spans="1:5" x14ac:dyDescent="0.25">
      <c r="A210" s="494" t="s">
        <v>914</v>
      </c>
      <c r="B210" s="1679"/>
      <c r="C210" s="1679">
        <v>2</v>
      </c>
      <c r="D210" s="1680">
        <v>17345342.965</v>
      </c>
      <c r="E210" s="189">
        <v>17519061.379999999</v>
      </c>
    </row>
    <row r="211" spans="1:5" x14ac:dyDescent="0.25">
      <c r="A211" s="493" t="s">
        <v>95</v>
      </c>
      <c r="B211" s="1679">
        <v>21</v>
      </c>
      <c r="C211" s="1679">
        <v>15</v>
      </c>
      <c r="D211" s="1680">
        <v>13240546.062222224</v>
      </c>
      <c r="E211" s="189">
        <v>19914660.277936507</v>
      </c>
    </row>
    <row r="212" spans="1:5" x14ac:dyDescent="0.25">
      <c r="A212" s="494" t="s">
        <v>101</v>
      </c>
      <c r="B212" s="1679">
        <v>6</v>
      </c>
      <c r="C212" s="1679">
        <v>7</v>
      </c>
      <c r="D212" s="1680">
        <v>13037528.123333335</v>
      </c>
      <c r="E212" s="189">
        <v>18237246.496904768</v>
      </c>
    </row>
    <row r="213" spans="1:5" x14ac:dyDescent="0.25">
      <c r="A213" s="494" t="s">
        <v>96</v>
      </c>
      <c r="B213" s="1679">
        <v>5</v>
      </c>
      <c r="C213" s="1679"/>
      <c r="D213" s="1680">
        <v>8721333.3333333358</v>
      </c>
      <c r="E213" s="189">
        <v>27230959.107500002</v>
      </c>
    </row>
    <row r="214" spans="1:5" x14ac:dyDescent="0.25">
      <c r="A214" s="494" t="s">
        <v>655</v>
      </c>
      <c r="B214" s="1679"/>
      <c r="C214" s="1679">
        <v>1</v>
      </c>
      <c r="D214" s="1680">
        <v>19521983.120000001</v>
      </c>
      <c r="E214" s="189">
        <v>19570561.120000001</v>
      </c>
    </row>
    <row r="215" spans="1:5" x14ac:dyDescent="0.25">
      <c r="A215" s="494" t="s">
        <v>833</v>
      </c>
      <c r="B215" s="1679">
        <v>1</v>
      </c>
      <c r="C215" s="1679"/>
      <c r="D215" s="1680">
        <v>8581000</v>
      </c>
      <c r="E215" s="189">
        <v>29624055.359999999</v>
      </c>
    </row>
    <row r="216" spans="1:5" x14ac:dyDescent="0.25">
      <c r="A216" s="494" t="s">
        <v>845</v>
      </c>
      <c r="B216" s="1679">
        <v>4</v>
      </c>
      <c r="C216" s="1679">
        <v>3</v>
      </c>
      <c r="D216" s="1680">
        <v>12508607.439999999</v>
      </c>
      <c r="E216" s="189">
        <v>19146944.282777768</v>
      </c>
    </row>
    <row r="217" spans="1:5" x14ac:dyDescent="0.25">
      <c r="A217" s="494" t="s">
        <v>846</v>
      </c>
      <c r="B217" s="1679">
        <v>2</v>
      </c>
      <c r="C217" s="1679">
        <v>3</v>
      </c>
      <c r="D217" s="1680">
        <v>15843132.628333351</v>
      </c>
      <c r="E217" s="189">
        <v>16120900.414999999</v>
      </c>
    </row>
    <row r="218" spans="1:5" x14ac:dyDescent="0.25">
      <c r="A218" s="494" t="s">
        <v>848</v>
      </c>
      <c r="B218" s="1679">
        <v>2</v>
      </c>
      <c r="C218" s="1679"/>
      <c r="D218" s="1680">
        <v>9290000</v>
      </c>
      <c r="E218" s="189">
        <v>14705808.305</v>
      </c>
    </row>
    <row r="219" spans="1:5" x14ac:dyDescent="0.25">
      <c r="A219" s="494" t="s">
        <v>856</v>
      </c>
      <c r="B219" s="1679">
        <v>1</v>
      </c>
      <c r="C219" s="1679"/>
      <c r="D219" s="1680">
        <v>13950000</v>
      </c>
      <c r="E219" s="189">
        <v>14400000</v>
      </c>
    </row>
    <row r="220" spans="1:5" x14ac:dyDescent="0.25">
      <c r="A220" s="494" t="s">
        <v>909</v>
      </c>
      <c r="B220" s="1679"/>
      <c r="C220" s="1679">
        <v>1</v>
      </c>
      <c r="D220" s="1680">
        <v>21497869.199999999</v>
      </c>
      <c r="E220" s="189">
        <v>21563188</v>
      </c>
    </row>
    <row r="221" spans="1:5" x14ac:dyDescent="0.25">
      <c r="A221" s="493" t="s">
        <v>104</v>
      </c>
      <c r="B221" s="1679">
        <v>2</v>
      </c>
      <c r="C221" s="1679">
        <v>3</v>
      </c>
      <c r="D221" s="1680">
        <v>17072540.066666666</v>
      </c>
      <c r="E221" s="189">
        <v>21006601.258333337</v>
      </c>
    </row>
    <row r="222" spans="1:5" x14ac:dyDescent="0.25">
      <c r="A222" s="494" t="s">
        <v>843</v>
      </c>
      <c r="B222" s="1679">
        <v>2</v>
      </c>
      <c r="C222" s="1679"/>
      <c r="D222" s="1680">
        <v>8428000</v>
      </c>
      <c r="E222" s="189">
        <v>19985016.855</v>
      </c>
    </row>
    <row r="223" spans="1:5" x14ac:dyDescent="0.25">
      <c r="A223" s="494" t="s">
        <v>1011</v>
      </c>
      <c r="B223" s="1679"/>
      <c r="C223" s="1679">
        <v>2</v>
      </c>
      <c r="D223" s="1680">
        <v>19360212.079999998</v>
      </c>
      <c r="E223" s="189">
        <v>19421346.75</v>
      </c>
    </row>
    <row r="224" spans="1:5" x14ac:dyDescent="0.25">
      <c r="A224" s="494" t="s">
        <v>1108</v>
      </c>
      <c r="B224" s="1679"/>
      <c r="C224" s="1679">
        <v>1</v>
      </c>
      <c r="D224" s="1680">
        <v>23429408.120000001</v>
      </c>
      <c r="E224" s="189">
        <v>23613440.170000002</v>
      </c>
    </row>
    <row r="225" spans="1:5" x14ac:dyDescent="0.25">
      <c r="A225" s="493" t="s">
        <v>84</v>
      </c>
      <c r="B225" s="1679">
        <v>1</v>
      </c>
      <c r="C225" s="1679">
        <v>5</v>
      </c>
      <c r="D225" s="1680">
        <v>16218706.958333325</v>
      </c>
      <c r="E225" s="189">
        <v>19473907.158333324</v>
      </c>
    </row>
    <row r="226" spans="1:5" x14ac:dyDescent="0.25">
      <c r="A226" s="494" t="s">
        <v>84</v>
      </c>
      <c r="B226" s="1679"/>
      <c r="C226" s="1679">
        <v>1</v>
      </c>
      <c r="D226" s="1680">
        <v>20106593.699999999</v>
      </c>
      <c r="E226" s="189">
        <v>20173993</v>
      </c>
    </row>
    <row r="227" spans="1:5" x14ac:dyDescent="0.25">
      <c r="A227" s="494" t="s">
        <v>902</v>
      </c>
      <c r="B227" s="1679"/>
      <c r="C227" s="1679">
        <v>3</v>
      </c>
      <c r="D227" s="1680">
        <v>17726633.693333302</v>
      </c>
      <c r="E227" s="189">
        <v>17765035.193333302</v>
      </c>
    </row>
    <row r="228" spans="1:5" x14ac:dyDescent="0.25">
      <c r="A228" s="494" t="s">
        <v>910</v>
      </c>
      <c r="B228" s="1679"/>
      <c r="C228" s="1679">
        <v>1</v>
      </c>
      <c r="D228" s="1680">
        <v>17956600.440000001</v>
      </c>
      <c r="E228" s="189">
        <v>17956600.440000001</v>
      </c>
    </row>
    <row r="229" spans="1:5" x14ac:dyDescent="0.25">
      <c r="A229" s="494" t="s">
        <v>911</v>
      </c>
      <c r="B229" s="1679">
        <v>1</v>
      </c>
      <c r="C229" s="1679"/>
      <c r="D229" s="1680">
        <v>9085000</v>
      </c>
      <c r="E229" s="189">
        <v>22000000</v>
      </c>
    </row>
    <row r="230" spans="1:5" x14ac:dyDescent="0.25">
      <c r="A230" s="493" t="s">
        <v>518</v>
      </c>
      <c r="B230" s="1679">
        <v>1</v>
      </c>
      <c r="C230" s="1679"/>
      <c r="D230" s="1680">
        <v>9267000</v>
      </c>
      <c r="E230" s="189">
        <v>20710000</v>
      </c>
    </row>
    <row r="231" spans="1:5" x14ac:dyDescent="0.25">
      <c r="A231" s="494" t="s">
        <v>913</v>
      </c>
      <c r="B231" s="1679">
        <v>1</v>
      </c>
      <c r="C231" s="1679"/>
      <c r="D231" s="1680">
        <v>9267000</v>
      </c>
      <c r="E231" s="189">
        <v>20710000</v>
      </c>
    </row>
    <row r="232" spans="1:5" x14ac:dyDescent="0.25">
      <c r="A232" s="493" t="s">
        <v>11</v>
      </c>
      <c r="B232" s="1679">
        <v>1</v>
      </c>
      <c r="C232" s="1679"/>
      <c r="D232" s="1680">
        <v>7070000</v>
      </c>
      <c r="E232" s="189">
        <v>44700000</v>
      </c>
    </row>
    <row r="233" spans="1:5" x14ac:dyDescent="0.25">
      <c r="A233" s="494" t="s">
        <v>103</v>
      </c>
      <c r="B233" s="1679">
        <v>1</v>
      </c>
      <c r="C233" s="1679"/>
      <c r="D233" s="1680">
        <v>7070000</v>
      </c>
      <c r="E233" s="189">
        <v>44700000</v>
      </c>
    </row>
    <row r="234" spans="1:5" x14ac:dyDescent="0.25">
      <c r="A234" s="493" t="s">
        <v>824</v>
      </c>
      <c r="B234" s="1679">
        <v>2</v>
      </c>
      <c r="C234" s="1679"/>
      <c r="D234" s="1680">
        <v>8390500</v>
      </c>
      <c r="E234" s="189">
        <v>35907500</v>
      </c>
    </row>
    <row r="235" spans="1:5" x14ac:dyDescent="0.25">
      <c r="A235" s="494" t="s">
        <v>760</v>
      </c>
      <c r="B235" s="1679">
        <v>1</v>
      </c>
      <c r="C235" s="1679"/>
      <c r="D235" s="1680">
        <v>9208000</v>
      </c>
      <c r="E235" s="189">
        <v>25980000</v>
      </c>
    </row>
    <row r="236" spans="1:5" x14ac:dyDescent="0.25">
      <c r="A236" s="494" t="s">
        <v>1055</v>
      </c>
      <c r="B236" s="1679">
        <v>1</v>
      </c>
      <c r="C236" s="1679"/>
      <c r="D236" s="1680">
        <v>7573000</v>
      </c>
      <c r="E236" s="189">
        <v>45835000</v>
      </c>
    </row>
    <row r="237" spans="1:5" x14ac:dyDescent="0.25">
      <c r="A237" s="493" t="s">
        <v>844</v>
      </c>
      <c r="B237" s="1679">
        <v>2</v>
      </c>
      <c r="C237" s="1679"/>
      <c r="D237" s="1680">
        <v>7489500</v>
      </c>
      <c r="E237" s="189">
        <v>35385843.68</v>
      </c>
    </row>
    <row r="238" spans="1:5" x14ac:dyDescent="0.25">
      <c r="A238" s="494" t="s">
        <v>844</v>
      </c>
      <c r="B238" s="1679">
        <v>1</v>
      </c>
      <c r="C238" s="1679"/>
      <c r="D238" s="1680">
        <v>7154000</v>
      </c>
      <c r="E238" s="189">
        <v>37458595.18</v>
      </c>
    </row>
    <row r="239" spans="1:5" x14ac:dyDescent="0.25">
      <c r="A239" s="494" t="s">
        <v>985</v>
      </c>
      <c r="B239" s="1679">
        <v>1</v>
      </c>
      <c r="C239" s="1679"/>
      <c r="D239" s="1680">
        <v>7825000</v>
      </c>
      <c r="E239" s="189">
        <v>33313092.18</v>
      </c>
    </row>
    <row r="240" spans="1:5" x14ac:dyDescent="0.25">
      <c r="A240" s="493" t="s">
        <v>877</v>
      </c>
      <c r="B240" s="1679">
        <v>2</v>
      </c>
      <c r="C240" s="1679"/>
      <c r="D240" s="1680">
        <v>9263500</v>
      </c>
      <c r="E240" s="189">
        <v>15375000</v>
      </c>
    </row>
    <row r="241" spans="1:5" x14ac:dyDescent="0.25">
      <c r="A241" s="494" t="s">
        <v>1029</v>
      </c>
      <c r="B241" s="1679">
        <v>2</v>
      </c>
      <c r="C241" s="1679"/>
      <c r="D241" s="1680">
        <v>9263500</v>
      </c>
      <c r="E241" s="189">
        <v>15375000</v>
      </c>
    </row>
    <row r="242" spans="1:5" x14ac:dyDescent="0.25">
      <c r="A242" s="493" t="s">
        <v>932</v>
      </c>
      <c r="B242" s="1679">
        <v>1</v>
      </c>
      <c r="C242" s="1679"/>
      <c r="D242" s="1680">
        <v>9260000</v>
      </c>
      <c r="E242" s="189">
        <v>12330000.039999999</v>
      </c>
    </row>
    <row r="243" spans="1:5" x14ac:dyDescent="0.25">
      <c r="A243" s="494" t="s">
        <v>1713</v>
      </c>
      <c r="B243" s="1679">
        <v>1</v>
      </c>
      <c r="C243" s="1679"/>
      <c r="D243" s="1680">
        <v>9260000</v>
      </c>
      <c r="E243" s="189">
        <v>12330000.039999999</v>
      </c>
    </row>
    <row r="244" spans="1:5" x14ac:dyDescent="0.25">
      <c r="A244" s="493" t="s">
        <v>983</v>
      </c>
      <c r="B244" s="1679"/>
      <c r="C244" s="1679">
        <v>2</v>
      </c>
      <c r="D244" s="1680">
        <v>15902872.57</v>
      </c>
      <c r="E244" s="189">
        <v>16060375.640000001</v>
      </c>
    </row>
    <row r="245" spans="1:5" x14ac:dyDescent="0.25">
      <c r="A245" s="494" t="s">
        <v>1118</v>
      </c>
      <c r="B245" s="1679"/>
      <c r="C245" s="1679">
        <v>2</v>
      </c>
      <c r="D245" s="1680">
        <v>15902872.57</v>
      </c>
      <c r="E245" s="189">
        <v>16060375.640000001</v>
      </c>
    </row>
    <row r="246" spans="1:5" x14ac:dyDescent="0.25">
      <c r="A246" s="492" t="s">
        <v>12</v>
      </c>
      <c r="B246" s="1679">
        <v>4</v>
      </c>
      <c r="C246" s="1679">
        <v>8</v>
      </c>
      <c r="D246" s="1680">
        <v>16162807.428500002</v>
      </c>
      <c r="E246" s="189">
        <v>20837980.607999999</v>
      </c>
    </row>
    <row r="247" spans="1:5" x14ac:dyDescent="0.25">
      <c r="A247" s="493" t="s">
        <v>85</v>
      </c>
      <c r="B247" s="1679"/>
      <c r="C247" s="1679">
        <v>7</v>
      </c>
      <c r="D247" s="1680">
        <v>18907827.515833337</v>
      </c>
      <c r="E247" s="189">
        <v>19043200.772499997</v>
      </c>
    </row>
    <row r="248" spans="1:5" x14ac:dyDescent="0.25">
      <c r="A248" s="494" t="s">
        <v>85</v>
      </c>
      <c r="B248" s="1679"/>
      <c r="C248" s="1679">
        <v>1</v>
      </c>
      <c r="D248" s="1680">
        <v>20631742.809999999</v>
      </c>
      <c r="E248" s="189">
        <v>20631742.809999999</v>
      </c>
    </row>
    <row r="249" spans="1:5" x14ac:dyDescent="0.25">
      <c r="A249" s="494" t="s">
        <v>916</v>
      </c>
      <c r="B249" s="1679"/>
      <c r="C249" s="1679">
        <v>1</v>
      </c>
      <c r="D249" s="1680">
        <v>19889565.170000002</v>
      </c>
      <c r="E249" s="189">
        <v>19950627.350000001</v>
      </c>
    </row>
    <row r="250" spans="1:5" x14ac:dyDescent="0.25">
      <c r="A250" s="494" t="s">
        <v>1157</v>
      </c>
      <c r="B250" s="1679"/>
      <c r="C250" s="1679">
        <v>1</v>
      </c>
      <c r="D250" s="1680">
        <v>17925487.27</v>
      </c>
      <c r="E250" s="189">
        <v>18112122.280000001</v>
      </c>
    </row>
    <row r="251" spans="1:5" x14ac:dyDescent="0.25">
      <c r="A251" s="494" t="s">
        <v>1203</v>
      </c>
      <c r="B251" s="1679"/>
      <c r="C251" s="1679">
        <v>1</v>
      </c>
      <c r="D251" s="1680">
        <v>20432912.210000001</v>
      </c>
      <c r="E251" s="189">
        <v>20618446.02</v>
      </c>
    </row>
    <row r="252" spans="1:5" x14ac:dyDescent="0.25">
      <c r="A252" s="494" t="s">
        <v>933</v>
      </c>
      <c r="B252" s="1679"/>
      <c r="C252" s="1679">
        <v>2</v>
      </c>
      <c r="D252" s="1680">
        <v>20283567.635000002</v>
      </c>
      <c r="E252" s="189">
        <v>20519566.175000001</v>
      </c>
    </row>
    <row r="253" spans="1:5" x14ac:dyDescent="0.25">
      <c r="A253" s="494" t="s">
        <v>1148</v>
      </c>
      <c r="B253" s="1679"/>
      <c r="C253" s="1679">
        <v>1</v>
      </c>
      <c r="D253" s="1680">
        <v>14283690</v>
      </c>
      <c r="E253" s="189">
        <v>14426700</v>
      </c>
    </row>
    <row r="254" spans="1:5" x14ac:dyDescent="0.25">
      <c r="A254" s="493" t="s">
        <v>12</v>
      </c>
      <c r="B254" s="1679">
        <v>1</v>
      </c>
      <c r="C254" s="1679"/>
      <c r="D254" s="1680">
        <v>9300000</v>
      </c>
      <c r="E254" s="189">
        <v>11050000</v>
      </c>
    </row>
    <row r="255" spans="1:5" x14ac:dyDescent="0.25">
      <c r="A255" s="494" t="s">
        <v>825</v>
      </c>
      <c r="B255" s="1679">
        <v>1</v>
      </c>
      <c r="C255" s="1679"/>
      <c r="D255" s="1680">
        <v>9300000</v>
      </c>
      <c r="E255" s="189">
        <v>11050000</v>
      </c>
    </row>
    <row r="256" spans="1:5" x14ac:dyDescent="0.25">
      <c r="A256" s="493" t="s">
        <v>828</v>
      </c>
      <c r="B256" s="1679">
        <v>3</v>
      </c>
      <c r="C256" s="1679"/>
      <c r="D256" s="1680">
        <v>9398000</v>
      </c>
      <c r="E256" s="189">
        <v>31396326.502500001</v>
      </c>
    </row>
    <row r="257" spans="1:5" x14ac:dyDescent="0.25">
      <c r="A257" s="494" t="s">
        <v>760</v>
      </c>
      <c r="B257" s="1679">
        <v>1</v>
      </c>
      <c r="C257" s="1679"/>
      <c r="D257" s="1680">
        <v>7238000</v>
      </c>
      <c r="E257" s="189">
        <v>50850000</v>
      </c>
    </row>
    <row r="258" spans="1:5" x14ac:dyDescent="0.25">
      <c r="A258" s="494" t="s">
        <v>1074</v>
      </c>
      <c r="B258" s="1679">
        <v>2</v>
      </c>
      <c r="C258" s="1679"/>
      <c r="D258" s="1680">
        <v>11558000</v>
      </c>
      <c r="E258" s="189">
        <v>11942653.005000001</v>
      </c>
    </row>
    <row r="259" spans="1:5" x14ac:dyDescent="0.25">
      <c r="A259" s="493" t="s">
        <v>526</v>
      </c>
      <c r="B259" s="1679"/>
      <c r="C259" s="1679">
        <v>1</v>
      </c>
      <c r="D259" s="1680">
        <v>20085109.190000001</v>
      </c>
      <c r="E259" s="189">
        <v>20277948.440000001</v>
      </c>
    </row>
    <row r="260" spans="1:5" x14ac:dyDescent="0.25">
      <c r="A260" s="494" t="s">
        <v>832</v>
      </c>
      <c r="B260" s="1679"/>
      <c r="C260" s="1679">
        <v>1</v>
      </c>
      <c r="D260" s="1680">
        <v>20085109.190000001</v>
      </c>
      <c r="E260" s="189">
        <v>20277948.440000001</v>
      </c>
    </row>
    <row r="261" spans="1:5" x14ac:dyDescent="0.25">
      <c r="A261" s="492" t="s">
        <v>73</v>
      </c>
      <c r="B261" s="1679">
        <v>2</v>
      </c>
      <c r="C261" s="1679">
        <v>21</v>
      </c>
      <c r="D261" s="1680">
        <v>18556906.595153846</v>
      </c>
      <c r="E261" s="189">
        <v>19159394.960999999</v>
      </c>
    </row>
    <row r="262" spans="1:5" x14ac:dyDescent="0.25">
      <c r="A262" s="493" t="s">
        <v>516</v>
      </c>
      <c r="B262" s="1679">
        <v>1</v>
      </c>
      <c r="C262" s="1679">
        <v>1</v>
      </c>
      <c r="D262" s="1680">
        <v>22684678.824999999</v>
      </c>
      <c r="E262" s="189">
        <v>25882458.350000001</v>
      </c>
    </row>
    <row r="263" spans="1:5" x14ac:dyDescent="0.25">
      <c r="A263" s="494" t="s">
        <v>516</v>
      </c>
      <c r="B263" s="1679">
        <v>1</v>
      </c>
      <c r="C263" s="1679">
        <v>1</v>
      </c>
      <c r="D263" s="1680">
        <v>22684678.824999999</v>
      </c>
      <c r="E263" s="189">
        <v>25882458.350000001</v>
      </c>
    </row>
    <row r="264" spans="1:5" x14ac:dyDescent="0.25">
      <c r="A264" s="493" t="s">
        <v>617</v>
      </c>
      <c r="B264" s="1679"/>
      <c r="C264" s="1679">
        <v>2</v>
      </c>
      <c r="D264" s="1680">
        <v>19907390.884999998</v>
      </c>
      <c r="E264" s="189">
        <v>20114006.77</v>
      </c>
    </row>
    <row r="265" spans="1:5" x14ac:dyDescent="0.25">
      <c r="A265" s="494" t="s">
        <v>947</v>
      </c>
      <c r="B265" s="1679"/>
      <c r="C265" s="1679">
        <v>1</v>
      </c>
      <c r="D265" s="1680">
        <v>18791550</v>
      </c>
      <c r="E265" s="189">
        <v>18891550</v>
      </c>
    </row>
    <row r="266" spans="1:5" x14ac:dyDescent="0.25">
      <c r="A266" s="494" t="s">
        <v>1094</v>
      </c>
      <c r="B266" s="1679"/>
      <c r="C266" s="1679">
        <v>1</v>
      </c>
      <c r="D266" s="1680">
        <v>21023231.77</v>
      </c>
      <c r="E266" s="189">
        <v>21336463.539999999</v>
      </c>
    </row>
    <row r="267" spans="1:5" x14ac:dyDescent="0.25">
      <c r="A267" s="493" t="s">
        <v>658</v>
      </c>
      <c r="B267" s="1679">
        <v>1</v>
      </c>
      <c r="C267" s="1679">
        <v>10</v>
      </c>
      <c r="D267" s="1680">
        <v>15265702.788625002</v>
      </c>
      <c r="E267" s="189">
        <v>15412672.760750001</v>
      </c>
    </row>
    <row r="268" spans="1:5" x14ac:dyDescent="0.25">
      <c r="A268" s="494" t="s">
        <v>672</v>
      </c>
      <c r="B268" s="1679">
        <v>1</v>
      </c>
      <c r="C268" s="1679">
        <v>6</v>
      </c>
      <c r="D268" s="1680">
        <v>15521957.317333335</v>
      </c>
      <c r="E268" s="189">
        <v>15655215.866000002</v>
      </c>
    </row>
    <row r="269" spans="1:5" x14ac:dyDescent="0.25">
      <c r="A269" s="494" t="s">
        <v>1166</v>
      </c>
      <c r="B269" s="1679"/>
      <c r="C269" s="1679">
        <v>4</v>
      </c>
      <c r="D269" s="1680">
        <v>14496939.202500001</v>
      </c>
      <c r="E269" s="189">
        <v>14685043.445</v>
      </c>
    </row>
    <row r="270" spans="1:5" x14ac:dyDescent="0.25">
      <c r="A270" s="493" t="s">
        <v>743</v>
      </c>
      <c r="B270" s="1679"/>
      <c r="C270" s="1679">
        <v>1</v>
      </c>
      <c r="D270" s="1680">
        <v>17180550</v>
      </c>
      <c r="E270" s="189">
        <v>17260550</v>
      </c>
    </row>
    <row r="271" spans="1:5" x14ac:dyDescent="0.25">
      <c r="A271" s="494" t="s">
        <v>744</v>
      </c>
      <c r="B271" s="1679"/>
      <c r="C271" s="1679">
        <v>1</v>
      </c>
      <c r="D271" s="1680">
        <v>17180550</v>
      </c>
      <c r="E271" s="189">
        <v>17260550</v>
      </c>
    </row>
    <row r="272" spans="1:5" x14ac:dyDescent="0.25">
      <c r="A272" s="493" t="s">
        <v>754</v>
      </c>
      <c r="B272" s="1679"/>
      <c r="C272" s="1679">
        <v>5</v>
      </c>
      <c r="D272" s="1680">
        <v>19033122.131250001</v>
      </c>
      <c r="E272" s="189">
        <v>19105521.254999999</v>
      </c>
    </row>
    <row r="273" spans="1:5" x14ac:dyDescent="0.25">
      <c r="A273" s="494" t="s">
        <v>754</v>
      </c>
      <c r="B273" s="1679"/>
      <c r="C273" s="1679">
        <v>5</v>
      </c>
      <c r="D273" s="1680">
        <v>19033122.131250001</v>
      </c>
      <c r="E273" s="189">
        <v>19105521.254999999</v>
      </c>
    </row>
    <row r="274" spans="1:5" x14ac:dyDescent="0.25">
      <c r="A274" s="493" t="s">
        <v>923</v>
      </c>
      <c r="B274" s="1679"/>
      <c r="C274" s="1679">
        <v>2</v>
      </c>
      <c r="D274" s="1680">
        <v>19873020.449999999</v>
      </c>
      <c r="E274" s="189">
        <v>19978460.350000001</v>
      </c>
    </row>
    <row r="275" spans="1:5" x14ac:dyDescent="0.25">
      <c r="A275" s="494" t="s">
        <v>923</v>
      </c>
      <c r="B275" s="1679"/>
      <c r="C275" s="1679">
        <v>1</v>
      </c>
      <c r="D275" s="1680">
        <v>23412052.859999999</v>
      </c>
      <c r="E275" s="189">
        <v>23622932.66</v>
      </c>
    </row>
    <row r="276" spans="1:5" x14ac:dyDescent="0.25">
      <c r="A276" s="494" t="s">
        <v>1715</v>
      </c>
      <c r="B276" s="1679"/>
      <c r="C276" s="1679">
        <v>1</v>
      </c>
      <c r="D276" s="1680">
        <v>16333988.039999999</v>
      </c>
      <c r="E276" s="189">
        <v>16333988.039999999</v>
      </c>
    </row>
    <row r="277" spans="1:5" x14ac:dyDescent="0.25">
      <c r="A277" s="492" t="s">
        <v>13</v>
      </c>
      <c r="B277" s="1679">
        <v>2</v>
      </c>
      <c r="C277" s="1679">
        <v>12</v>
      </c>
      <c r="D277" s="1680">
        <v>15460708.444285715</v>
      </c>
      <c r="E277" s="189">
        <v>16786303.178492066</v>
      </c>
    </row>
    <row r="278" spans="1:5" x14ac:dyDescent="0.25">
      <c r="A278" s="493" t="s">
        <v>106</v>
      </c>
      <c r="B278" s="1679">
        <v>2</v>
      </c>
      <c r="C278" s="1679">
        <v>12</v>
      </c>
      <c r="D278" s="1680">
        <v>15460708.444285715</v>
      </c>
      <c r="E278" s="189">
        <v>16786303.178492066</v>
      </c>
    </row>
    <row r="279" spans="1:5" x14ac:dyDescent="0.25">
      <c r="A279" s="494" t="s">
        <v>524</v>
      </c>
      <c r="B279" s="1679"/>
      <c r="C279" s="1679">
        <v>7</v>
      </c>
      <c r="D279" s="1680">
        <v>18903167.785714298</v>
      </c>
      <c r="E279" s="189">
        <v>19009188.964285702</v>
      </c>
    </row>
    <row r="280" spans="1:5" x14ac:dyDescent="0.25">
      <c r="A280" s="494" t="s">
        <v>616</v>
      </c>
      <c r="B280" s="1679">
        <v>1</v>
      </c>
      <c r="C280" s="1679">
        <v>3</v>
      </c>
      <c r="D280" s="1680">
        <v>14243033.939999999</v>
      </c>
      <c r="E280" s="189">
        <v>17840124.768333349</v>
      </c>
    </row>
    <row r="281" spans="1:5" x14ac:dyDescent="0.25">
      <c r="A281" s="494" t="s">
        <v>1075</v>
      </c>
      <c r="B281" s="1679">
        <v>1</v>
      </c>
      <c r="C281" s="1679">
        <v>1</v>
      </c>
      <c r="D281" s="1680">
        <v>15537565.984999999</v>
      </c>
      <c r="E281" s="189">
        <v>15789273.835000001</v>
      </c>
    </row>
    <row r="282" spans="1:5" x14ac:dyDescent="0.25">
      <c r="A282" s="494" t="s">
        <v>1714</v>
      </c>
      <c r="B282" s="1679"/>
      <c r="C282" s="1679">
        <v>1</v>
      </c>
      <c r="D282" s="1680">
        <v>14299883.029999999</v>
      </c>
      <c r="E282" s="189">
        <v>14449832.9</v>
      </c>
    </row>
    <row r="283" spans="1:5" x14ac:dyDescent="0.25">
      <c r="A283" s="492" t="s">
        <v>105</v>
      </c>
      <c r="B283" s="1679">
        <v>10</v>
      </c>
      <c r="C283" s="1679">
        <v>46</v>
      </c>
      <c r="D283" s="1680">
        <v>17221921.728053328</v>
      </c>
      <c r="E283" s="189">
        <v>19216520.06464</v>
      </c>
    </row>
    <row r="284" spans="1:5" x14ac:dyDescent="0.25">
      <c r="A284" s="493" t="s">
        <v>108</v>
      </c>
      <c r="B284" s="1679">
        <v>4</v>
      </c>
      <c r="C284" s="1679">
        <v>13</v>
      </c>
      <c r="D284" s="1680">
        <v>16120813.130428571</v>
      </c>
      <c r="E284" s="189">
        <v>19788646.998</v>
      </c>
    </row>
    <row r="285" spans="1:5" x14ac:dyDescent="0.25">
      <c r="A285" s="494" t="s">
        <v>108</v>
      </c>
      <c r="B285" s="1679">
        <v>3</v>
      </c>
      <c r="C285" s="1679">
        <v>10</v>
      </c>
      <c r="D285" s="1680">
        <v>14241631.944333335</v>
      </c>
      <c r="E285" s="189">
        <v>19837550.035333332</v>
      </c>
    </row>
    <row r="286" spans="1:5" x14ac:dyDescent="0.25">
      <c r="A286" s="494" t="s">
        <v>607</v>
      </c>
      <c r="B286" s="1679">
        <v>1</v>
      </c>
      <c r="C286" s="1679">
        <v>1</v>
      </c>
      <c r="D286" s="1680">
        <v>15200743.220000001</v>
      </c>
      <c r="E286" s="189">
        <v>19415825.800000001</v>
      </c>
    </row>
    <row r="287" spans="1:5" x14ac:dyDescent="0.25">
      <c r="A287" s="494" t="s">
        <v>883</v>
      </c>
      <c r="B287" s="1679"/>
      <c r="C287" s="1679">
        <v>1</v>
      </c>
      <c r="D287" s="1680">
        <v>19247623.640000001</v>
      </c>
      <c r="E287" s="189">
        <v>19545247.280000001</v>
      </c>
    </row>
    <row r="288" spans="1:5" x14ac:dyDescent="0.25">
      <c r="A288" s="494" t="s">
        <v>921</v>
      </c>
      <c r="B288" s="1679"/>
      <c r="C288" s="1679">
        <v>1</v>
      </c>
      <c r="D288" s="1680">
        <v>20471686</v>
      </c>
      <c r="E288" s="189">
        <v>20630980</v>
      </c>
    </row>
    <row r="289" spans="1:5" x14ac:dyDescent="0.25">
      <c r="A289" s="493" t="s">
        <v>105</v>
      </c>
      <c r="B289" s="1679">
        <v>1</v>
      </c>
      <c r="C289" s="1679">
        <v>1</v>
      </c>
      <c r="D289" s="1680">
        <v>17934221.074999999</v>
      </c>
      <c r="E289" s="189">
        <v>18109221.074999999</v>
      </c>
    </row>
    <row r="290" spans="1:5" x14ac:dyDescent="0.25">
      <c r="A290" s="494" t="s">
        <v>105</v>
      </c>
      <c r="B290" s="1679"/>
      <c r="C290" s="1679">
        <v>1</v>
      </c>
      <c r="D290" s="1680">
        <v>21918442.149999999</v>
      </c>
      <c r="E290" s="189">
        <v>21918442.149999999</v>
      </c>
    </row>
    <row r="291" spans="1:5" x14ac:dyDescent="0.25">
      <c r="A291" s="494" t="s">
        <v>853</v>
      </c>
      <c r="B291" s="1679">
        <v>1</v>
      </c>
      <c r="C291" s="1679"/>
      <c r="D291" s="1680">
        <v>13950000</v>
      </c>
      <c r="E291" s="189">
        <v>14300000</v>
      </c>
    </row>
    <row r="292" spans="1:5" x14ac:dyDescent="0.25">
      <c r="A292" s="493" t="s">
        <v>107</v>
      </c>
      <c r="B292" s="1679">
        <v>2</v>
      </c>
      <c r="C292" s="1679">
        <v>22</v>
      </c>
      <c r="D292" s="1680">
        <v>17729634.480555553</v>
      </c>
      <c r="E292" s="189">
        <v>20008837.533888884</v>
      </c>
    </row>
    <row r="293" spans="1:5" x14ac:dyDescent="0.25">
      <c r="A293" s="494" t="s">
        <v>77</v>
      </c>
      <c r="B293" s="1679"/>
      <c r="C293" s="1679">
        <v>14</v>
      </c>
      <c r="D293" s="1680">
        <v>20320436.690000001</v>
      </c>
      <c r="E293" s="189">
        <v>20445961.524999999</v>
      </c>
    </row>
    <row r="294" spans="1:5" x14ac:dyDescent="0.25">
      <c r="A294" s="494" t="s">
        <v>110</v>
      </c>
      <c r="B294" s="1679"/>
      <c r="C294" s="1679">
        <v>3</v>
      </c>
      <c r="D294" s="1680">
        <v>23700086.463333301</v>
      </c>
      <c r="E294" s="189">
        <v>23853184.1833333</v>
      </c>
    </row>
    <row r="295" spans="1:5" x14ac:dyDescent="0.25">
      <c r="A295" s="494" t="s">
        <v>76</v>
      </c>
      <c r="B295" s="1679">
        <v>1</v>
      </c>
      <c r="C295" s="1679">
        <v>2</v>
      </c>
      <c r="D295" s="1680">
        <v>17251161.060000002</v>
      </c>
      <c r="E295" s="189">
        <v>17555431.442500003</v>
      </c>
    </row>
    <row r="296" spans="1:5" x14ac:dyDescent="0.25">
      <c r="A296" s="494" t="s">
        <v>92</v>
      </c>
      <c r="B296" s="1679"/>
      <c r="C296" s="1679">
        <v>3</v>
      </c>
      <c r="D296" s="1680">
        <v>19987961.609999999</v>
      </c>
      <c r="E296" s="189">
        <v>20043016.609999999</v>
      </c>
    </row>
    <row r="297" spans="1:5" x14ac:dyDescent="0.25">
      <c r="A297" s="494" t="s">
        <v>526</v>
      </c>
      <c r="B297" s="1679">
        <v>1</v>
      </c>
      <c r="C297" s="1679"/>
      <c r="D297" s="1680">
        <v>7867000</v>
      </c>
      <c r="E297" s="189">
        <v>20600000</v>
      </c>
    </row>
    <row r="298" spans="1:5" x14ac:dyDescent="0.25">
      <c r="A298" s="493" t="s">
        <v>483</v>
      </c>
      <c r="B298" s="1679">
        <v>1</v>
      </c>
      <c r="C298" s="1679"/>
      <c r="D298" s="1680">
        <v>13950000</v>
      </c>
      <c r="E298" s="189">
        <v>14200000</v>
      </c>
    </row>
    <row r="299" spans="1:5" x14ac:dyDescent="0.25">
      <c r="A299" s="494" t="s">
        <v>1123</v>
      </c>
      <c r="B299" s="1679">
        <v>1</v>
      </c>
      <c r="C299" s="1679"/>
      <c r="D299" s="1680">
        <v>13950000</v>
      </c>
      <c r="E299" s="189">
        <v>14200000</v>
      </c>
    </row>
    <row r="300" spans="1:5" x14ac:dyDescent="0.25">
      <c r="A300" s="493" t="s">
        <v>509</v>
      </c>
      <c r="B300" s="1679">
        <v>1</v>
      </c>
      <c r="C300" s="1679">
        <v>6</v>
      </c>
      <c r="D300" s="1680">
        <v>17173819.866250001</v>
      </c>
      <c r="E300" s="189">
        <v>19495022.469166674</v>
      </c>
    </row>
    <row r="301" spans="1:5" x14ac:dyDescent="0.25">
      <c r="A301" s="494" t="s">
        <v>663</v>
      </c>
      <c r="B301" s="1679"/>
      <c r="C301" s="1679">
        <v>3</v>
      </c>
      <c r="D301" s="1680">
        <v>19315246.949999999</v>
      </c>
      <c r="E301" s="189">
        <v>19496518.646666698</v>
      </c>
    </row>
    <row r="302" spans="1:5" x14ac:dyDescent="0.25">
      <c r="A302" s="494" t="s">
        <v>937</v>
      </c>
      <c r="B302" s="1679">
        <v>1</v>
      </c>
      <c r="C302" s="1679">
        <v>3</v>
      </c>
      <c r="D302" s="1680">
        <v>16460010.838333333</v>
      </c>
      <c r="E302" s="189">
        <v>19494523.743333332</v>
      </c>
    </row>
    <row r="303" spans="1:5" x14ac:dyDescent="0.25">
      <c r="A303" s="493" t="s">
        <v>830</v>
      </c>
      <c r="B303" s="1679">
        <v>1</v>
      </c>
      <c r="C303" s="1679">
        <v>4</v>
      </c>
      <c r="D303" s="1680">
        <v>18562164.557999998</v>
      </c>
      <c r="E303" s="189">
        <v>18688183.080000002</v>
      </c>
    </row>
    <row r="304" spans="1:5" x14ac:dyDescent="0.25">
      <c r="A304" s="494" t="s">
        <v>850</v>
      </c>
      <c r="B304" s="1679"/>
      <c r="C304" s="1679">
        <v>1</v>
      </c>
      <c r="D304" s="1680">
        <v>17845402</v>
      </c>
      <c r="E304" s="189">
        <v>17893780</v>
      </c>
    </row>
    <row r="305" spans="1:5" x14ac:dyDescent="0.25">
      <c r="A305" s="494" t="s">
        <v>882</v>
      </c>
      <c r="B305" s="1679">
        <v>1</v>
      </c>
      <c r="C305" s="1679"/>
      <c r="D305" s="1680">
        <v>13950000</v>
      </c>
      <c r="E305" s="189">
        <v>14400000</v>
      </c>
    </row>
    <row r="306" spans="1:5" x14ac:dyDescent="0.25">
      <c r="A306" s="494" t="s">
        <v>1081</v>
      </c>
      <c r="B306" s="1679"/>
      <c r="C306" s="1679">
        <v>1</v>
      </c>
      <c r="D306" s="1680">
        <v>21209267.460000001</v>
      </c>
      <c r="E306" s="189">
        <v>21279519.399999999</v>
      </c>
    </row>
    <row r="307" spans="1:5" x14ac:dyDescent="0.25">
      <c r="A307" s="494" t="s">
        <v>1082</v>
      </c>
      <c r="B307" s="1679"/>
      <c r="C307" s="1679">
        <v>1</v>
      </c>
      <c r="D307" s="1680">
        <v>19363164.079999998</v>
      </c>
      <c r="E307" s="189">
        <v>19424626.75</v>
      </c>
    </row>
    <row r="308" spans="1:5" x14ac:dyDescent="0.25">
      <c r="A308" s="494" t="s">
        <v>1083</v>
      </c>
      <c r="B308" s="1679"/>
      <c r="C308" s="1679">
        <v>1</v>
      </c>
      <c r="D308" s="1680">
        <v>20442989.25</v>
      </c>
      <c r="E308" s="189">
        <v>20442989.25</v>
      </c>
    </row>
    <row r="309" spans="1:5" x14ac:dyDescent="0.25">
      <c r="A309" s="492" t="s">
        <v>74</v>
      </c>
      <c r="B309" s="1679">
        <v>17</v>
      </c>
      <c r="C309" s="1679">
        <v>40</v>
      </c>
      <c r="D309" s="1680">
        <v>15942969.547823347</v>
      </c>
      <c r="E309" s="189">
        <v>17088509.814399384</v>
      </c>
    </row>
    <row r="310" spans="1:5" x14ac:dyDescent="0.25">
      <c r="A310" s="493" t="s">
        <v>72</v>
      </c>
      <c r="B310" s="1679">
        <v>11</v>
      </c>
      <c r="C310" s="1679">
        <v>8</v>
      </c>
      <c r="D310" s="1680">
        <v>13320874.95287879</v>
      </c>
      <c r="E310" s="189">
        <v>14846330.651212119</v>
      </c>
    </row>
    <row r="311" spans="1:5" x14ac:dyDescent="0.25">
      <c r="A311" s="494" t="s">
        <v>756</v>
      </c>
      <c r="B311" s="1679">
        <v>4</v>
      </c>
      <c r="C311" s="1679">
        <v>2</v>
      </c>
      <c r="D311" s="1680">
        <v>12050183.3825</v>
      </c>
      <c r="E311" s="189">
        <v>12239686.975</v>
      </c>
    </row>
    <row r="312" spans="1:5" x14ac:dyDescent="0.25">
      <c r="A312" s="494" t="s">
        <v>831</v>
      </c>
      <c r="B312" s="1679">
        <v>1</v>
      </c>
      <c r="C312" s="1679">
        <v>3</v>
      </c>
      <c r="D312" s="1680">
        <v>13657640.753333351</v>
      </c>
      <c r="E312" s="189">
        <v>13900873.526666651</v>
      </c>
    </row>
    <row r="313" spans="1:5" x14ac:dyDescent="0.25">
      <c r="A313" s="494" t="s">
        <v>72</v>
      </c>
      <c r="B313" s="1679">
        <v>3</v>
      </c>
      <c r="C313" s="1679">
        <v>1</v>
      </c>
      <c r="D313" s="1680">
        <v>11775249.439999999</v>
      </c>
      <c r="E313" s="189">
        <v>16830943.546666667</v>
      </c>
    </row>
    <row r="314" spans="1:5" x14ac:dyDescent="0.25">
      <c r="A314" s="494" t="s">
        <v>907</v>
      </c>
      <c r="B314" s="1679">
        <v>2</v>
      </c>
      <c r="C314" s="1679"/>
      <c r="D314" s="1680">
        <v>9300000</v>
      </c>
      <c r="E314" s="189">
        <v>9575000</v>
      </c>
    </row>
    <row r="315" spans="1:5" x14ac:dyDescent="0.25">
      <c r="A315" s="494" t="s">
        <v>943</v>
      </c>
      <c r="B315" s="1679">
        <v>1</v>
      </c>
      <c r="C315" s="1679">
        <v>1</v>
      </c>
      <c r="D315" s="1680">
        <v>17587913.375</v>
      </c>
      <c r="E315" s="189">
        <v>17737913.375</v>
      </c>
    </row>
    <row r="316" spans="1:5" x14ac:dyDescent="0.25">
      <c r="A316" s="494" t="s">
        <v>1050</v>
      </c>
      <c r="B316" s="1679"/>
      <c r="C316" s="1679">
        <v>1</v>
      </c>
      <c r="D316" s="1680">
        <v>15312401.140000001</v>
      </c>
      <c r="E316" s="189">
        <v>15484858.77</v>
      </c>
    </row>
    <row r="317" spans="1:5" x14ac:dyDescent="0.25">
      <c r="A317" s="493" t="s">
        <v>97</v>
      </c>
      <c r="B317" s="1679"/>
      <c r="C317" s="1679">
        <v>7</v>
      </c>
      <c r="D317" s="1680">
        <v>18369335.741499998</v>
      </c>
      <c r="E317" s="189">
        <v>18454382.3495</v>
      </c>
    </row>
    <row r="318" spans="1:5" x14ac:dyDescent="0.25">
      <c r="A318" s="494" t="s">
        <v>598</v>
      </c>
      <c r="B318" s="1679"/>
      <c r="C318" s="1679">
        <v>2</v>
      </c>
      <c r="D318" s="1680">
        <v>19152016.024999999</v>
      </c>
      <c r="E318" s="189">
        <v>19277778.605</v>
      </c>
    </row>
    <row r="319" spans="1:5" x14ac:dyDescent="0.25">
      <c r="A319" s="494" t="s">
        <v>1078</v>
      </c>
      <c r="B319" s="1679"/>
      <c r="C319" s="1679">
        <v>5</v>
      </c>
      <c r="D319" s="1680">
        <v>17586655.458000001</v>
      </c>
      <c r="E319" s="189">
        <v>17630986.094000001</v>
      </c>
    </row>
    <row r="320" spans="1:5" x14ac:dyDescent="0.25">
      <c r="A320" s="493" t="s">
        <v>75</v>
      </c>
      <c r="B320" s="1679">
        <v>1</v>
      </c>
      <c r="C320" s="1679">
        <v>2</v>
      </c>
      <c r="D320" s="1680">
        <v>16824713.323333334</v>
      </c>
      <c r="E320" s="189">
        <v>17005621.890000001</v>
      </c>
    </row>
    <row r="321" spans="1:5" x14ac:dyDescent="0.25">
      <c r="A321" s="494" t="s">
        <v>849</v>
      </c>
      <c r="B321" s="1679">
        <v>1</v>
      </c>
      <c r="C321" s="1679"/>
      <c r="D321" s="1680">
        <v>13950000</v>
      </c>
      <c r="E321" s="189">
        <v>14250000</v>
      </c>
    </row>
    <row r="322" spans="1:5" x14ac:dyDescent="0.25">
      <c r="A322" s="494" t="s">
        <v>917</v>
      </c>
      <c r="B322" s="1679"/>
      <c r="C322" s="1679">
        <v>1</v>
      </c>
      <c r="D322" s="1680">
        <v>19256359.969999999</v>
      </c>
      <c r="E322" s="189">
        <v>19439085.670000002</v>
      </c>
    </row>
    <row r="323" spans="1:5" x14ac:dyDescent="0.25">
      <c r="A323" s="494" t="s">
        <v>918</v>
      </c>
      <c r="B323" s="1679"/>
      <c r="C323" s="1679">
        <v>1</v>
      </c>
      <c r="D323" s="1680">
        <v>17267780</v>
      </c>
      <c r="E323" s="189">
        <v>17327780</v>
      </c>
    </row>
    <row r="324" spans="1:5" x14ac:dyDescent="0.25">
      <c r="A324" s="493" t="s">
        <v>74</v>
      </c>
      <c r="B324" s="1679">
        <v>2</v>
      </c>
      <c r="C324" s="1679">
        <v>15</v>
      </c>
      <c r="D324" s="1680">
        <v>17287045.663809516</v>
      </c>
      <c r="E324" s="189">
        <v>20004147.962341268</v>
      </c>
    </row>
    <row r="325" spans="1:5" x14ac:dyDescent="0.25">
      <c r="A325" s="494" t="s">
        <v>755</v>
      </c>
      <c r="B325" s="1679"/>
      <c r="C325" s="1679">
        <v>7</v>
      </c>
      <c r="D325" s="1680">
        <v>23454694.452857099</v>
      </c>
      <c r="E325" s="189">
        <v>23569391.4757143</v>
      </c>
    </row>
    <row r="326" spans="1:5" x14ac:dyDescent="0.25">
      <c r="A326" s="494" t="s">
        <v>829</v>
      </c>
      <c r="B326" s="1679">
        <v>1</v>
      </c>
      <c r="C326" s="1679"/>
      <c r="D326" s="1680">
        <v>8035000</v>
      </c>
      <c r="E326" s="189">
        <v>23640000</v>
      </c>
    </row>
    <row r="327" spans="1:5" x14ac:dyDescent="0.25">
      <c r="A327" s="494" t="s">
        <v>930</v>
      </c>
      <c r="B327" s="1679">
        <v>1</v>
      </c>
      <c r="C327" s="1679">
        <v>6</v>
      </c>
      <c r="D327" s="1680">
        <v>14087042.32</v>
      </c>
      <c r="E327" s="189">
        <v>14313023.844166651</v>
      </c>
    </row>
    <row r="328" spans="1:5" x14ac:dyDescent="0.25">
      <c r="A328" s="494" t="s">
        <v>936</v>
      </c>
      <c r="B328" s="1679"/>
      <c r="C328" s="1679">
        <v>1</v>
      </c>
      <c r="D328" s="1680">
        <v>16844696.309999999</v>
      </c>
      <c r="E328" s="189">
        <v>16900773.68</v>
      </c>
    </row>
    <row r="329" spans="1:5" x14ac:dyDescent="0.25">
      <c r="A329" s="494" t="s">
        <v>986</v>
      </c>
      <c r="B329" s="1679"/>
      <c r="C329" s="1679">
        <v>1</v>
      </c>
      <c r="D329" s="1680">
        <v>27213798.579999998</v>
      </c>
      <c r="E329" s="189">
        <v>27288674.93</v>
      </c>
    </row>
    <row r="330" spans="1:5" x14ac:dyDescent="0.25">
      <c r="A330" s="493" t="s">
        <v>745</v>
      </c>
      <c r="B330" s="1679">
        <v>1</v>
      </c>
      <c r="C330" s="1679">
        <v>2</v>
      </c>
      <c r="D330" s="1680">
        <v>15811602.6775</v>
      </c>
      <c r="E330" s="189">
        <v>16027484.005000001</v>
      </c>
    </row>
    <row r="331" spans="1:5" x14ac:dyDescent="0.25">
      <c r="A331" s="494" t="s">
        <v>745</v>
      </c>
      <c r="B331" s="1679">
        <v>1</v>
      </c>
      <c r="C331" s="1679">
        <v>2</v>
      </c>
      <c r="D331" s="1680">
        <v>15811602.6775</v>
      </c>
      <c r="E331" s="189">
        <v>16027484.005000001</v>
      </c>
    </row>
    <row r="332" spans="1:5" x14ac:dyDescent="0.25">
      <c r="A332" s="493" t="s">
        <v>746</v>
      </c>
      <c r="B332" s="1679">
        <v>1</v>
      </c>
      <c r="C332" s="1679">
        <v>3</v>
      </c>
      <c r="D332" s="1680">
        <v>16066157.700000001</v>
      </c>
      <c r="E332" s="189">
        <v>16201685.593333334</v>
      </c>
    </row>
    <row r="333" spans="1:5" x14ac:dyDescent="0.25">
      <c r="A333" s="494" t="s">
        <v>854</v>
      </c>
      <c r="B333" s="1679">
        <v>1</v>
      </c>
      <c r="C333" s="1679"/>
      <c r="D333" s="1680">
        <v>13950000</v>
      </c>
      <c r="E333" s="189">
        <v>14200000</v>
      </c>
    </row>
    <row r="334" spans="1:5" x14ac:dyDescent="0.25">
      <c r="A334" s="494" t="s">
        <v>881</v>
      </c>
      <c r="B334" s="1679"/>
      <c r="C334" s="1679">
        <v>1</v>
      </c>
      <c r="D334" s="1680">
        <v>15934299.1</v>
      </c>
      <c r="E334" s="189">
        <v>15994776.779999999</v>
      </c>
    </row>
    <row r="335" spans="1:5" x14ac:dyDescent="0.25">
      <c r="A335" s="494" t="s">
        <v>1079</v>
      </c>
      <c r="B335" s="1679"/>
      <c r="C335" s="1679">
        <v>2</v>
      </c>
      <c r="D335" s="1680">
        <v>18314174</v>
      </c>
      <c r="E335" s="189">
        <v>18410280</v>
      </c>
    </row>
    <row r="336" spans="1:5" x14ac:dyDescent="0.25">
      <c r="A336" s="493" t="s">
        <v>747</v>
      </c>
      <c r="B336" s="1679"/>
      <c r="C336" s="1679">
        <v>1</v>
      </c>
      <c r="D336" s="1680">
        <v>22777221.530000001</v>
      </c>
      <c r="E336" s="189">
        <v>22964602.18</v>
      </c>
    </row>
    <row r="337" spans="1:5" x14ac:dyDescent="0.25">
      <c r="A337" s="494" t="s">
        <v>748</v>
      </c>
      <c r="B337" s="1679"/>
      <c r="C337" s="1679">
        <v>1</v>
      </c>
      <c r="D337" s="1680">
        <v>22777221.530000001</v>
      </c>
      <c r="E337" s="189">
        <v>22964602.18</v>
      </c>
    </row>
    <row r="338" spans="1:5" x14ac:dyDescent="0.25">
      <c r="A338" s="493" t="s">
        <v>763</v>
      </c>
      <c r="B338" s="1679">
        <v>1</v>
      </c>
      <c r="C338" s="1679">
        <v>1</v>
      </c>
      <c r="D338" s="1680">
        <v>12297338.530000001</v>
      </c>
      <c r="E338" s="189">
        <v>12642626.475</v>
      </c>
    </row>
    <row r="339" spans="1:5" x14ac:dyDescent="0.25">
      <c r="A339" s="494" t="s">
        <v>1016</v>
      </c>
      <c r="B339" s="1679">
        <v>1</v>
      </c>
      <c r="C339" s="1679"/>
      <c r="D339" s="1680">
        <v>9241000</v>
      </c>
      <c r="E339" s="189">
        <v>9780000</v>
      </c>
    </row>
    <row r="340" spans="1:5" x14ac:dyDescent="0.25">
      <c r="A340" s="494" t="s">
        <v>1132</v>
      </c>
      <c r="B340" s="1679"/>
      <c r="C340" s="1679">
        <v>1</v>
      </c>
      <c r="D340" s="1680">
        <v>15353677.060000001</v>
      </c>
      <c r="E340" s="189">
        <v>15505252.949999999</v>
      </c>
    </row>
    <row r="341" spans="1:5" x14ac:dyDescent="0.25">
      <c r="A341" s="493" t="s">
        <v>1213</v>
      </c>
      <c r="B341" s="1679"/>
      <c r="C341" s="1679">
        <v>1</v>
      </c>
      <c r="D341" s="1680">
        <v>29573769.02</v>
      </c>
      <c r="E341" s="189">
        <v>29573769.02</v>
      </c>
    </row>
    <row r="342" spans="1:5" x14ac:dyDescent="0.25">
      <c r="A342" s="494" t="s">
        <v>1213</v>
      </c>
      <c r="B342" s="1679"/>
      <c r="C342" s="1679">
        <v>1</v>
      </c>
      <c r="D342" s="1680">
        <v>29573769.02</v>
      </c>
      <c r="E342" s="189">
        <v>29573769.02</v>
      </c>
    </row>
    <row r="343" spans="1:5" x14ac:dyDescent="0.25">
      <c r="A343" s="492" t="s">
        <v>103</v>
      </c>
      <c r="B343" s="1679">
        <v>21</v>
      </c>
      <c r="C343" s="1679">
        <v>15</v>
      </c>
      <c r="D343" s="1680">
        <v>14255361.943522727</v>
      </c>
      <c r="E343" s="189">
        <v>20896534.814022727</v>
      </c>
    </row>
    <row r="344" spans="1:5" x14ac:dyDescent="0.25">
      <c r="A344" s="493" t="s">
        <v>94</v>
      </c>
      <c r="B344" s="1679">
        <v>1</v>
      </c>
      <c r="C344" s="1679">
        <v>1</v>
      </c>
      <c r="D344" s="1680">
        <v>19083101</v>
      </c>
      <c r="E344" s="189">
        <v>33462890</v>
      </c>
    </row>
    <row r="345" spans="1:5" x14ac:dyDescent="0.25">
      <c r="A345" s="494" t="s">
        <v>1086</v>
      </c>
      <c r="B345" s="1679"/>
      <c r="C345" s="1679">
        <v>1</v>
      </c>
      <c r="D345" s="1680">
        <v>30383202</v>
      </c>
      <c r="E345" s="189">
        <v>30425780</v>
      </c>
    </row>
    <row r="346" spans="1:5" x14ac:dyDescent="0.25">
      <c r="A346" s="494" t="s">
        <v>1112</v>
      </c>
      <c r="B346" s="1679">
        <v>1</v>
      </c>
      <c r="C346" s="1679"/>
      <c r="D346" s="1680">
        <v>7783000</v>
      </c>
      <c r="E346" s="189">
        <v>36500000</v>
      </c>
    </row>
    <row r="347" spans="1:5" x14ac:dyDescent="0.25">
      <c r="A347" s="493" t="s">
        <v>109</v>
      </c>
      <c r="B347" s="1679">
        <v>18</v>
      </c>
      <c r="C347" s="1679">
        <v>11</v>
      </c>
      <c r="D347" s="1680">
        <v>12597210.862500001</v>
      </c>
      <c r="E347" s="189">
        <v>18040198.129233338</v>
      </c>
    </row>
    <row r="348" spans="1:5" x14ac:dyDescent="0.25">
      <c r="A348" s="494" t="s">
        <v>82</v>
      </c>
      <c r="B348" s="1679">
        <v>3</v>
      </c>
      <c r="C348" s="1679">
        <v>4</v>
      </c>
      <c r="D348" s="1680">
        <v>13085985.500833333</v>
      </c>
      <c r="E348" s="189">
        <v>18390725.60083333</v>
      </c>
    </row>
    <row r="349" spans="1:5" x14ac:dyDescent="0.25">
      <c r="A349" s="494" t="s">
        <v>742</v>
      </c>
      <c r="B349" s="1679">
        <v>3</v>
      </c>
      <c r="C349" s="1679">
        <v>2</v>
      </c>
      <c r="D349" s="1680">
        <v>11274532.15</v>
      </c>
      <c r="E349" s="189">
        <v>15947545.483333334</v>
      </c>
    </row>
    <row r="350" spans="1:5" x14ac:dyDescent="0.25">
      <c r="A350" s="494" t="s">
        <v>751</v>
      </c>
      <c r="B350" s="1679">
        <v>7</v>
      </c>
      <c r="C350" s="1679">
        <v>2</v>
      </c>
      <c r="D350" s="1680">
        <v>13271525.15</v>
      </c>
      <c r="E350" s="189">
        <v>22647731.026999999</v>
      </c>
    </row>
    <row r="351" spans="1:5" x14ac:dyDescent="0.25">
      <c r="A351" s="494" t="s">
        <v>761</v>
      </c>
      <c r="B351" s="1679">
        <v>1</v>
      </c>
      <c r="C351" s="1679"/>
      <c r="D351" s="1680">
        <v>13950000</v>
      </c>
      <c r="E351" s="189">
        <v>14450000</v>
      </c>
    </row>
    <row r="352" spans="1:5" x14ac:dyDescent="0.25">
      <c r="A352" s="494" t="s">
        <v>832</v>
      </c>
      <c r="B352" s="1679"/>
      <c r="C352" s="1679">
        <v>1</v>
      </c>
      <c r="D352" s="1680">
        <v>14299883.029999999</v>
      </c>
      <c r="E352" s="189">
        <v>14449832.9</v>
      </c>
    </row>
    <row r="353" spans="1:5" x14ac:dyDescent="0.25">
      <c r="A353" s="494" t="s">
        <v>839</v>
      </c>
      <c r="B353" s="1679">
        <v>3</v>
      </c>
      <c r="C353" s="1679">
        <v>2</v>
      </c>
      <c r="D353" s="1680">
        <v>12837383.835000001</v>
      </c>
      <c r="E353" s="189">
        <v>20398377.568333331</v>
      </c>
    </row>
    <row r="354" spans="1:5" x14ac:dyDescent="0.25">
      <c r="A354" s="494" t="s">
        <v>946</v>
      </c>
      <c r="B354" s="1679">
        <v>1</v>
      </c>
      <c r="C354" s="1679"/>
      <c r="D354" s="1680">
        <v>9300000</v>
      </c>
      <c r="E354" s="189">
        <v>9550000</v>
      </c>
    </row>
    <row r="355" spans="1:5" x14ac:dyDescent="0.25">
      <c r="A355" s="493" t="s">
        <v>653</v>
      </c>
      <c r="B355" s="1679"/>
      <c r="C355" s="1679">
        <v>1</v>
      </c>
      <c r="D355" s="1680">
        <v>23902457.449999999</v>
      </c>
      <c r="E355" s="189">
        <v>24089133.5</v>
      </c>
    </row>
    <row r="356" spans="1:5" x14ac:dyDescent="0.25">
      <c r="A356" s="494" t="s">
        <v>654</v>
      </c>
      <c r="B356" s="1679"/>
      <c r="C356" s="1679">
        <v>1</v>
      </c>
      <c r="D356" s="1680">
        <v>23902457.449999999</v>
      </c>
      <c r="E356" s="189">
        <v>24089133.5</v>
      </c>
    </row>
    <row r="357" spans="1:5" x14ac:dyDescent="0.25">
      <c r="A357" s="493" t="s">
        <v>823</v>
      </c>
      <c r="B357" s="1679">
        <v>2</v>
      </c>
      <c r="C357" s="1679">
        <v>1</v>
      </c>
      <c r="D357" s="1680">
        <v>11329067.333333334</v>
      </c>
      <c r="E357" s="189">
        <v>23051619.906666666</v>
      </c>
    </row>
    <row r="358" spans="1:5" x14ac:dyDescent="0.25">
      <c r="A358" s="494" t="s">
        <v>823</v>
      </c>
      <c r="B358" s="1679">
        <v>1</v>
      </c>
      <c r="C358" s="1679"/>
      <c r="D358" s="1680">
        <v>6230000</v>
      </c>
      <c r="E358" s="189">
        <v>41000000</v>
      </c>
    </row>
    <row r="359" spans="1:5" x14ac:dyDescent="0.25">
      <c r="A359" s="494" t="s">
        <v>922</v>
      </c>
      <c r="B359" s="1679">
        <v>1</v>
      </c>
      <c r="C359" s="1679">
        <v>1</v>
      </c>
      <c r="D359" s="1680">
        <v>13878601</v>
      </c>
      <c r="E359" s="189">
        <v>14077429.859999999</v>
      </c>
    </row>
    <row r="360" spans="1:5" x14ac:dyDescent="0.25">
      <c r="A360" s="493" t="s">
        <v>1067</v>
      </c>
      <c r="B360" s="1679"/>
      <c r="C360" s="1679">
        <v>1</v>
      </c>
      <c r="D360" s="1680">
        <v>28603938.370000001</v>
      </c>
      <c r="E360" s="189">
        <v>28951020.75</v>
      </c>
    </row>
    <row r="361" spans="1:5" x14ac:dyDescent="0.25">
      <c r="A361" s="494" t="s">
        <v>1068</v>
      </c>
      <c r="B361" s="1679"/>
      <c r="C361" s="1679">
        <v>1</v>
      </c>
      <c r="D361" s="1680">
        <v>28603938.370000001</v>
      </c>
      <c r="E361" s="189">
        <v>28951020.75</v>
      </c>
    </row>
    <row r="362" spans="1:5" x14ac:dyDescent="0.25">
      <c r="A362" s="1682" t="s">
        <v>119</v>
      </c>
      <c r="B362" s="1679">
        <v>51</v>
      </c>
      <c r="C362" s="1679"/>
      <c r="D362" s="1680">
        <v>8298385.9649122795</v>
      </c>
      <c r="E362" s="189">
        <v>37293649.122807018</v>
      </c>
    </row>
    <row r="363" spans="1:5" x14ac:dyDescent="0.25">
      <c r="A363" s="492" t="s">
        <v>11</v>
      </c>
      <c r="B363" s="1679">
        <v>20</v>
      </c>
      <c r="C363" s="1679"/>
      <c r="D363" s="1680">
        <v>8443739.5833333321</v>
      </c>
      <c r="E363" s="189">
        <v>36830822.916666672</v>
      </c>
    </row>
    <row r="364" spans="1:5" x14ac:dyDescent="0.25">
      <c r="A364" s="493" t="s">
        <v>83</v>
      </c>
      <c r="B364" s="1679">
        <v>5</v>
      </c>
      <c r="C364" s="1679"/>
      <c r="D364" s="1680">
        <v>8173250</v>
      </c>
      <c r="E364" s="189">
        <v>37415375</v>
      </c>
    </row>
    <row r="365" spans="1:5" x14ac:dyDescent="0.25">
      <c r="A365" s="494" t="s">
        <v>103</v>
      </c>
      <c r="B365" s="1679">
        <v>1</v>
      </c>
      <c r="C365" s="1679"/>
      <c r="D365" s="1680">
        <v>8581000</v>
      </c>
      <c r="E365" s="189">
        <v>36758000</v>
      </c>
    </row>
    <row r="366" spans="1:5" x14ac:dyDescent="0.25">
      <c r="A366" s="494" t="s">
        <v>1031</v>
      </c>
      <c r="B366" s="1679">
        <v>1</v>
      </c>
      <c r="C366" s="1679"/>
      <c r="D366" s="1680">
        <v>9175000</v>
      </c>
      <c r="E366" s="189">
        <v>32785000</v>
      </c>
    </row>
    <row r="367" spans="1:5" x14ac:dyDescent="0.25">
      <c r="A367" s="494" t="s">
        <v>1189</v>
      </c>
      <c r="B367" s="1679">
        <v>1</v>
      </c>
      <c r="C367" s="1679"/>
      <c r="D367" s="1680">
        <v>6020000</v>
      </c>
      <c r="E367" s="189">
        <v>45996000</v>
      </c>
    </row>
    <row r="368" spans="1:5" x14ac:dyDescent="0.25">
      <c r="A368" s="494" t="s">
        <v>83</v>
      </c>
      <c r="B368" s="1679">
        <v>2</v>
      </c>
      <c r="C368" s="1679"/>
      <c r="D368" s="1680">
        <v>8917000</v>
      </c>
      <c r="E368" s="189">
        <v>34122500</v>
      </c>
    </row>
    <row r="369" spans="1:5" x14ac:dyDescent="0.25">
      <c r="A369" s="493" t="s">
        <v>95</v>
      </c>
      <c r="B369" s="1679">
        <v>5</v>
      </c>
      <c r="C369" s="1679"/>
      <c r="D369" s="1680">
        <v>8473777.7777777761</v>
      </c>
      <c r="E369" s="189">
        <v>36415222.222222231</v>
      </c>
    </row>
    <row r="370" spans="1:5" x14ac:dyDescent="0.25">
      <c r="A370" s="494" t="s">
        <v>655</v>
      </c>
      <c r="B370" s="1679">
        <v>1</v>
      </c>
      <c r="C370" s="1679"/>
      <c r="D370" s="1680">
        <v>8287000</v>
      </c>
      <c r="E370" s="189">
        <v>30024000</v>
      </c>
    </row>
    <row r="371" spans="1:5" x14ac:dyDescent="0.25">
      <c r="A371" s="494" t="s">
        <v>833</v>
      </c>
      <c r="B371" s="1679">
        <v>3</v>
      </c>
      <c r="C371" s="1679"/>
      <c r="D371" s="1680">
        <v>8133333.3333333302</v>
      </c>
      <c r="E371" s="189">
        <v>33760666.666666701</v>
      </c>
    </row>
    <row r="372" spans="1:5" x14ac:dyDescent="0.25">
      <c r="A372" s="494" t="s">
        <v>909</v>
      </c>
      <c r="B372" s="1679">
        <v>1</v>
      </c>
      <c r="C372" s="1679"/>
      <c r="D372" s="1680">
        <v>9001000</v>
      </c>
      <c r="E372" s="189">
        <v>45461000</v>
      </c>
    </row>
    <row r="373" spans="1:5" x14ac:dyDescent="0.25">
      <c r="A373" s="493" t="s">
        <v>104</v>
      </c>
      <c r="B373" s="1679">
        <v>1</v>
      </c>
      <c r="C373" s="1679"/>
      <c r="D373" s="1680">
        <v>8749000</v>
      </c>
      <c r="E373" s="189">
        <v>32687000</v>
      </c>
    </row>
    <row r="374" spans="1:5" x14ac:dyDescent="0.25">
      <c r="A374" s="494" t="s">
        <v>543</v>
      </c>
      <c r="B374" s="1679">
        <v>1</v>
      </c>
      <c r="C374" s="1679"/>
      <c r="D374" s="1680">
        <v>8749000</v>
      </c>
      <c r="E374" s="189">
        <v>32687000</v>
      </c>
    </row>
    <row r="375" spans="1:5" x14ac:dyDescent="0.25">
      <c r="A375" s="493" t="s">
        <v>84</v>
      </c>
      <c r="B375" s="1679">
        <v>1</v>
      </c>
      <c r="C375" s="1679"/>
      <c r="D375" s="1680">
        <v>7825000</v>
      </c>
      <c r="E375" s="189">
        <v>19154000</v>
      </c>
    </row>
    <row r="376" spans="1:5" x14ac:dyDescent="0.25">
      <c r="A376" s="494" t="s">
        <v>912</v>
      </c>
      <c r="B376" s="1679">
        <v>1</v>
      </c>
      <c r="C376" s="1679"/>
      <c r="D376" s="1680">
        <v>7825000</v>
      </c>
      <c r="E376" s="189">
        <v>19154000</v>
      </c>
    </row>
    <row r="377" spans="1:5" x14ac:dyDescent="0.25">
      <c r="A377" s="493" t="s">
        <v>752</v>
      </c>
      <c r="B377" s="1679">
        <v>1</v>
      </c>
      <c r="C377" s="1679"/>
      <c r="D377" s="1680">
        <v>9043000</v>
      </c>
      <c r="E377" s="189">
        <v>31008000</v>
      </c>
    </row>
    <row r="378" spans="1:5" x14ac:dyDescent="0.25">
      <c r="A378" s="494" t="s">
        <v>72</v>
      </c>
      <c r="B378" s="1679">
        <v>1</v>
      </c>
      <c r="C378" s="1679"/>
      <c r="D378" s="1680">
        <v>9043000</v>
      </c>
      <c r="E378" s="189">
        <v>31008000</v>
      </c>
    </row>
    <row r="379" spans="1:5" x14ac:dyDescent="0.25">
      <c r="A379" s="493" t="s">
        <v>11</v>
      </c>
      <c r="B379" s="1679">
        <v>5</v>
      </c>
      <c r="C379" s="1679"/>
      <c r="D379" s="1680">
        <v>8216875</v>
      </c>
      <c r="E379" s="189">
        <v>48175250</v>
      </c>
    </row>
    <row r="380" spans="1:5" x14ac:dyDescent="0.25">
      <c r="A380" s="494" t="s">
        <v>543</v>
      </c>
      <c r="B380" s="1679">
        <v>1</v>
      </c>
      <c r="C380" s="1679"/>
      <c r="D380" s="1680">
        <v>7993000</v>
      </c>
      <c r="E380" s="189">
        <v>46475000</v>
      </c>
    </row>
    <row r="381" spans="1:5" x14ac:dyDescent="0.25">
      <c r="A381" s="494" t="s">
        <v>823</v>
      </c>
      <c r="B381" s="1679">
        <v>2</v>
      </c>
      <c r="C381" s="1679"/>
      <c r="D381" s="1680">
        <v>7363500</v>
      </c>
      <c r="E381" s="189">
        <v>47971000</v>
      </c>
    </row>
    <row r="382" spans="1:5" x14ac:dyDescent="0.25">
      <c r="A382" s="494" t="s">
        <v>103</v>
      </c>
      <c r="B382" s="1679">
        <v>1</v>
      </c>
      <c r="C382" s="1679"/>
      <c r="D382" s="1680">
        <v>9182000</v>
      </c>
      <c r="E382" s="189">
        <v>48250000</v>
      </c>
    </row>
    <row r="383" spans="1:5" x14ac:dyDescent="0.25">
      <c r="A383" s="494" t="s">
        <v>1134</v>
      </c>
      <c r="B383" s="1679">
        <v>1</v>
      </c>
      <c r="C383" s="1679"/>
      <c r="D383" s="1680">
        <v>8329000</v>
      </c>
      <c r="E383" s="189">
        <v>50005000</v>
      </c>
    </row>
    <row r="384" spans="1:5" x14ac:dyDescent="0.25">
      <c r="A384" s="493" t="s">
        <v>835</v>
      </c>
      <c r="B384" s="1679">
        <v>1</v>
      </c>
      <c r="C384" s="1679"/>
      <c r="D384" s="1680">
        <v>9234000</v>
      </c>
      <c r="E384" s="189">
        <v>40351000</v>
      </c>
    </row>
    <row r="385" spans="1:5" x14ac:dyDescent="0.25">
      <c r="A385" s="494" t="s">
        <v>835</v>
      </c>
      <c r="B385" s="1679">
        <v>1</v>
      </c>
      <c r="C385" s="1679"/>
      <c r="D385" s="1680">
        <v>9234000</v>
      </c>
      <c r="E385" s="189">
        <v>40351000</v>
      </c>
    </row>
    <row r="386" spans="1:5" x14ac:dyDescent="0.25">
      <c r="A386" s="493" t="s">
        <v>877</v>
      </c>
      <c r="B386" s="1679">
        <v>1</v>
      </c>
      <c r="C386" s="1679"/>
      <c r="D386" s="1680">
        <v>9267000</v>
      </c>
      <c r="E386" s="189">
        <v>14485000</v>
      </c>
    </row>
    <row r="387" spans="1:5" x14ac:dyDescent="0.25">
      <c r="A387" s="494" t="s">
        <v>915</v>
      </c>
      <c r="B387" s="1679">
        <v>1</v>
      </c>
      <c r="C387" s="1679"/>
      <c r="D387" s="1680">
        <v>9267000</v>
      </c>
      <c r="E387" s="189">
        <v>14485000</v>
      </c>
    </row>
    <row r="388" spans="1:5" x14ac:dyDescent="0.25">
      <c r="A388" s="492" t="s">
        <v>12</v>
      </c>
      <c r="B388" s="1679">
        <v>11</v>
      </c>
      <c r="C388" s="1679"/>
      <c r="D388" s="1680">
        <v>8309666.666666666</v>
      </c>
      <c r="E388" s="189">
        <v>39389200</v>
      </c>
    </row>
    <row r="389" spans="1:5" x14ac:dyDescent="0.25">
      <c r="A389" s="493" t="s">
        <v>373</v>
      </c>
      <c r="B389" s="1679">
        <v>3</v>
      </c>
      <c r="C389" s="1679"/>
      <c r="D389" s="1680">
        <v>8014500</v>
      </c>
      <c r="E389" s="189">
        <v>34310750</v>
      </c>
    </row>
    <row r="390" spans="1:5" x14ac:dyDescent="0.25">
      <c r="A390" s="494" t="s">
        <v>373</v>
      </c>
      <c r="B390" s="1679">
        <v>2</v>
      </c>
      <c r="C390" s="1679"/>
      <c r="D390" s="1680">
        <v>9043000</v>
      </c>
      <c r="E390" s="189">
        <v>49794500</v>
      </c>
    </row>
    <row r="391" spans="1:5" x14ac:dyDescent="0.25">
      <c r="A391" s="494" t="s">
        <v>826</v>
      </c>
      <c r="B391" s="1679">
        <v>1</v>
      </c>
      <c r="C391" s="1679"/>
      <c r="D391" s="1680">
        <v>6986000</v>
      </c>
      <c r="E391" s="189">
        <v>18827000</v>
      </c>
    </row>
    <row r="392" spans="1:5" x14ac:dyDescent="0.25">
      <c r="A392" s="493" t="s">
        <v>85</v>
      </c>
      <c r="B392" s="1679">
        <v>1</v>
      </c>
      <c r="C392" s="1679"/>
      <c r="D392" s="1680">
        <v>8707000</v>
      </c>
      <c r="E392" s="189">
        <v>41370000</v>
      </c>
    </row>
    <row r="393" spans="1:5" x14ac:dyDescent="0.25">
      <c r="A393" s="494" t="s">
        <v>85</v>
      </c>
      <c r="B393" s="1679">
        <v>1</v>
      </c>
      <c r="C393" s="1679"/>
      <c r="D393" s="1680">
        <v>8707000</v>
      </c>
      <c r="E393" s="189">
        <v>41370000</v>
      </c>
    </row>
    <row r="394" spans="1:5" x14ac:dyDescent="0.25">
      <c r="A394" s="493" t="s">
        <v>12</v>
      </c>
      <c r="B394" s="1679">
        <v>6</v>
      </c>
      <c r="C394" s="1679"/>
      <c r="D394" s="1680">
        <v>7685333.3333333302</v>
      </c>
      <c r="E394" s="189">
        <v>56229500</v>
      </c>
    </row>
    <row r="395" spans="1:5" x14ac:dyDescent="0.25">
      <c r="A395" s="494" t="s">
        <v>825</v>
      </c>
      <c r="B395" s="1679">
        <v>6</v>
      </c>
      <c r="C395" s="1679"/>
      <c r="D395" s="1680">
        <v>7685333.3333333302</v>
      </c>
      <c r="E395" s="189">
        <v>56229500</v>
      </c>
    </row>
    <row r="396" spans="1:5" x14ac:dyDescent="0.25">
      <c r="A396" s="493" t="s">
        <v>827</v>
      </c>
      <c r="B396" s="1679">
        <v>1</v>
      </c>
      <c r="C396" s="1679"/>
      <c r="D396" s="1680">
        <v>9127000</v>
      </c>
      <c r="E396" s="189">
        <v>30725000</v>
      </c>
    </row>
    <row r="397" spans="1:5" x14ac:dyDescent="0.25">
      <c r="A397" s="494" t="s">
        <v>1012</v>
      </c>
      <c r="B397" s="1679">
        <v>1</v>
      </c>
      <c r="C397" s="1679"/>
      <c r="D397" s="1680">
        <v>9127000</v>
      </c>
      <c r="E397" s="189">
        <v>30725000</v>
      </c>
    </row>
    <row r="398" spans="1:5" x14ac:dyDescent="0.25">
      <c r="A398" s="492" t="s">
        <v>73</v>
      </c>
      <c r="B398" s="1679">
        <v>7</v>
      </c>
      <c r="C398" s="1679"/>
      <c r="D398" s="1680">
        <v>8577700</v>
      </c>
      <c r="E398" s="189">
        <v>28980200</v>
      </c>
    </row>
    <row r="399" spans="1:5" x14ac:dyDescent="0.25">
      <c r="A399" s="493" t="s">
        <v>754</v>
      </c>
      <c r="B399" s="1679">
        <v>1</v>
      </c>
      <c r="C399" s="1679"/>
      <c r="D399" s="1680">
        <v>7615000</v>
      </c>
      <c r="E399" s="189">
        <v>23588000</v>
      </c>
    </row>
    <row r="400" spans="1:5" x14ac:dyDescent="0.25">
      <c r="A400" s="494" t="s">
        <v>754</v>
      </c>
      <c r="B400" s="1679">
        <v>1</v>
      </c>
      <c r="C400" s="1679"/>
      <c r="D400" s="1680">
        <v>7615000</v>
      </c>
      <c r="E400" s="189">
        <v>23588000</v>
      </c>
    </row>
    <row r="401" spans="1:5" x14ac:dyDescent="0.25">
      <c r="A401" s="493" t="s">
        <v>762</v>
      </c>
      <c r="B401" s="1679">
        <v>3</v>
      </c>
      <c r="C401" s="1679"/>
      <c r="D401" s="1680">
        <v>8424250</v>
      </c>
      <c r="E401" s="189">
        <v>30005750</v>
      </c>
    </row>
    <row r="402" spans="1:5" x14ac:dyDescent="0.25">
      <c r="A402" s="494" t="s">
        <v>762</v>
      </c>
      <c r="B402" s="1679">
        <v>2</v>
      </c>
      <c r="C402" s="1679"/>
      <c r="D402" s="1680">
        <v>7588500</v>
      </c>
      <c r="E402" s="189">
        <v>37187500</v>
      </c>
    </row>
    <row r="403" spans="1:5" x14ac:dyDescent="0.25">
      <c r="A403" s="494" t="s">
        <v>1710</v>
      </c>
      <c r="B403" s="1679">
        <v>1</v>
      </c>
      <c r="C403" s="1679"/>
      <c r="D403" s="1680">
        <v>9260000</v>
      </c>
      <c r="E403" s="189">
        <v>22824000</v>
      </c>
    </row>
    <row r="404" spans="1:5" x14ac:dyDescent="0.25">
      <c r="A404" s="493" t="s">
        <v>836</v>
      </c>
      <c r="B404" s="1679">
        <v>1</v>
      </c>
      <c r="C404" s="1679"/>
      <c r="D404" s="1680">
        <v>9175000</v>
      </c>
      <c r="E404" s="189">
        <v>27578000</v>
      </c>
    </row>
    <row r="405" spans="1:5" x14ac:dyDescent="0.25">
      <c r="A405" s="494" t="s">
        <v>879</v>
      </c>
      <c r="B405" s="1679">
        <v>1</v>
      </c>
      <c r="C405" s="1679"/>
      <c r="D405" s="1680">
        <v>9175000</v>
      </c>
      <c r="E405" s="189">
        <v>27578000</v>
      </c>
    </row>
    <row r="406" spans="1:5" x14ac:dyDescent="0.25">
      <c r="A406" s="493" t="s">
        <v>923</v>
      </c>
      <c r="B406" s="1679">
        <v>2</v>
      </c>
      <c r="C406" s="1679"/>
      <c r="D406" s="1680">
        <v>9250000</v>
      </c>
      <c r="E406" s="189">
        <v>33723500</v>
      </c>
    </row>
    <row r="407" spans="1:5" x14ac:dyDescent="0.25">
      <c r="A407" s="494" t="s">
        <v>923</v>
      </c>
      <c r="B407" s="1679">
        <v>2</v>
      </c>
      <c r="C407" s="1679"/>
      <c r="D407" s="1680">
        <v>9250000</v>
      </c>
      <c r="E407" s="189">
        <v>33723500</v>
      </c>
    </row>
    <row r="408" spans="1:5" x14ac:dyDescent="0.25">
      <c r="A408" s="492" t="s">
        <v>13</v>
      </c>
      <c r="B408" s="1679">
        <v>3</v>
      </c>
      <c r="C408" s="1679"/>
      <c r="D408" s="1680">
        <v>7853333.333333333</v>
      </c>
      <c r="E408" s="189">
        <v>47820333.333333336</v>
      </c>
    </row>
    <row r="409" spans="1:5" x14ac:dyDescent="0.25">
      <c r="A409" s="493" t="s">
        <v>1212</v>
      </c>
      <c r="B409" s="1679">
        <v>1</v>
      </c>
      <c r="C409" s="1679"/>
      <c r="D409" s="1680">
        <v>8413000</v>
      </c>
      <c r="E409" s="189">
        <v>47691000</v>
      </c>
    </row>
    <row r="410" spans="1:5" x14ac:dyDescent="0.25">
      <c r="A410" s="494" t="s">
        <v>875</v>
      </c>
      <c r="B410" s="1679">
        <v>1</v>
      </c>
      <c r="C410" s="1679"/>
      <c r="D410" s="1680">
        <v>8413000</v>
      </c>
      <c r="E410" s="189">
        <v>47691000</v>
      </c>
    </row>
    <row r="411" spans="1:5" x14ac:dyDescent="0.25">
      <c r="A411" s="493" t="s">
        <v>1222</v>
      </c>
      <c r="B411" s="1679">
        <v>2</v>
      </c>
      <c r="C411" s="1679"/>
      <c r="D411" s="1680">
        <v>7573500</v>
      </c>
      <c r="E411" s="189">
        <v>47885000</v>
      </c>
    </row>
    <row r="412" spans="1:5" x14ac:dyDescent="0.25">
      <c r="A412" s="494" t="s">
        <v>672</v>
      </c>
      <c r="B412" s="1679">
        <v>1</v>
      </c>
      <c r="C412" s="1679"/>
      <c r="D412" s="1680">
        <v>8329000</v>
      </c>
      <c r="E412" s="189">
        <v>63593000</v>
      </c>
    </row>
    <row r="413" spans="1:5" x14ac:dyDescent="0.25">
      <c r="A413" s="494" t="s">
        <v>742</v>
      </c>
      <c r="B413" s="1679">
        <v>1</v>
      </c>
      <c r="C413" s="1679"/>
      <c r="D413" s="1680">
        <v>6818000</v>
      </c>
      <c r="E413" s="189">
        <v>32177000</v>
      </c>
    </row>
    <row r="414" spans="1:5" x14ac:dyDescent="0.25">
      <c r="A414" s="492" t="s">
        <v>105</v>
      </c>
      <c r="B414" s="1679">
        <v>2</v>
      </c>
      <c r="C414" s="1679"/>
      <c r="D414" s="1680">
        <v>8141000</v>
      </c>
      <c r="E414" s="189">
        <v>31246000</v>
      </c>
    </row>
    <row r="415" spans="1:5" x14ac:dyDescent="0.25">
      <c r="A415" s="493" t="s">
        <v>107</v>
      </c>
      <c r="B415" s="1679">
        <v>2</v>
      </c>
      <c r="C415" s="1679"/>
      <c r="D415" s="1680">
        <v>8141000</v>
      </c>
      <c r="E415" s="189">
        <v>31246000</v>
      </c>
    </row>
    <row r="416" spans="1:5" x14ac:dyDescent="0.25">
      <c r="A416" s="494" t="s">
        <v>110</v>
      </c>
      <c r="B416" s="1679">
        <v>1</v>
      </c>
      <c r="C416" s="1679"/>
      <c r="D416" s="1680">
        <v>9254000</v>
      </c>
      <c r="E416" s="189">
        <v>22165000</v>
      </c>
    </row>
    <row r="417" spans="1:5" x14ac:dyDescent="0.25">
      <c r="A417" s="494" t="s">
        <v>903</v>
      </c>
      <c r="B417" s="1679">
        <v>1</v>
      </c>
      <c r="C417" s="1679"/>
      <c r="D417" s="1680">
        <v>7028000</v>
      </c>
      <c r="E417" s="189">
        <v>40327000</v>
      </c>
    </row>
    <row r="418" spans="1:5" x14ac:dyDescent="0.25">
      <c r="A418" s="492" t="s">
        <v>74</v>
      </c>
      <c r="B418" s="1679">
        <v>3</v>
      </c>
      <c r="C418" s="1679"/>
      <c r="D418" s="1680">
        <v>8249000</v>
      </c>
      <c r="E418" s="189">
        <v>34163750</v>
      </c>
    </row>
    <row r="419" spans="1:5" x14ac:dyDescent="0.25">
      <c r="A419" s="493" t="s">
        <v>74</v>
      </c>
      <c r="B419" s="1679">
        <v>2</v>
      </c>
      <c r="C419" s="1679"/>
      <c r="D419" s="1680">
        <v>9092000</v>
      </c>
      <c r="E419" s="189">
        <v>23324500</v>
      </c>
    </row>
    <row r="420" spans="1:5" x14ac:dyDescent="0.25">
      <c r="A420" s="494" t="s">
        <v>930</v>
      </c>
      <c r="B420" s="1679">
        <v>2</v>
      </c>
      <c r="C420" s="1679"/>
      <c r="D420" s="1680">
        <v>9092000</v>
      </c>
      <c r="E420" s="189">
        <v>23324500</v>
      </c>
    </row>
    <row r="421" spans="1:5" x14ac:dyDescent="0.25">
      <c r="A421" s="493" t="s">
        <v>763</v>
      </c>
      <c r="B421" s="1679">
        <v>1</v>
      </c>
      <c r="C421" s="1679"/>
      <c r="D421" s="1680">
        <v>7406000</v>
      </c>
      <c r="E421" s="189">
        <v>45003000</v>
      </c>
    </row>
    <row r="422" spans="1:5" x14ac:dyDescent="0.25">
      <c r="A422" s="494" t="s">
        <v>1016</v>
      </c>
      <c r="B422" s="1679">
        <v>1</v>
      </c>
      <c r="C422" s="1679"/>
      <c r="D422" s="1680">
        <v>7406000</v>
      </c>
      <c r="E422" s="189">
        <v>45003000</v>
      </c>
    </row>
    <row r="423" spans="1:5" x14ac:dyDescent="0.25">
      <c r="A423" s="492" t="s">
        <v>103</v>
      </c>
      <c r="B423" s="1679">
        <v>5</v>
      </c>
      <c r="C423" s="1679"/>
      <c r="D423" s="1680">
        <v>7892400</v>
      </c>
      <c r="E423" s="189">
        <v>42347600</v>
      </c>
    </row>
    <row r="424" spans="1:5" x14ac:dyDescent="0.25">
      <c r="A424" s="493" t="s">
        <v>94</v>
      </c>
      <c r="B424" s="1679">
        <v>1</v>
      </c>
      <c r="C424" s="1679"/>
      <c r="D424" s="1680">
        <v>7825000</v>
      </c>
      <c r="E424" s="189">
        <v>46367000</v>
      </c>
    </row>
    <row r="425" spans="1:5" x14ac:dyDescent="0.25">
      <c r="A425" s="494" t="s">
        <v>1112</v>
      </c>
      <c r="B425" s="1679">
        <v>1</v>
      </c>
      <c r="C425" s="1679"/>
      <c r="D425" s="1680">
        <v>7825000</v>
      </c>
      <c r="E425" s="189">
        <v>46367000</v>
      </c>
    </row>
    <row r="426" spans="1:5" x14ac:dyDescent="0.25">
      <c r="A426" s="493" t="s">
        <v>653</v>
      </c>
      <c r="B426" s="1679">
        <v>1</v>
      </c>
      <c r="C426" s="1679"/>
      <c r="D426" s="1680">
        <v>8329000</v>
      </c>
      <c r="E426" s="189">
        <v>28218000</v>
      </c>
    </row>
    <row r="427" spans="1:5" x14ac:dyDescent="0.25">
      <c r="A427" s="494" t="s">
        <v>654</v>
      </c>
      <c r="B427" s="1679">
        <v>1</v>
      </c>
      <c r="C427" s="1679"/>
      <c r="D427" s="1680">
        <v>8329000</v>
      </c>
      <c r="E427" s="189">
        <v>28218000</v>
      </c>
    </row>
    <row r="428" spans="1:5" x14ac:dyDescent="0.25">
      <c r="A428" s="493" t="s">
        <v>823</v>
      </c>
      <c r="B428" s="1679">
        <v>1</v>
      </c>
      <c r="C428" s="1679"/>
      <c r="D428" s="1680">
        <v>8581000</v>
      </c>
      <c r="E428" s="189">
        <v>32292000</v>
      </c>
    </row>
    <row r="429" spans="1:5" x14ac:dyDescent="0.25">
      <c r="A429" s="494" t="s">
        <v>1084</v>
      </c>
      <c r="B429" s="1679">
        <v>1</v>
      </c>
      <c r="C429" s="1679"/>
      <c r="D429" s="1680">
        <v>8581000</v>
      </c>
      <c r="E429" s="189">
        <v>32292000</v>
      </c>
    </row>
    <row r="430" spans="1:5" x14ac:dyDescent="0.25">
      <c r="A430" s="493" t="s">
        <v>103</v>
      </c>
      <c r="B430" s="1679">
        <v>1</v>
      </c>
      <c r="C430" s="1679"/>
      <c r="D430" s="1680">
        <v>7993000</v>
      </c>
      <c r="E430" s="189">
        <v>39654000</v>
      </c>
    </row>
    <row r="431" spans="1:5" x14ac:dyDescent="0.25">
      <c r="A431" s="494" t="s">
        <v>1046</v>
      </c>
      <c r="B431" s="1679">
        <v>1</v>
      </c>
      <c r="C431" s="1679"/>
      <c r="D431" s="1680">
        <v>7993000</v>
      </c>
      <c r="E431" s="189">
        <v>39654000</v>
      </c>
    </row>
    <row r="432" spans="1:5" x14ac:dyDescent="0.25">
      <c r="A432" s="493" t="s">
        <v>1144</v>
      </c>
      <c r="B432" s="1679">
        <v>1</v>
      </c>
      <c r="C432" s="1679"/>
      <c r="D432" s="1680">
        <v>6734000</v>
      </c>
      <c r="E432" s="189">
        <v>65207000</v>
      </c>
    </row>
    <row r="433" spans="1:5" x14ac:dyDescent="0.25">
      <c r="A433" s="494" t="s">
        <v>1145</v>
      </c>
      <c r="B433" s="1679">
        <v>1</v>
      </c>
      <c r="C433" s="1679"/>
      <c r="D433" s="1680">
        <v>6734000</v>
      </c>
      <c r="E433" s="189">
        <v>65207000</v>
      </c>
    </row>
    <row r="434" spans="1:5" x14ac:dyDescent="0.25">
      <c r="A434" s="1682">
        <v>116</v>
      </c>
      <c r="B434" s="1679">
        <v>6</v>
      </c>
      <c r="C434" s="1679">
        <v>6</v>
      </c>
      <c r="D434" s="1680">
        <v>17190613.496363636</v>
      </c>
      <c r="E434" s="189">
        <v>17351590.138181817</v>
      </c>
    </row>
    <row r="435" spans="1:5" x14ac:dyDescent="0.25">
      <c r="A435" s="492" t="s">
        <v>11</v>
      </c>
      <c r="B435" s="1679">
        <v>2</v>
      </c>
      <c r="C435" s="1679">
        <v>1</v>
      </c>
      <c r="D435" s="1680">
        <v>18218812.465</v>
      </c>
      <c r="E435" s="189">
        <v>18486255.989999998</v>
      </c>
    </row>
    <row r="436" spans="1:5" x14ac:dyDescent="0.25">
      <c r="A436" s="493" t="s">
        <v>95</v>
      </c>
      <c r="B436" s="1679">
        <v>2</v>
      </c>
      <c r="C436" s="1679"/>
      <c r="D436" s="1680">
        <v>13950000</v>
      </c>
      <c r="E436" s="189">
        <v>14245262.119999999</v>
      </c>
    </row>
    <row r="437" spans="1:5" x14ac:dyDescent="0.25">
      <c r="A437" s="494" t="s">
        <v>856</v>
      </c>
      <c r="B437" s="1679">
        <v>2</v>
      </c>
      <c r="C437" s="1679"/>
      <c r="D437" s="1680">
        <v>13950000</v>
      </c>
      <c r="E437" s="189">
        <v>14245262.119999999</v>
      </c>
    </row>
    <row r="438" spans="1:5" x14ac:dyDescent="0.25">
      <c r="A438" s="493" t="s">
        <v>104</v>
      </c>
      <c r="B438" s="1679"/>
      <c r="C438" s="1679">
        <v>1</v>
      </c>
      <c r="D438" s="1680">
        <v>22487624.93</v>
      </c>
      <c r="E438" s="189">
        <v>22727249.859999999</v>
      </c>
    </row>
    <row r="439" spans="1:5" x14ac:dyDescent="0.25">
      <c r="A439" s="494" t="s">
        <v>904</v>
      </c>
      <c r="B439" s="1679"/>
      <c r="C439" s="1679">
        <v>1</v>
      </c>
      <c r="D439" s="1680">
        <v>22487624.93</v>
      </c>
      <c r="E439" s="189">
        <v>22727249.859999999</v>
      </c>
    </row>
    <row r="440" spans="1:5" x14ac:dyDescent="0.25">
      <c r="A440" s="492" t="s">
        <v>73</v>
      </c>
      <c r="B440" s="1679">
        <v>1</v>
      </c>
      <c r="C440" s="1679">
        <v>3</v>
      </c>
      <c r="D440" s="1680">
        <v>18849067.767499998</v>
      </c>
      <c r="E440" s="189">
        <v>18955196.765000001</v>
      </c>
    </row>
    <row r="441" spans="1:5" x14ac:dyDescent="0.25">
      <c r="A441" s="493" t="s">
        <v>658</v>
      </c>
      <c r="B441" s="1679"/>
      <c r="C441" s="1679">
        <v>3</v>
      </c>
      <c r="D441" s="1680">
        <v>22069423.690000001</v>
      </c>
      <c r="E441" s="189">
        <v>22118026.326666668</v>
      </c>
    </row>
    <row r="442" spans="1:5" x14ac:dyDescent="0.25">
      <c r="A442" s="494" t="s">
        <v>672</v>
      </c>
      <c r="B442" s="1679"/>
      <c r="C442" s="1679">
        <v>1</v>
      </c>
      <c r="D442" s="1680">
        <v>23163655.93</v>
      </c>
      <c r="E442" s="189">
        <v>23215173.260000002</v>
      </c>
    </row>
    <row r="443" spans="1:5" x14ac:dyDescent="0.25">
      <c r="A443" s="494" t="s">
        <v>935</v>
      </c>
      <c r="B443" s="1679"/>
      <c r="C443" s="1679">
        <v>1</v>
      </c>
      <c r="D443" s="1680">
        <v>21270782.07</v>
      </c>
      <c r="E443" s="189">
        <v>21317757.859999999</v>
      </c>
    </row>
    <row r="444" spans="1:5" x14ac:dyDescent="0.25">
      <c r="A444" s="494" t="s">
        <v>1167</v>
      </c>
      <c r="B444" s="1679"/>
      <c r="C444" s="1679">
        <v>1</v>
      </c>
      <c r="D444" s="1680">
        <v>21773833.07</v>
      </c>
      <c r="E444" s="189">
        <v>21821147.859999999</v>
      </c>
    </row>
    <row r="445" spans="1:5" x14ac:dyDescent="0.25">
      <c r="A445" s="493" t="s">
        <v>834</v>
      </c>
      <c r="B445" s="1679">
        <v>1</v>
      </c>
      <c r="C445" s="1679"/>
      <c r="D445" s="1680">
        <v>9188000</v>
      </c>
      <c r="E445" s="189">
        <v>9466708.0800000001</v>
      </c>
    </row>
    <row r="446" spans="1:5" x14ac:dyDescent="0.25">
      <c r="A446" s="494" t="s">
        <v>1109</v>
      </c>
      <c r="B446" s="1679">
        <v>1</v>
      </c>
      <c r="C446" s="1679"/>
      <c r="D446" s="1680">
        <v>9188000</v>
      </c>
      <c r="E446" s="189">
        <v>9466708.0800000001</v>
      </c>
    </row>
    <row r="447" spans="1:5" x14ac:dyDescent="0.25">
      <c r="A447" s="492" t="s">
        <v>74</v>
      </c>
      <c r="B447" s="1679">
        <v>3</v>
      </c>
      <c r="C447" s="1679">
        <v>2</v>
      </c>
      <c r="D447" s="1680">
        <v>15452570.491999999</v>
      </c>
      <c r="E447" s="189">
        <v>15614838.496000001</v>
      </c>
    </row>
    <row r="448" spans="1:5" x14ac:dyDescent="0.25">
      <c r="A448" s="493" t="s">
        <v>74</v>
      </c>
      <c r="B448" s="1679">
        <v>2</v>
      </c>
      <c r="C448" s="1679"/>
      <c r="D448" s="1680">
        <v>9300000</v>
      </c>
      <c r="E448" s="189">
        <v>9466708.0800000001</v>
      </c>
    </row>
    <row r="449" spans="1:5" x14ac:dyDescent="0.25">
      <c r="A449" s="494" t="s">
        <v>749</v>
      </c>
      <c r="B449" s="1679">
        <v>1</v>
      </c>
      <c r="C449" s="1679"/>
      <c r="D449" s="1680">
        <v>9300000</v>
      </c>
      <c r="E449" s="189">
        <v>9466708.0800000001</v>
      </c>
    </row>
    <row r="450" spans="1:5" x14ac:dyDescent="0.25">
      <c r="A450" s="494" t="s">
        <v>1110</v>
      </c>
      <c r="B450" s="1679">
        <v>1</v>
      </c>
      <c r="C450" s="1679"/>
      <c r="D450" s="1680">
        <v>9300000</v>
      </c>
      <c r="E450" s="189">
        <v>9466708.0800000001</v>
      </c>
    </row>
    <row r="451" spans="1:5" x14ac:dyDescent="0.25">
      <c r="A451" s="493" t="s">
        <v>746</v>
      </c>
      <c r="B451" s="1679">
        <v>1</v>
      </c>
      <c r="C451" s="1679"/>
      <c r="D451" s="1680">
        <v>9300000</v>
      </c>
      <c r="E451" s="189">
        <v>9466708.0800000001</v>
      </c>
    </row>
    <row r="452" spans="1:5" x14ac:dyDescent="0.25">
      <c r="A452" s="494" t="s">
        <v>1185</v>
      </c>
      <c r="B452" s="1679">
        <v>1</v>
      </c>
      <c r="C452" s="1679"/>
      <c r="D452" s="1680">
        <v>9300000</v>
      </c>
      <c r="E452" s="189">
        <v>9466708.0800000001</v>
      </c>
    </row>
    <row r="453" spans="1:5" x14ac:dyDescent="0.25">
      <c r="A453" s="493" t="s">
        <v>747</v>
      </c>
      <c r="B453" s="1679"/>
      <c r="C453" s="1679">
        <v>1</v>
      </c>
      <c r="D453" s="1680">
        <v>20868341.27</v>
      </c>
      <c r="E453" s="189">
        <v>20915045.859999999</v>
      </c>
    </row>
    <row r="454" spans="1:5" x14ac:dyDescent="0.25">
      <c r="A454" s="494" t="s">
        <v>748</v>
      </c>
      <c r="B454" s="1679"/>
      <c r="C454" s="1679">
        <v>1</v>
      </c>
      <c r="D454" s="1680">
        <v>20868341.27</v>
      </c>
      <c r="E454" s="189">
        <v>20915045.859999999</v>
      </c>
    </row>
    <row r="455" spans="1:5" x14ac:dyDescent="0.25">
      <c r="A455" s="493" t="s">
        <v>763</v>
      </c>
      <c r="B455" s="1679"/>
      <c r="C455" s="1679">
        <v>1</v>
      </c>
      <c r="D455" s="1680">
        <v>28494511.190000001</v>
      </c>
      <c r="E455" s="189">
        <v>28759022.379999999</v>
      </c>
    </row>
    <row r="456" spans="1:5" x14ac:dyDescent="0.25">
      <c r="A456" s="494" t="s">
        <v>1132</v>
      </c>
      <c r="B456" s="1679"/>
      <c r="C456" s="1679">
        <v>1</v>
      </c>
      <c r="D456" s="1680">
        <v>28494511.190000001</v>
      </c>
      <c r="E456" s="189">
        <v>28759022.379999999</v>
      </c>
    </row>
    <row r="457" spans="1:5" x14ac:dyDescent="0.25">
      <c r="A457" s="1682">
        <v>88</v>
      </c>
      <c r="B457" s="1679">
        <v>2</v>
      </c>
      <c r="C457" s="1679">
        <v>13</v>
      </c>
      <c r="D457" s="1680">
        <v>18609045.928461537</v>
      </c>
      <c r="E457" s="189">
        <v>18689872.922820516</v>
      </c>
    </row>
    <row r="458" spans="1:5" x14ac:dyDescent="0.25">
      <c r="A458" s="492" t="s">
        <v>11</v>
      </c>
      <c r="B458" s="1679"/>
      <c r="C458" s="1679">
        <v>1</v>
      </c>
      <c r="D458" s="1680">
        <v>15176821.9</v>
      </c>
      <c r="E458" s="189">
        <v>15176821.9</v>
      </c>
    </row>
    <row r="459" spans="1:5" x14ac:dyDescent="0.25">
      <c r="A459" s="493" t="s">
        <v>84</v>
      </c>
      <c r="B459" s="1679"/>
      <c r="C459" s="1679">
        <v>1</v>
      </c>
      <c r="D459" s="1680">
        <v>15176821.9</v>
      </c>
      <c r="E459" s="189">
        <v>15176821.9</v>
      </c>
    </row>
    <row r="460" spans="1:5" x14ac:dyDescent="0.25">
      <c r="A460" s="494" t="s">
        <v>910</v>
      </c>
      <c r="B460" s="1679"/>
      <c r="C460" s="1679">
        <v>1</v>
      </c>
      <c r="D460" s="1680">
        <v>15176821.9</v>
      </c>
      <c r="E460" s="189">
        <v>15176821.9</v>
      </c>
    </row>
    <row r="461" spans="1:5" x14ac:dyDescent="0.25">
      <c r="A461" s="492" t="s">
        <v>74</v>
      </c>
      <c r="B461" s="1679"/>
      <c r="C461" s="1679">
        <v>8</v>
      </c>
      <c r="D461" s="1680">
        <v>20957886.693749998</v>
      </c>
      <c r="E461" s="189">
        <v>20986128.598749999</v>
      </c>
    </row>
    <row r="462" spans="1:5" x14ac:dyDescent="0.25">
      <c r="A462" s="493" t="s">
        <v>72</v>
      </c>
      <c r="B462" s="1679"/>
      <c r="C462" s="1679">
        <v>1</v>
      </c>
      <c r="D462" s="1680">
        <v>17464714.559999999</v>
      </c>
      <c r="E462" s="189">
        <v>17515238.399999999</v>
      </c>
    </row>
    <row r="463" spans="1:5" x14ac:dyDescent="0.25">
      <c r="A463" s="494" t="s">
        <v>831</v>
      </c>
      <c r="B463" s="1679"/>
      <c r="C463" s="1679">
        <v>1</v>
      </c>
      <c r="D463" s="1680">
        <v>17464714.559999999</v>
      </c>
      <c r="E463" s="189">
        <v>17515238.399999999</v>
      </c>
    </row>
    <row r="464" spans="1:5" x14ac:dyDescent="0.25">
      <c r="A464" s="493" t="s">
        <v>97</v>
      </c>
      <c r="B464" s="1679"/>
      <c r="C464" s="1679">
        <v>1</v>
      </c>
      <c r="D464" s="1680">
        <v>20897473.850000001</v>
      </c>
      <c r="E464" s="189">
        <v>20897473.850000001</v>
      </c>
    </row>
    <row r="465" spans="1:5" x14ac:dyDescent="0.25">
      <c r="A465" s="494" t="s">
        <v>598</v>
      </c>
      <c r="B465" s="1679"/>
      <c r="C465" s="1679">
        <v>1</v>
      </c>
      <c r="D465" s="1680">
        <v>20897473.850000001</v>
      </c>
      <c r="E465" s="189">
        <v>20897473.850000001</v>
      </c>
    </row>
    <row r="466" spans="1:5" x14ac:dyDescent="0.25">
      <c r="A466" s="493" t="s">
        <v>75</v>
      </c>
      <c r="B466" s="1679"/>
      <c r="C466" s="1679">
        <v>2</v>
      </c>
      <c r="D466" s="1680">
        <v>21236163.064999998</v>
      </c>
      <c r="E466" s="189">
        <v>21294579.300000001</v>
      </c>
    </row>
    <row r="467" spans="1:5" x14ac:dyDescent="0.25">
      <c r="A467" s="494" t="s">
        <v>849</v>
      </c>
      <c r="B467" s="1679"/>
      <c r="C467" s="1679">
        <v>1</v>
      </c>
      <c r="D467" s="1680">
        <v>21543153.539999999</v>
      </c>
      <c r="E467" s="189">
        <v>21601189.050000001</v>
      </c>
    </row>
    <row r="468" spans="1:5" x14ac:dyDescent="0.25">
      <c r="A468" s="494" t="s">
        <v>918</v>
      </c>
      <c r="B468" s="1679"/>
      <c r="C468" s="1679">
        <v>1</v>
      </c>
      <c r="D468" s="1680">
        <v>20929172.59</v>
      </c>
      <c r="E468" s="189">
        <v>20987969.550000001</v>
      </c>
    </row>
    <row r="469" spans="1:5" x14ac:dyDescent="0.25">
      <c r="A469" s="493" t="s">
        <v>74</v>
      </c>
      <c r="B469" s="1679"/>
      <c r="C469" s="1679">
        <v>2</v>
      </c>
      <c r="D469" s="1680">
        <v>22292630.475000001</v>
      </c>
      <c r="E469" s="189">
        <v>22292630.475000001</v>
      </c>
    </row>
    <row r="470" spans="1:5" x14ac:dyDescent="0.25">
      <c r="A470" s="494" t="s">
        <v>986</v>
      </c>
      <c r="B470" s="1679"/>
      <c r="C470" s="1679">
        <v>1</v>
      </c>
      <c r="D470" s="1680">
        <v>23972928.600000001</v>
      </c>
      <c r="E470" s="189">
        <v>23972928.600000001</v>
      </c>
    </row>
    <row r="471" spans="1:5" x14ac:dyDescent="0.25">
      <c r="A471" s="494" t="s">
        <v>1007</v>
      </c>
      <c r="B471" s="1679"/>
      <c r="C471" s="1679">
        <v>1</v>
      </c>
      <c r="D471" s="1680">
        <v>20612332.350000001</v>
      </c>
      <c r="E471" s="189">
        <v>20612332.350000001</v>
      </c>
    </row>
    <row r="472" spans="1:5" x14ac:dyDescent="0.25">
      <c r="A472" s="493" t="s">
        <v>745</v>
      </c>
      <c r="B472" s="1679"/>
      <c r="C472" s="1679">
        <v>1</v>
      </c>
      <c r="D472" s="1680">
        <v>21172431.719999999</v>
      </c>
      <c r="E472" s="189">
        <v>21172431.719999999</v>
      </c>
    </row>
    <row r="473" spans="1:5" x14ac:dyDescent="0.25">
      <c r="A473" s="494" t="s">
        <v>745</v>
      </c>
      <c r="B473" s="1679"/>
      <c r="C473" s="1679">
        <v>1</v>
      </c>
      <c r="D473" s="1680">
        <v>21172431.719999999</v>
      </c>
      <c r="E473" s="189">
        <v>21172431.719999999</v>
      </c>
    </row>
    <row r="474" spans="1:5" x14ac:dyDescent="0.25">
      <c r="A474" s="493" t="s">
        <v>919</v>
      </c>
      <c r="B474" s="1679"/>
      <c r="C474" s="1679">
        <v>1</v>
      </c>
      <c r="D474" s="1680">
        <v>21070886.34</v>
      </c>
      <c r="E474" s="189">
        <v>21129465.27</v>
      </c>
    </row>
    <row r="475" spans="1:5" x14ac:dyDescent="0.25">
      <c r="A475" s="494" t="s">
        <v>919</v>
      </c>
      <c r="B475" s="1679"/>
      <c r="C475" s="1679">
        <v>1</v>
      </c>
      <c r="D475" s="1680">
        <v>21070886.34</v>
      </c>
      <c r="E475" s="189">
        <v>21129465.27</v>
      </c>
    </row>
    <row r="476" spans="1:5" x14ac:dyDescent="0.25">
      <c r="A476" s="492" t="s">
        <v>103</v>
      </c>
      <c r="B476" s="1679">
        <v>2</v>
      </c>
      <c r="C476" s="1679">
        <v>4</v>
      </c>
      <c r="D476" s="1680">
        <v>14769420.404999999</v>
      </c>
      <c r="E476" s="189">
        <v>14975624.326666676</v>
      </c>
    </row>
    <row r="477" spans="1:5" x14ac:dyDescent="0.25">
      <c r="A477" s="493" t="s">
        <v>109</v>
      </c>
      <c r="B477" s="1679">
        <v>2</v>
      </c>
      <c r="C477" s="1679">
        <v>4</v>
      </c>
      <c r="D477" s="1680">
        <v>14769420.404999999</v>
      </c>
      <c r="E477" s="189">
        <v>14975624.326666676</v>
      </c>
    </row>
    <row r="478" spans="1:5" x14ac:dyDescent="0.25">
      <c r="A478" s="494" t="s">
        <v>82</v>
      </c>
      <c r="B478" s="1679">
        <v>1</v>
      </c>
      <c r="C478" s="1679"/>
      <c r="D478" s="1680">
        <v>9300000</v>
      </c>
      <c r="E478" s="189">
        <v>9620978.5999999996</v>
      </c>
    </row>
    <row r="479" spans="1:5" x14ac:dyDescent="0.25">
      <c r="A479" s="494" t="s">
        <v>742</v>
      </c>
      <c r="B479" s="1679"/>
      <c r="C479" s="1679">
        <v>1</v>
      </c>
      <c r="D479" s="1680">
        <v>19427423.440000001</v>
      </c>
      <c r="E479" s="189">
        <v>19481492.710000001</v>
      </c>
    </row>
    <row r="480" spans="1:5" x14ac:dyDescent="0.25">
      <c r="A480" s="494" t="s">
        <v>839</v>
      </c>
      <c r="B480" s="1679">
        <v>1</v>
      </c>
      <c r="C480" s="1679">
        <v>3</v>
      </c>
      <c r="D480" s="1680">
        <v>15175129.09</v>
      </c>
      <c r="E480" s="189">
        <v>15400012.99833335</v>
      </c>
    </row>
    <row r="481" spans="1:5" x14ac:dyDescent="0.25">
      <c r="A481" s="1682">
        <v>32</v>
      </c>
      <c r="B481" s="1679">
        <v>35</v>
      </c>
      <c r="C481" s="1679">
        <v>20</v>
      </c>
      <c r="D481" s="1680">
        <v>10495716.235483518</v>
      </c>
      <c r="E481" s="189">
        <v>16090017.602340661</v>
      </c>
    </row>
    <row r="482" spans="1:5" x14ac:dyDescent="0.25">
      <c r="A482" s="492" t="s">
        <v>11</v>
      </c>
      <c r="B482" s="1679">
        <v>6</v>
      </c>
      <c r="C482" s="1679">
        <v>1</v>
      </c>
      <c r="D482" s="1680">
        <v>9862682.1957142856</v>
      </c>
      <c r="E482" s="189">
        <v>16465466.940000001</v>
      </c>
    </row>
    <row r="483" spans="1:5" x14ac:dyDescent="0.25">
      <c r="A483" s="493" t="s">
        <v>95</v>
      </c>
      <c r="B483" s="1679">
        <v>1</v>
      </c>
      <c r="C483" s="1679">
        <v>1</v>
      </c>
      <c r="D483" s="1680">
        <v>13964387.685000001</v>
      </c>
      <c r="E483" s="189">
        <v>14149671.095000001</v>
      </c>
    </row>
    <row r="484" spans="1:5" x14ac:dyDescent="0.25">
      <c r="A484" s="494" t="s">
        <v>845</v>
      </c>
      <c r="B484" s="1679">
        <v>1</v>
      </c>
      <c r="C484" s="1679"/>
      <c r="D484" s="1680">
        <v>9227000</v>
      </c>
      <c r="E484" s="189">
        <v>9597566.8200000003</v>
      </c>
    </row>
    <row r="485" spans="1:5" x14ac:dyDescent="0.25">
      <c r="A485" s="494" t="s">
        <v>856</v>
      </c>
      <c r="B485" s="1679"/>
      <c r="C485" s="1679">
        <v>1</v>
      </c>
      <c r="D485" s="1680">
        <v>18701775.370000001</v>
      </c>
      <c r="E485" s="189">
        <v>18701775.370000001</v>
      </c>
    </row>
    <row r="486" spans="1:5" x14ac:dyDescent="0.25">
      <c r="A486" s="493" t="s">
        <v>104</v>
      </c>
      <c r="B486" s="1679">
        <v>4</v>
      </c>
      <c r="C486" s="1679"/>
      <c r="D486" s="1680">
        <v>8352750</v>
      </c>
      <c r="E486" s="189">
        <v>16740404.26</v>
      </c>
    </row>
    <row r="487" spans="1:5" x14ac:dyDescent="0.25">
      <c r="A487" s="494" t="s">
        <v>842</v>
      </c>
      <c r="B487" s="1679">
        <v>1</v>
      </c>
      <c r="C487" s="1679"/>
      <c r="D487" s="1680">
        <v>9300000</v>
      </c>
      <c r="E487" s="189">
        <v>9949915.0500000007</v>
      </c>
    </row>
    <row r="488" spans="1:5" x14ac:dyDescent="0.25">
      <c r="A488" s="494" t="s">
        <v>843</v>
      </c>
      <c r="B488" s="1679">
        <v>1</v>
      </c>
      <c r="C488" s="1679"/>
      <c r="D488" s="1680">
        <v>6188000</v>
      </c>
      <c r="E488" s="189">
        <v>23536064.25</v>
      </c>
    </row>
    <row r="489" spans="1:5" x14ac:dyDescent="0.25">
      <c r="A489" s="494" t="s">
        <v>904</v>
      </c>
      <c r="B489" s="1679">
        <v>1</v>
      </c>
      <c r="C489" s="1679"/>
      <c r="D489" s="1680">
        <v>8623000</v>
      </c>
      <c r="E489" s="189">
        <v>23613005.77</v>
      </c>
    </row>
    <row r="490" spans="1:5" x14ac:dyDescent="0.25">
      <c r="A490" s="494" t="s">
        <v>1108</v>
      </c>
      <c r="B490" s="1679">
        <v>1</v>
      </c>
      <c r="C490" s="1679"/>
      <c r="D490" s="1680">
        <v>9300000</v>
      </c>
      <c r="E490" s="189">
        <v>9862631.9700000007</v>
      </c>
    </row>
    <row r="491" spans="1:5" x14ac:dyDescent="0.25">
      <c r="A491" s="493" t="s">
        <v>1097</v>
      </c>
      <c r="B491" s="1679">
        <v>1</v>
      </c>
      <c r="C491" s="1679"/>
      <c r="D491" s="1680">
        <v>7699000</v>
      </c>
      <c r="E491" s="189">
        <v>19997309.350000001</v>
      </c>
    </row>
    <row r="492" spans="1:5" x14ac:dyDescent="0.25">
      <c r="A492" s="494" t="s">
        <v>1097</v>
      </c>
      <c r="B492" s="1679">
        <v>1</v>
      </c>
      <c r="C492" s="1679"/>
      <c r="D492" s="1680">
        <v>7699000</v>
      </c>
      <c r="E492" s="189">
        <v>19997309.350000001</v>
      </c>
    </row>
    <row r="493" spans="1:5" x14ac:dyDescent="0.25">
      <c r="A493" s="492" t="s">
        <v>12</v>
      </c>
      <c r="B493" s="1679">
        <v>1</v>
      </c>
      <c r="C493" s="1679">
        <v>13</v>
      </c>
      <c r="D493" s="1680">
        <v>12876885.718461551</v>
      </c>
      <c r="E493" s="189">
        <v>17207008.52346155</v>
      </c>
    </row>
    <row r="494" spans="1:5" x14ac:dyDescent="0.25">
      <c r="A494" s="493" t="s">
        <v>85</v>
      </c>
      <c r="B494" s="1679">
        <v>1</v>
      </c>
      <c r="C494" s="1679">
        <v>13</v>
      </c>
      <c r="D494" s="1680">
        <v>12876885.718461551</v>
      </c>
      <c r="E494" s="189">
        <v>17207008.52346155</v>
      </c>
    </row>
    <row r="495" spans="1:5" x14ac:dyDescent="0.25">
      <c r="A495" s="494" t="s">
        <v>85</v>
      </c>
      <c r="B495" s="1679">
        <v>1</v>
      </c>
      <c r="C495" s="1679"/>
      <c r="D495" s="1680">
        <v>9127000</v>
      </c>
      <c r="E495" s="189">
        <v>17787245.609999999</v>
      </c>
    </row>
    <row r="496" spans="1:5" x14ac:dyDescent="0.25">
      <c r="A496" s="494" t="s">
        <v>1053</v>
      </c>
      <c r="B496" s="1679"/>
      <c r="C496" s="1679">
        <v>13</v>
      </c>
      <c r="D496" s="1680">
        <v>16626771.4369231</v>
      </c>
      <c r="E496" s="189">
        <v>16626771.4369231</v>
      </c>
    </row>
    <row r="497" spans="1:5" x14ac:dyDescent="0.25">
      <c r="A497" s="492" t="s">
        <v>73</v>
      </c>
      <c r="B497" s="1679">
        <v>14</v>
      </c>
      <c r="C497" s="1679">
        <v>1</v>
      </c>
      <c r="D497" s="1680">
        <v>9153091.1927272733</v>
      </c>
      <c r="E497" s="189">
        <v>18827617.988181815</v>
      </c>
    </row>
    <row r="498" spans="1:5" x14ac:dyDescent="0.25">
      <c r="A498" s="493" t="s">
        <v>86</v>
      </c>
      <c r="B498" s="1679">
        <v>1</v>
      </c>
      <c r="C498" s="1679"/>
      <c r="D498" s="1680">
        <v>8833000</v>
      </c>
      <c r="E498" s="189">
        <v>11284354.119999999</v>
      </c>
    </row>
    <row r="499" spans="1:5" x14ac:dyDescent="0.25">
      <c r="A499" s="494" t="s">
        <v>86</v>
      </c>
      <c r="B499" s="1679">
        <v>1</v>
      </c>
      <c r="C499" s="1679"/>
      <c r="D499" s="1680">
        <v>8833000</v>
      </c>
      <c r="E499" s="189">
        <v>11284354.119999999</v>
      </c>
    </row>
    <row r="500" spans="1:5" x14ac:dyDescent="0.25">
      <c r="A500" s="493" t="s">
        <v>658</v>
      </c>
      <c r="B500" s="1679">
        <v>2</v>
      </c>
      <c r="C500" s="1679"/>
      <c r="D500" s="1680">
        <v>7775500</v>
      </c>
      <c r="E500" s="189">
        <v>10520293.09</v>
      </c>
    </row>
    <row r="501" spans="1:5" x14ac:dyDescent="0.25">
      <c r="A501" s="494" t="s">
        <v>915</v>
      </c>
      <c r="B501" s="1679">
        <v>1</v>
      </c>
      <c r="C501" s="1679"/>
      <c r="D501" s="1680">
        <v>9195000</v>
      </c>
      <c r="E501" s="189">
        <v>9971850.0199999996</v>
      </c>
    </row>
    <row r="502" spans="1:5" x14ac:dyDescent="0.25">
      <c r="A502" s="494" t="s">
        <v>935</v>
      </c>
      <c r="B502" s="1679">
        <v>1</v>
      </c>
      <c r="C502" s="1679"/>
      <c r="D502" s="1680">
        <v>6356000</v>
      </c>
      <c r="E502" s="189">
        <v>11068736.16</v>
      </c>
    </row>
    <row r="503" spans="1:5" x14ac:dyDescent="0.25">
      <c r="A503" s="493" t="s">
        <v>762</v>
      </c>
      <c r="B503" s="1679">
        <v>1</v>
      </c>
      <c r="C503" s="1679"/>
      <c r="D503" s="1680">
        <v>6230000</v>
      </c>
      <c r="E503" s="189">
        <v>31476765</v>
      </c>
    </row>
    <row r="504" spans="1:5" x14ac:dyDescent="0.25">
      <c r="A504" s="494" t="s">
        <v>762</v>
      </c>
      <c r="B504" s="1679">
        <v>1</v>
      </c>
      <c r="C504" s="1679"/>
      <c r="D504" s="1680">
        <v>6230000</v>
      </c>
      <c r="E504" s="189">
        <v>31476765</v>
      </c>
    </row>
    <row r="505" spans="1:5" x14ac:dyDescent="0.25">
      <c r="A505" s="493" t="s">
        <v>836</v>
      </c>
      <c r="B505" s="1679">
        <v>4</v>
      </c>
      <c r="C505" s="1679">
        <v>1</v>
      </c>
      <c r="D505" s="1680">
        <v>10964750.624000002</v>
      </c>
      <c r="E505" s="189">
        <v>22962661.784000002</v>
      </c>
    </row>
    <row r="506" spans="1:5" x14ac:dyDescent="0.25">
      <c r="A506" s="494" t="s">
        <v>836</v>
      </c>
      <c r="B506" s="1679">
        <v>1</v>
      </c>
      <c r="C506" s="1679">
        <v>1</v>
      </c>
      <c r="D506" s="1680">
        <v>15484376.560000001</v>
      </c>
      <c r="E506" s="189">
        <v>19871656.23</v>
      </c>
    </row>
    <row r="507" spans="1:5" x14ac:dyDescent="0.25">
      <c r="A507" s="494" t="s">
        <v>879</v>
      </c>
      <c r="B507" s="1679">
        <v>1</v>
      </c>
      <c r="C507" s="1679"/>
      <c r="D507" s="1680">
        <v>8077000</v>
      </c>
      <c r="E507" s="189">
        <v>20426898.379999999</v>
      </c>
    </row>
    <row r="508" spans="1:5" x14ac:dyDescent="0.25">
      <c r="A508" s="494" t="s">
        <v>925</v>
      </c>
      <c r="B508" s="1679">
        <v>1</v>
      </c>
      <c r="C508" s="1679"/>
      <c r="D508" s="1680">
        <v>9254000</v>
      </c>
      <c r="E508" s="189">
        <v>17242586.75</v>
      </c>
    </row>
    <row r="509" spans="1:5" x14ac:dyDescent="0.25">
      <c r="A509" s="494" t="s">
        <v>1018</v>
      </c>
      <c r="B509" s="1679">
        <v>1</v>
      </c>
      <c r="C509" s="1679"/>
      <c r="D509" s="1680">
        <v>6524000</v>
      </c>
      <c r="E509" s="189">
        <v>37400511.329999998</v>
      </c>
    </row>
    <row r="510" spans="1:5" x14ac:dyDescent="0.25">
      <c r="A510" s="493" t="s">
        <v>837</v>
      </c>
      <c r="B510" s="1679">
        <v>6</v>
      </c>
      <c r="C510" s="1679"/>
      <c r="D510" s="1680">
        <v>7623125</v>
      </c>
      <c r="E510" s="189">
        <v>14244391.824999999</v>
      </c>
    </row>
    <row r="511" spans="1:5" x14ac:dyDescent="0.25">
      <c r="A511" s="494" t="s">
        <v>837</v>
      </c>
      <c r="B511" s="1679">
        <v>4</v>
      </c>
      <c r="C511" s="1679"/>
      <c r="D511" s="1680">
        <v>8271250</v>
      </c>
      <c r="E511" s="189">
        <v>16514525.15</v>
      </c>
    </row>
    <row r="512" spans="1:5" x14ac:dyDescent="0.25">
      <c r="A512" s="494" t="s">
        <v>1054</v>
      </c>
      <c r="B512" s="1679">
        <v>2</v>
      </c>
      <c r="C512" s="1679"/>
      <c r="D512" s="1680">
        <v>6975000</v>
      </c>
      <c r="E512" s="189">
        <v>11974258.5</v>
      </c>
    </row>
    <row r="513" spans="1:5" x14ac:dyDescent="0.25">
      <c r="A513" s="492" t="s">
        <v>13</v>
      </c>
      <c r="B513" s="1679">
        <v>3</v>
      </c>
      <c r="C513" s="1679"/>
      <c r="D513" s="1680">
        <v>9138000</v>
      </c>
      <c r="E513" s="189">
        <v>12246594.050000001</v>
      </c>
    </row>
    <row r="514" spans="1:5" x14ac:dyDescent="0.25">
      <c r="A514" s="493" t="s">
        <v>106</v>
      </c>
      <c r="B514" s="1679">
        <v>3</v>
      </c>
      <c r="C514" s="1679"/>
      <c r="D514" s="1680">
        <v>9138000</v>
      </c>
      <c r="E514" s="189">
        <v>12246594.050000001</v>
      </c>
    </row>
    <row r="515" spans="1:5" x14ac:dyDescent="0.25">
      <c r="A515" s="494" t="s">
        <v>524</v>
      </c>
      <c r="B515" s="1679">
        <v>3</v>
      </c>
      <c r="C515" s="1679"/>
      <c r="D515" s="1680">
        <v>9138000</v>
      </c>
      <c r="E515" s="189">
        <v>12246594.050000001</v>
      </c>
    </row>
    <row r="516" spans="1:5" x14ac:dyDescent="0.25">
      <c r="A516" s="492" t="s">
        <v>105</v>
      </c>
      <c r="B516" s="1679"/>
      <c r="C516" s="1679">
        <v>3</v>
      </c>
      <c r="D516" s="1680">
        <v>17893572.462499999</v>
      </c>
      <c r="E516" s="189">
        <v>17893572.462499999</v>
      </c>
    </row>
    <row r="517" spans="1:5" x14ac:dyDescent="0.25">
      <c r="A517" s="493" t="s">
        <v>105</v>
      </c>
      <c r="B517" s="1679"/>
      <c r="C517" s="1679">
        <v>2</v>
      </c>
      <c r="D517" s="1680">
        <v>19320067.065000001</v>
      </c>
      <c r="E517" s="189">
        <v>19320067.065000001</v>
      </c>
    </row>
    <row r="518" spans="1:5" x14ac:dyDescent="0.25">
      <c r="A518" s="494" t="s">
        <v>853</v>
      </c>
      <c r="B518" s="1679"/>
      <c r="C518" s="1679">
        <v>2</v>
      </c>
      <c r="D518" s="1680">
        <v>19320067.065000001</v>
      </c>
      <c r="E518" s="189">
        <v>19320067.065000001</v>
      </c>
    </row>
    <row r="519" spans="1:5" x14ac:dyDescent="0.25">
      <c r="A519" s="493" t="s">
        <v>483</v>
      </c>
      <c r="B519" s="1679"/>
      <c r="C519" s="1679">
        <v>1</v>
      </c>
      <c r="D519" s="1680">
        <v>16467077.859999999</v>
      </c>
      <c r="E519" s="189">
        <v>16467077.859999999</v>
      </c>
    </row>
    <row r="520" spans="1:5" x14ac:dyDescent="0.25">
      <c r="A520" s="494" t="s">
        <v>1123</v>
      </c>
      <c r="B520" s="1679"/>
      <c r="C520" s="1679">
        <v>1</v>
      </c>
      <c r="D520" s="1680">
        <v>16467077.859999999</v>
      </c>
      <c r="E520" s="189">
        <v>16467077.859999999</v>
      </c>
    </row>
    <row r="521" spans="1:5" x14ac:dyDescent="0.25">
      <c r="A521" s="492" t="s">
        <v>74</v>
      </c>
      <c r="B521" s="1679">
        <v>1</v>
      </c>
      <c r="C521" s="1679"/>
      <c r="D521" s="1680">
        <v>9214000</v>
      </c>
      <c r="E521" s="189">
        <v>9585292.4499999993</v>
      </c>
    </row>
    <row r="522" spans="1:5" x14ac:dyDescent="0.25">
      <c r="A522" s="493" t="s">
        <v>74</v>
      </c>
      <c r="B522" s="1679">
        <v>1</v>
      </c>
      <c r="C522" s="1679"/>
      <c r="D522" s="1680">
        <v>9214000</v>
      </c>
      <c r="E522" s="189">
        <v>9585292.4499999993</v>
      </c>
    </row>
    <row r="523" spans="1:5" x14ac:dyDescent="0.25">
      <c r="A523" s="494" t="s">
        <v>1007</v>
      </c>
      <c r="B523" s="1679">
        <v>1</v>
      </c>
      <c r="C523" s="1679"/>
      <c r="D523" s="1680">
        <v>9214000</v>
      </c>
      <c r="E523" s="189">
        <v>9585292.4499999993</v>
      </c>
    </row>
    <row r="524" spans="1:5" x14ac:dyDescent="0.25">
      <c r="A524" s="492" t="s">
        <v>103</v>
      </c>
      <c r="B524" s="1679">
        <v>10</v>
      </c>
      <c r="C524" s="1679">
        <v>2</v>
      </c>
      <c r="D524" s="1680">
        <v>10703124.853636365</v>
      </c>
      <c r="E524" s="189">
        <v>13523227.378181821</v>
      </c>
    </row>
    <row r="525" spans="1:5" x14ac:dyDescent="0.25">
      <c r="A525" s="493" t="s">
        <v>109</v>
      </c>
      <c r="B525" s="1679">
        <v>1</v>
      </c>
      <c r="C525" s="1679"/>
      <c r="D525" s="1680">
        <v>9254000</v>
      </c>
      <c r="E525" s="189">
        <v>10858679.9</v>
      </c>
    </row>
    <row r="526" spans="1:5" x14ac:dyDescent="0.25">
      <c r="A526" s="494" t="s">
        <v>751</v>
      </c>
      <c r="B526" s="1679">
        <v>1</v>
      </c>
      <c r="C526" s="1679"/>
      <c r="D526" s="1680">
        <v>9254000</v>
      </c>
      <c r="E526" s="189">
        <v>10858679.9</v>
      </c>
    </row>
    <row r="527" spans="1:5" x14ac:dyDescent="0.25">
      <c r="A527" s="493" t="s">
        <v>757</v>
      </c>
      <c r="B527" s="1679">
        <v>3</v>
      </c>
      <c r="C527" s="1679"/>
      <c r="D527" s="1680">
        <v>8233000</v>
      </c>
      <c r="E527" s="189">
        <v>12316396.523333333</v>
      </c>
    </row>
    <row r="528" spans="1:5" x14ac:dyDescent="0.25">
      <c r="A528" s="494" t="s">
        <v>1069</v>
      </c>
      <c r="B528" s="1679">
        <v>1</v>
      </c>
      <c r="C528" s="1679"/>
      <c r="D528" s="1680">
        <v>9001000</v>
      </c>
      <c r="E528" s="189">
        <v>9509520.3800000008</v>
      </c>
    </row>
    <row r="529" spans="1:5" x14ac:dyDescent="0.25">
      <c r="A529" s="494" t="s">
        <v>1070</v>
      </c>
      <c r="B529" s="1679">
        <v>1</v>
      </c>
      <c r="C529" s="1679"/>
      <c r="D529" s="1680">
        <v>6398000</v>
      </c>
      <c r="E529" s="189">
        <v>15792677.189999999</v>
      </c>
    </row>
    <row r="530" spans="1:5" x14ac:dyDescent="0.25">
      <c r="A530" s="494" t="s">
        <v>1125</v>
      </c>
      <c r="B530" s="1679">
        <v>1</v>
      </c>
      <c r="C530" s="1679"/>
      <c r="D530" s="1680">
        <v>9300000</v>
      </c>
      <c r="E530" s="189">
        <v>11646992</v>
      </c>
    </row>
    <row r="531" spans="1:5" x14ac:dyDescent="0.25">
      <c r="A531" s="493" t="s">
        <v>759</v>
      </c>
      <c r="B531" s="1679">
        <v>4</v>
      </c>
      <c r="C531" s="1679">
        <v>1</v>
      </c>
      <c r="D531" s="1680">
        <v>12572653.67</v>
      </c>
      <c r="E531" s="189">
        <v>16205700.295</v>
      </c>
    </row>
    <row r="532" spans="1:5" x14ac:dyDescent="0.25">
      <c r="A532" s="494" t="s">
        <v>840</v>
      </c>
      <c r="B532" s="1679">
        <v>1</v>
      </c>
      <c r="C532" s="1679">
        <v>1</v>
      </c>
      <c r="D532" s="1680">
        <v>15953557.34</v>
      </c>
      <c r="E532" s="189">
        <v>18183549.234999999</v>
      </c>
    </row>
    <row r="533" spans="1:5" x14ac:dyDescent="0.25">
      <c r="A533" s="494" t="s">
        <v>925</v>
      </c>
      <c r="B533" s="1679">
        <v>1</v>
      </c>
      <c r="C533" s="1679"/>
      <c r="D533" s="1680">
        <v>9127000</v>
      </c>
      <c r="E533" s="189">
        <v>16416181.560000001</v>
      </c>
    </row>
    <row r="534" spans="1:5" x14ac:dyDescent="0.25">
      <c r="A534" s="494" t="s">
        <v>980</v>
      </c>
      <c r="B534" s="1679">
        <v>2</v>
      </c>
      <c r="C534" s="1679"/>
      <c r="D534" s="1680">
        <v>9256500</v>
      </c>
      <c r="E534" s="189">
        <v>12039521.15</v>
      </c>
    </row>
    <row r="535" spans="1:5" x14ac:dyDescent="0.25">
      <c r="A535" s="493" t="s">
        <v>823</v>
      </c>
      <c r="B535" s="1679">
        <v>1</v>
      </c>
      <c r="C535" s="1679"/>
      <c r="D535" s="1680">
        <v>8400000</v>
      </c>
      <c r="E535" s="189">
        <v>8675707.3100000005</v>
      </c>
    </row>
    <row r="536" spans="1:5" x14ac:dyDescent="0.25">
      <c r="A536" s="494" t="s">
        <v>1085</v>
      </c>
      <c r="B536" s="1679">
        <v>1</v>
      </c>
      <c r="C536" s="1679"/>
      <c r="D536" s="1680">
        <v>8400000</v>
      </c>
      <c r="E536" s="189">
        <v>8675707.3100000005</v>
      </c>
    </row>
    <row r="537" spans="1:5" x14ac:dyDescent="0.25">
      <c r="A537" s="493" t="s">
        <v>938</v>
      </c>
      <c r="B537" s="1679"/>
      <c r="C537" s="1679">
        <v>1</v>
      </c>
      <c r="D537" s="1680">
        <v>15863758.710000001</v>
      </c>
      <c r="E537" s="189">
        <v>15996083.869999999</v>
      </c>
    </row>
    <row r="538" spans="1:5" x14ac:dyDescent="0.25">
      <c r="A538" s="494" t="s">
        <v>1142</v>
      </c>
      <c r="B538" s="1679"/>
      <c r="C538" s="1679">
        <v>1</v>
      </c>
      <c r="D538" s="1680">
        <v>15863758.710000001</v>
      </c>
      <c r="E538" s="189">
        <v>15996083.869999999</v>
      </c>
    </row>
    <row r="539" spans="1:5" x14ac:dyDescent="0.25">
      <c r="A539" s="493" t="s">
        <v>1067</v>
      </c>
      <c r="B539" s="1679">
        <v>1</v>
      </c>
      <c r="C539" s="1679"/>
      <c r="D539" s="1680">
        <v>9227000</v>
      </c>
      <c r="E539" s="189">
        <v>11453039.33</v>
      </c>
    </row>
    <row r="540" spans="1:5" x14ac:dyDescent="0.25">
      <c r="A540" s="494" t="s">
        <v>1712</v>
      </c>
      <c r="B540" s="1679">
        <v>1</v>
      </c>
      <c r="C540" s="1679"/>
      <c r="D540" s="1680">
        <v>9227000</v>
      </c>
      <c r="E540" s="189">
        <v>11453039.33</v>
      </c>
    </row>
    <row r="541" spans="1:5" x14ac:dyDescent="0.25">
      <c r="A541" s="1682">
        <v>101</v>
      </c>
      <c r="B541" s="1679">
        <v>45</v>
      </c>
      <c r="C541" s="1679">
        <v>1</v>
      </c>
      <c r="D541" s="1680">
        <v>10806849.419019604</v>
      </c>
      <c r="E541" s="189">
        <v>11088317.556274513</v>
      </c>
    </row>
    <row r="542" spans="1:5" x14ac:dyDescent="0.25">
      <c r="A542" s="492" t="s">
        <v>11</v>
      </c>
      <c r="B542" s="1679">
        <v>3</v>
      </c>
      <c r="C542" s="1679"/>
      <c r="D542" s="1680">
        <v>9290000</v>
      </c>
      <c r="E542" s="189">
        <v>9557000</v>
      </c>
    </row>
    <row r="543" spans="1:5" x14ac:dyDescent="0.25">
      <c r="A543" s="493" t="s">
        <v>518</v>
      </c>
      <c r="B543" s="1679">
        <v>1</v>
      </c>
      <c r="C543" s="1679"/>
      <c r="D543" s="1680">
        <v>9300000</v>
      </c>
      <c r="E543" s="189">
        <v>9557000</v>
      </c>
    </row>
    <row r="544" spans="1:5" x14ac:dyDescent="0.25">
      <c r="A544" s="494" t="s">
        <v>518</v>
      </c>
      <c r="B544" s="1679">
        <v>1</v>
      </c>
      <c r="C544" s="1679"/>
      <c r="D544" s="1680">
        <v>9300000</v>
      </c>
      <c r="E544" s="189">
        <v>9557000</v>
      </c>
    </row>
    <row r="545" spans="1:5" x14ac:dyDescent="0.25">
      <c r="A545" s="493" t="s">
        <v>11</v>
      </c>
      <c r="B545" s="1679">
        <v>2</v>
      </c>
      <c r="C545" s="1679"/>
      <c r="D545" s="1680">
        <v>9280000</v>
      </c>
      <c r="E545" s="189">
        <v>9557000</v>
      </c>
    </row>
    <row r="546" spans="1:5" x14ac:dyDescent="0.25">
      <c r="A546" s="494" t="s">
        <v>106</v>
      </c>
      <c r="B546" s="1679">
        <v>2</v>
      </c>
      <c r="C546" s="1679"/>
      <c r="D546" s="1680">
        <v>9280000</v>
      </c>
      <c r="E546" s="189">
        <v>9557000</v>
      </c>
    </row>
    <row r="547" spans="1:5" x14ac:dyDescent="0.25">
      <c r="A547" s="492" t="s">
        <v>12</v>
      </c>
      <c r="B547" s="1679">
        <v>3</v>
      </c>
      <c r="C547" s="1679"/>
      <c r="D547" s="1680">
        <v>9163000</v>
      </c>
      <c r="E547" s="189">
        <v>9542000</v>
      </c>
    </row>
    <row r="548" spans="1:5" x14ac:dyDescent="0.25">
      <c r="A548" s="493" t="s">
        <v>85</v>
      </c>
      <c r="B548" s="1679">
        <v>3</v>
      </c>
      <c r="C548" s="1679"/>
      <c r="D548" s="1680">
        <v>9163000</v>
      </c>
      <c r="E548" s="189">
        <v>9542000</v>
      </c>
    </row>
    <row r="549" spans="1:5" x14ac:dyDescent="0.25">
      <c r="A549" s="494" t="s">
        <v>1053</v>
      </c>
      <c r="B549" s="1679">
        <v>3</v>
      </c>
      <c r="C549" s="1679"/>
      <c r="D549" s="1680">
        <v>9163000</v>
      </c>
      <c r="E549" s="189">
        <v>9542000</v>
      </c>
    </row>
    <row r="550" spans="1:5" x14ac:dyDescent="0.25">
      <c r="A550" s="492" t="s">
        <v>13</v>
      </c>
      <c r="B550" s="1679">
        <v>10</v>
      </c>
      <c r="C550" s="1679">
        <v>1</v>
      </c>
      <c r="D550" s="1680">
        <v>13260901.6975</v>
      </c>
      <c r="E550" s="189">
        <v>13494370.4475</v>
      </c>
    </row>
    <row r="551" spans="1:5" x14ac:dyDescent="0.25">
      <c r="A551" s="493" t="s">
        <v>106</v>
      </c>
      <c r="B551" s="1679">
        <v>10</v>
      </c>
      <c r="C551" s="1679">
        <v>1</v>
      </c>
      <c r="D551" s="1680">
        <v>13260901.6975</v>
      </c>
      <c r="E551" s="189">
        <v>13494370.4475</v>
      </c>
    </row>
    <row r="552" spans="1:5" x14ac:dyDescent="0.25">
      <c r="A552" s="494" t="s">
        <v>524</v>
      </c>
      <c r="B552" s="1679">
        <v>8</v>
      </c>
      <c r="C552" s="1679">
        <v>1</v>
      </c>
      <c r="D552" s="1680">
        <v>14896803.395</v>
      </c>
      <c r="E552" s="189">
        <v>15050240.895</v>
      </c>
    </row>
    <row r="553" spans="1:5" x14ac:dyDescent="0.25">
      <c r="A553" s="494" t="s">
        <v>616</v>
      </c>
      <c r="B553" s="1679">
        <v>1</v>
      </c>
      <c r="C553" s="1679"/>
      <c r="D553" s="1680">
        <v>9300000</v>
      </c>
      <c r="E553" s="189">
        <v>9557000</v>
      </c>
    </row>
    <row r="554" spans="1:5" x14ac:dyDescent="0.25">
      <c r="A554" s="494" t="s">
        <v>1075</v>
      </c>
      <c r="B554" s="1679">
        <v>1</v>
      </c>
      <c r="C554" s="1679"/>
      <c r="D554" s="1680">
        <v>13950000</v>
      </c>
      <c r="E554" s="189">
        <v>14320000</v>
      </c>
    </row>
    <row r="555" spans="1:5" x14ac:dyDescent="0.25">
      <c r="A555" s="492" t="s">
        <v>105</v>
      </c>
      <c r="B555" s="1679">
        <v>19</v>
      </c>
      <c r="C555" s="1679"/>
      <c r="D555" s="1680">
        <v>9425966.6666666605</v>
      </c>
      <c r="E555" s="189">
        <v>9714583.3333333395</v>
      </c>
    </row>
    <row r="556" spans="1:5" x14ac:dyDescent="0.25">
      <c r="A556" s="493" t="s">
        <v>105</v>
      </c>
      <c r="B556" s="1679">
        <v>17</v>
      </c>
      <c r="C556" s="1679"/>
      <c r="D556" s="1680">
        <v>9542944.4444444329</v>
      </c>
      <c r="E556" s="189">
        <v>9819638.8888889011</v>
      </c>
    </row>
    <row r="557" spans="1:5" x14ac:dyDescent="0.25">
      <c r="A557" s="494" t="s">
        <v>105</v>
      </c>
      <c r="B557" s="1679">
        <v>1</v>
      </c>
      <c r="C557" s="1679"/>
      <c r="D557" s="1680">
        <v>9300000</v>
      </c>
      <c r="E557" s="189">
        <v>9557000</v>
      </c>
    </row>
    <row r="558" spans="1:5" x14ac:dyDescent="0.25">
      <c r="A558" s="494" t="s">
        <v>853</v>
      </c>
      <c r="B558" s="1679">
        <v>12</v>
      </c>
      <c r="C558" s="1679"/>
      <c r="D558" s="1680">
        <v>10045333.3333333</v>
      </c>
      <c r="E558" s="189">
        <v>10344166.6666667</v>
      </c>
    </row>
    <row r="559" spans="1:5" x14ac:dyDescent="0.25">
      <c r="A559" s="494" t="s">
        <v>855</v>
      </c>
      <c r="B559" s="1679">
        <v>4</v>
      </c>
      <c r="C559" s="1679"/>
      <c r="D559" s="1680">
        <v>9283500</v>
      </c>
      <c r="E559" s="189">
        <v>9557750</v>
      </c>
    </row>
    <row r="560" spans="1:5" x14ac:dyDescent="0.25">
      <c r="A560" s="493" t="s">
        <v>107</v>
      </c>
      <c r="B560" s="1679">
        <v>1</v>
      </c>
      <c r="C560" s="1679"/>
      <c r="D560" s="1680">
        <v>9201000</v>
      </c>
      <c r="E560" s="189">
        <v>9557000</v>
      </c>
    </row>
    <row r="561" spans="1:5" x14ac:dyDescent="0.25">
      <c r="A561" s="494" t="s">
        <v>77</v>
      </c>
      <c r="B561" s="1679">
        <v>1</v>
      </c>
      <c r="C561" s="1679"/>
      <c r="D561" s="1680">
        <v>9201000</v>
      </c>
      <c r="E561" s="189">
        <v>9557000</v>
      </c>
    </row>
    <row r="562" spans="1:5" x14ac:dyDescent="0.25">
      <c r="A562" s="493" t="s">
        <v>483</v>
      </c>
      <c r="B562" s="1679">
        <v>1</v>
      </c>
      <c r="C562" s="1679"/>
      <c r="D562" s="1680">
        <v>9300000</v>
      </c>
      <c r="E562" s="189">
        <v>9557000</v>
      </c>
    </row>
    <row r="563" spans="1:5" x14ac:dyDescent="0.25">
      <c r="A563" s="494" t="s">
        <v>1048</v>
      </c>
      <c r="B563" s="1679">
        <v>1</v>
      </c>
      <c r="C563" s="1679"/>
      <c r="D563" s="1680">
        <v>9300000</v>
      </c>
      <c r="E563" s="189">
        <v>9557000</v>
      </c>
    </row>
    <row r="564" spans="1:5" x14ac:dyDescent="0.25">
      <c r="A564" s="492" t="s">
        <v>74</v>
      </c>
      <c r="B564" s="1679">
        <v>9</v>
      </c>
      <c r="C564" s="1679"/>
      <c r="D564" s="1680">
        <v>11625000</v>
      </c>
      <c r="E564" s="189">
        <v>11934500</v>
      </c>
    </row>
    <row r="565" spans="1:5" x14ac:dyDescent="0.25">
      <c r="A565" s="493" t="s">
        <v>72</v>
      </c>
      <c r="B565" s="1679">
        <v>8</v>
      </c>
      <c r="C565" s="1679"/>
      <c r="D565" s="1680">
        <v>10850000</v>
      </c>
      <c r="E565" s="189">
        <v>11139333.333333334</v>
      </c>
    </row>
    <row r="566" spans="1:5" x14ac:dyDescent="0.25">
      <c r="A566" s="494" t="s">
        <v>756</v>
      </c>
      <c r="B566" s="1679">
        <v>4</v>
      </c>
      <c r="C566" s="1679"/>
      <c r="D566" s="1680">
        <v>9300000</v>
      </c>
      <c r="E566" s="189">
        <v>9542000</v>
      </c>
    </row>
    <row r="567" spans="1:5" x14ac:dyDescent="0.25">
      <c r="A567" s="494" t="s">
        <v>72</v>
      </c>
      <c r="B567" s="1679">
        <v>3</v>
      </c>
      <c r="C567" s="1679"/>
      <c r="D567" s="1680">
        <v>9300000</v>
      </c>
      <c r="E567" s="189">
        <v>9542000</v>
      </c>
    </row>
    <row r="568" spans="1:5" x14ac:dyDescent="0.25">
      <c r="A568" s="494" t="s">
        <v>1050</v>
      </c>
      <c r="B568" s="1679">
        <v>1</v>
      </c>
      <c r="C568" s="1679"/>
      <c r="D568" s="1680">
        <v>13950000</v>
      </c>
      <c r="E568" s="189">
        <v>14334000</v>
      </c>
    </row>
    <row r="569" spans="1:5" x14ac:dyDescent="0.25">
      <c r="A569" s="493" t="s">
        <v>75</v>
      </c>
      <c r="B569" s="1679">
        <v>1</v>
      </c>
      <c r="C569" s="1679"/>
      <c r="D569" s="1680">
        <v>13950000</v>
      </c>
      <c r="E569" s="189">
        <v>14320000</v>
      </c>
    </row>
    <row r="570" spans="1:5" x14ac:dyDescent="0.25">
      <c r="A570" s="494" t="s">
        <v>1205</v>
      </c>
      <c r="B570" s="1679">
        <v>1</v>
      </c>
      <c r="C570" s="1679"/>
      <c r="D570" s="1680">
        <v>13950000</v>
      </c>
      <c r="E570" s="189">
        <v>14320000</v>
      </c>
    </row>
    <row r="571" spans="1:5" x14ac:dyDescent="0.25">
      <c r="A571" s="492" t="s">
        <v>103</v>
      </c>
      <c r="B571" s="1679">
        <v>1</v>
      </c>
      <c r="C571" s="1679"/>
      <c r="D571" s="1680">
        <v>9300000</v>
      </c>
      <c r="E571" s="189">
        <v>9557000</v>
      </c>
    </row>
    <row r="572" spans="1:5" x14ac:dyDescent="0.25">
      <c r="A572" s="493" t="s">
        <v>103</v>
      </c>
      <c r="B572" s="1679">
        <v>1</v>
      </c>
      <c r="C572" s="1679"/>
      <c r="D572" s="1680">
        <v>9300000</v>
      </c>
      <c r="E572" s="189">
        <v>9557000</v>
      </c>
    </row>
    <row r="573" spans="1:5" x14ac:dyDescent="0.25">
      <c r="A573" s="494" t="s">
        <v>1708</v>
      </c>
      <c r="B573" s="1679">
        <v>1</v>
      </c>
      <c r="C573" s="1679"/>
      <c r="D573" s="1680">
        <v>9300000</v>
      </c>
      <c r="E573" s="189">
        <v>9557000</v>
      </c>
    </row>
    <row r="574" spans="1:5" x14ac:dyDescent="0.25">
      <c r="A574" s="1682">
        <v>22</v>
      </c>
      <c r="B574" s="1679">
        <v>25</v>
      </c>
      <c r="C574" s="1679">
        <v>6</v>
      </c>
      <c r="D574" s="1680">
        <v>11215575.866538461</v>
      </c>
      <c r="E574" s="189">
        <v>35453647.78897436</v>
      </c>
    </row>
    <row r="575" spans="1:5" x14ac:dyDescent="0.25">
      <c r="A575" s="492" t="s">
        <v>11</v>
      </c>
      <c r="B575" s="1679">
        <v>10</v>
      </c>
      <c r="C575" s="1679"/>
      <c r="D575" s="1680">
        <v>8050041.666666666</v>
      </c>
      <c r="E575" s="189">
        <v>37974300.582499996</v>
      </c>
    </row>
    <row r="576" spans="1:5" x14ac:dyDescent="0.25">
      <c r="A576" s="493" t="s">
        <v>83</v>
      </c>
      <c r="B576" s="1679">
        <v>4</v>
      </c>
      <c r="C576" s="1679"/>
      <c r="D576" s="1680">
        <v>6978666.6666666651</v>
      </c>
      <c r="E576" s="189">
        <v>57375500</v>
      </c>
    </row>
    <row r="577" spans="1:5" x14ac:dyDescent="0.25">
      <c r="A577" s="494" t="s">
        <v>103</v>
      </c>
      <c r="B577" s="1679">
        <v>1</v>
      </c>
      <c r="C577" s="1679"/>
      <c r="D577" s="1680">
        <v>6692000</v>
      </c>
      <c r="E577" s="189">
        <v>54082000</v>
      </c>
    </row>
    <row r="578" spans="1:5" x14ac:dyDescent="0.25">
      <c r="A578" s="494" t="s">
        <v>1189</v>
      </c>
      <c r="B578" s="1679">
        <v>3</v>
      </c>
      <c r="C578" s="1679"/>
      <c r="D578" s="1680">
        <v>7265333.3333333302</v>
      </c>
      <c r="E578" s="189">
        <v>60669000</v>
      </c>
    </row>
    <row r="579" spans="1:5" x14ac:dyDescent="0.25">
      <c r="A579" s="493" t="s">
        <v>95</v>
      </c>
      <c r="B579" s="1679">
        <v>3</v>
      </c>
      <c r="C579" s="1679"/>
      <c r="D579" s="1680">
        <v>8040666.666666667</v>
      </c>
      <c r="E579" s="189">
        <v>21040801.553333331</v>
      </c>
    </row>
    <row r="580" spans="1:5" x14ac:dyDescent="0.25">
      <c r="A580" s="494" t="s">
        <v>101</v>
      </c>
      <c r="B580" s="1679">
        <v>1</v>
      </c>
      <c r="C580" s="1679"/>
      <c r="D580" s="1680">
        <v>8539000</v>
      </c>
      <c r="E580" s="189">
        <v>25539000</v>
      </c>
    </row>
    <row r="581" spans="1:5" x14ac:dyDescent="0.25">
      <c r="A581" s="494" t="s">
        <v>833</v>
      </c>
      <c r="B581" s="1679">
        <v>1</v>
      </c>
      <c r="C581" s="1679"/>
      <c r="D581" s="1680">
        <v>6356000</v>
      </c>
      <c r="E581" s="189">
        <v>19356000</v>
      </c>
    </row>
    <row r="582" spans="1:5" x14ac:dyDescent="0.25">
      <c r="A582" s="494" t="s">
        <v>846</v>
      </c>
      <c r="B582" s="1679">
        <v>1</v>
      </c>
      <c r="C582" s="1679"/>
      <c r="D582" s="1680">
        <v>9227000</v>
      </c>
      <c r="E582" s="189">
        <v>18227404.66</v>
      </c>
    </row>
    <row r="583" spans="1:5" x14ac:dyDescent="0.25">
      <c r="A583" s="493" t="s">
        <v>104</v>
      </c>
      <c r="B583" s="1679">
        <v>1</v>
      </c>
      <c r="C583" s="1679"/>
      <c r="D583" s="1680">
        <v>9085000</v>
      </c>
      <c r="E583" s="189">
        <v>43085000</v>
      </c>
    </row>
    <row r="584" spans="1:5" x14ac:dyDescent="0.25">
      <c r="A584" s="494" t="s">
        <v>760</v>
      </c>
      <c r="B584" s="1679">
        <v>1</v>
      </c>
      <c r="C584" s="1679"/>
      <c r="D584" s="1680">
        <v>9085000</v>
      </c>
      <c r="E584" s="189">
        <v>43085000</v>
      </c>
    </row>
    <row r="585" spans="1:5" x14ac:dyDescent="0.25">
      <c r="A585" s="493" t="s">
        <v>752</v>
      </c>
      <c r="B585" s="1679">
        <v>1</v>
      </c>
      <c r="C585" s="1679"/>
      <c r="D585" s="1680">
        <v>8035000</v>
      </c>
      <c r="E585" s="189">
        <v>51935000</v>
      </c>
    </row>
    <row r="586" spans="1:5" x14ac:dyDescent="0.25">
      <c r="A586" s="494" t="s">
        <v>1041</v>
      </c>
      <c r="B586" s="1679">
        <v>1</v>
      </c>
      <c r="C586" s="1679"/>
      <c r="D586" s="1680">
        <v>8035000</v>
      </c>
      <c r="E586" s="189">
        <v>51935000</v>
      </c>
    </row>
    <row r="587" spans="1:5" x14ac:dyDescent="0.25">
      <c r="A587" s="493" t="s">
        <v>844</v>
      </c>
      <c r="B587" s="1679">
        <v>1</v>
      </c>
      <c r="C587" s="1679"/>
      <c r="D587" s="1680">
        <v>9201000</v>
      </c>
      <c r="E587" s="189">
        <v>30901000</v>
      </c>
    </row>
    <row r="588" spans="1:5" x14ac:dyDescent="0.25">
      <c r="A588" s="494" t="s">
        <v>844</v>
      </c>
      <c r="B588" s="1679">
        <v>1</v>
      </c>
      <c r="C588" s="1679"/>
      <c r="D588" s="1680">
        <v>9201000</v>
      </c>
      <c r="E588" s="189">
        <v>30901000</v>
      </c>
    </row>
    <row r="589" spans="1:5" x14ac:dyDescent="0.25">
      <c r="A589" s="492" t="s">
        <v>12</v>
      </c>
      <c r="B589" s="1679">
        <v>8</v>
      </c>
      <c r="C589" s="1679">
        <v>1</v>
      </c>
      <c r="D589" s="1680">
        <v>9659825.4477777779</v>
      </c>
      <c r="E589" s="189">
        <v>46896017.49222222</v>
      </c>
    </row>
    <row r="590" spans="1:5" x14ac:dyDescent="0.25">
      <c r="A590" s="493" t="s">
        <v>373</v>
      </c>
      <c r="B590" s="1679">
        <v>1</v>
      </c>
      <c r="C590" s="1679"/>
      <c r="D590" s="1680">
        <v>7993000</v>
      </c>
      <c r="E590" s="189">
        <v>47793000</v>
      </c>
    </row>
    <row r="591" spans="1:5" x14ac:dyDescent="0.25">
      <c r="A591" s="494" t="s">
        <v>826</v>
      </c>
      <c r="B591" s="1679">
        <v>1</v>
      </c>
      <c r="C591" s="1679"/>
      <c r="D591" s="1680">
        <v>7993000</v>
      </c>
      <c r="E591" s="189">
        <v>47793000</v>
      </c>
    </row>
    <row r="592" spans="1:5" x14ac:dyDescent="0.25">
      <c r="A592" s="493" t="s">
        <v>85</v>
      </c>
      <c r="B592" s="1679">
        <v>2</v>
      </c>
      <c r="C592" s="1679">
        <v>1</v>
      </c>
      <c r="D592" s="1680">
        <v>14588143.01</v>
      </c>
      <c r="E592" s="189">
        <v>24863385.66</v>
      </c>
    </row>
    <row r="593" spans="1:5" x14ac:dyDescent="0.25">
      <c r="A593" s="494" t="s">
        <v>85</v>
      </c>
      <c r="B593" s="1679">
        <v>2</v>
      </c>
      <c r="C593" s="1679"/>
      <c r="D593" s="1680">
        <v>9014000</v>
      </c>
      <c r="E593" s="189">
        <v>29564485.300000001</v>
      </c>
    </row>
    <row r="594" spans="1:5" x14ac:dyDescent="0.25">
      <c r="A594" s="494" t="s">
        <v>1053</v>
      </c>
      <c r="B594" s="1679"/>
      <c r="C594" s="1679">
        <v>1</v>
      </c>
      <c r="D594" s="1680">
        <v>20162286.02</v>
      </c>
      <c r="E594" s="189">
        <v>20162286.02</v>
      </c>
    </row>
    <row r="595" spans="1:5" x14ac:dyDescent="0.25">
      <c r="A595" s="493" t="s">
        <v>12</v>
      </c>
      <c r="B595" s="1679">
        <v>4</v>
      </c>
      <c r="C595" s="1679"/>
      <c r="D595" s="1680">
        <v>7174833.3333333349</v>
      </c>
      <c r="E595" s="189">
        <v>61458166.666666649</v>
      </c>
    </row>
    <row r="596" spans="1:5" x14ac:dyDescent="0.25">
      <c r="A596" s="494" t="s">
        <v>825</v>
      </c>
      <c r="B596" s="1679">
        <v>3</v>
      </c>
      <c r="C596" s="1679"/>
      <c r="D596" s="1680">
        <v>7069666.6666666698</v>
      </c>
      <c r="E596" s="189">
        <v>61136333.333333299</v>
      </c>
    </row>
    <row r="597" spans="1:5" x14ac:dyDescent="0.25">
      <c r="A597" s="494" t="s">
        <v>1709</v>
      </c>
      <c r="B597" s="1679">
        <v>1</v>
      </c>
      <c r="C597" s="1679"/>
      <c r="D597" s="1680">
        <v>7280000</v>
      </c>
      <c r="E597" s="189">
        <v>61780000</v>
      </c>
    </row>
    <row r="598" spans="1:5" x14ac:dyDescent="0.25">
      <c r="A598" s="493" t="s">
        <v>828</v>
      </c>
      <c r="B598" s="1679">
        <v>1</v>
      </c>
      <c r="C598" s="1679"/>
      <c r="D598" s="1680">
        <v>6440000</v>
      </c>
      <c r="E598" s="189">
        <v>60940000.299999997</v>
      </c>
    </row>
    <row r="599" spans="1:5" x14ac:dyDescent="0.25">
      <c r="A599" s="494" t="s">
        <v>760</v>
      </c>
      <c r="B599" s="1679">
        <v>1</v>
      </c>
      <c r="C599" s="1679"/>
      <c r="D599" s="1680">
        <v>6440000</v>
      </c>
      <c r="E599" s="189">
        <v>60940000.299999997</v>
      </c>
    </row>
    <row r="600" spans="1:5" x14ac:dyDescent="0.25">
      <c r="A600" s="492" t="s">
        <v>13</v>
      </c>
      <c r="B600" s="1679"/>
      <c r="C600" s="1679">
        <v>1</v>
      </c>
      <c r="D600" s="1680">
        <v>15797542.060000001</v>
      </c>
      <c r="E600" s="189">
        <v>15838470.32</v>
      </c>
    </row>
    <row r="601" spans="1:5" x14ac:dyDescent="0.25">
      <c r="A601" s="493" t="s">
        <v>106</v>
      </c>
      <c r="B601" s="1679"/>
      <c r="C601" s="1679">
        <v>1</v>
      </c>
      <c r="D601" s="1680">
        <v>15797542.060000001</v>
      </c>
      <c r="E601" s="189">
        <v>15838470.32</v>
      </c>
    </row>
    <row r="602" spans="1:5" x14ac:dyDescent="0.25">
      <c r="A602" s="494" t="s">
        <v>524</v>
      </c>
      <c r="B602" s="1679"/>
      <c r="C602" s="1679">
        <v>1</v>
      </c>
      <c r="D602" s="1680">
        <v>15797542.060000001</v>
      </c>
      <c r="E602" s="189">
        <v>15838470.32</v>
      </c>
    </row>
    <row r="603" spans="1:5" x14ac:dyDescent="0.25">
      <c r="A603" s="492" t="s">
        <v>105</v>
      </c>
      <c r="B603" s="1679">
        <v>1</v>
      </c>
      <c r="C603" s="1679">
        <v>2</v>
      </c>
      <c r="D603" s="1680">
        <v>19008800.316666666</v>
      </c>
      <c r="E603" s="189">
        <v>27824292.896666665</v>
      </c>
    </row>
    <row r="604" spans="1:5" x14ac:dyDescent="0.25">
      <c r="A604" s="493" t="s">
        <v>107</v>
      </c>
      <c r="B604" s="1679"/>
      <c r="C604" s="1679">
        <v>1</v>
      </c>
      <c r="D604" s="1680">
        <v>28344574.420000002</v>
      </c>
      <c r="E604" s="189">
        <v>28689148.84</v>
      </c>
    </row>
    <row r="605" spans="1:5" x14ac:dyDescent="0.25">
      <c r="A605" s="494" t="s">
        <v>110</v>
      </c>
      <c r="B605" s="1679"/>
      <c r="C605" s="1679">
        <v>1</v>
      </c>
      <c r="D605" s="1680">
        <v>28344574.420000002</v>
      </c>
      <c r="E605" s="189">
        <v>28689148.84</v>
      </c>
    </row>
    <row r="606" spans="1:5" x14ac:dyDescent="0.25">
      <c r="A606" s="493" t="s">
        <v>509</v>
      </c>
      <c r="B606" s="1679"/>
      <c r="C606" s="1679">
        <v>1</v>
      </c>
      <c r="D606" s="1680">
        <v>22577826.530000001</v>
      </c>
      <c r="E606" s="189">
        <v>22783729.850000001</v>
      </c>
    </row>
    <row r="607" spans="1:5" x14ac:dyDescent="0.25">
      <c r="A607" s="494" t="s">
        <v>663</v>
      </c>
      <c r="B607" s="1679"/>
      <c r="C607" s="1679">
        <v>1</v>
      </c>
      <c r="D607" s="1680">
        <v>22577826.530000001</v>
      </c>
      <c r="E607" s="189">
        <v>22783729.850000001</v>
      </c>
    </row>
    <row r="608" spans="1:5" x14ac:dyDescent="0.25">
      <c r="A608" s="493" t="s">
        <v>830</v>
      </c>
      <c r="B608" s="1679">
        <v>1</v>
      </c>
      <c r="C608" s="1679"/>
      <c r="D608" s="1680">
        <v>6104000</v>
      </c>
      <c r="E608" s="189">
        <v>32000000</v>
      </c>
    </row>
    <row r="609" spans="1:5" x14ac:dyDescent="0.25">
      <c r="A609" s="494" t="s">
        <v>850</v>
      </c>
      <c r="B609" s="1679">
        <v>1</v>
      </c>
      <c r="C609" s="1679"/>
      <c r="D609" s="1680">
        <v>6104000</v>
      </c>
      <c r="E609" s="189">
        <v>32000000</v>
      </c>
    </row>
    <row r="610" spans="1:5" x14ac:dyDescent="0.25">
      <c r="A610" s="492" t="s">
        <v>74</v>
      </c>
      <c r="B610" s="1679">
        <v>1</v>
      </c>
      <c r="C610" s="1679"/>
      <c r="D610" s="1680">
        <v>9273000</v>
      </c>
      <c r="E610" s="189">
        <v>19273000</v>
      </c>
    </row>
    <row r="611" spans="1:5" x14ac:dyDescent="0.25">
      <c r="A611" s="493" t="s">
        <v>74</v>
      </c>
      <c r="B611" s="1679">
        <v>1</v>
      </c>
      <c r="C611" s="1679"/>
      <c r="D611" s="1680">
        <v>9273000</v>
      </c>
      <c r="E611" s="189">
        <v>19273000</v>
      </c>
    </row>
    <row r="612" spans="1:5" x14ac:dyDescent="0.25">
      <c r="A612" s="494" t="s">
        <v>930</v>
      </c>
      <c r="B612" s="1679">
        <v>1</v>
      </c>
      <c r="C612" s="1679"/>
      <c r="D612" s="1680">
        <v>9273000</v>
      </c>
      <c r="E612" s="189">
        <v>19273000</v>
      </c>
    </row>
    <row r="613" spans="1:5" x14ac:dyDescent="0.25">
      <c r="A613" s="492" t="s">
        <v>103</v>
      </c>
      <c r="B613" s="1679">
        <v>5</v>
      </c>
      <c r="C613" s="1679">
        <v>2</v>
      </c>
      <c r="D613" s="1680">
        <v>12449820.5</v>
      </c>
      <c r="E613" s="189">
        <v>31148569.127142854</v>
      </c>
    </row>
    <row r="614" spans="1:5" x14ac:dyDescent="0.25">
      <c r="A614" s="493" t="s">
        <v>109</v>
      </c>
      <c r="B614" s="1679">
        <v>4</v>
      </c>
      <c r="C614" s="1679"/>
      <c r="D614" s="1680">
        <v>9118250</v>
      </c>
      <c r="E614" s="189">
        <v>28568250</v>
      </c>
    </row>
    <row r="615" spans="1:5" x14ac:dyDescent="0.25">
      <c r="A615" s="494" t="s">
        <v>82</v>
      </c>
      <c r="B615" s="1679">
        <v>2</v>
      </c>
      <c r="C615" s="1679"/>
      <c r="D615" s="1680">
        <v>9214500</v>
      </c>
      <c r="E615" s="189">
        <v>29789500</v>
      </c>
    </row>
    <row r="616" spans="1:5" x14ac:dyDescent="0.25">
      <c r="A616" s="494" t="s">
        <v>761</v>
      </c>
      <c r="B616" s="1679">
        <v>1</v>
      </c>
      <c r="C616" s="1679"/>
      <c r="D616" s="1680">
        <v>9127000</v>
      </c>
      <c r="E616" s="189">
        <v>29077000</v>
      </c>
    </row>
    <row r="617" spans="1:5" x14ac:dyDescent="0.25">
      <c r="A617" s="494" t="s">
        <v>839</v>
      </c>
      <c r="B617" s="1679">
        <v>1</v>
      </c>
      <c r="C617" s="1679"/>
      <c r="D617" s="1680">
        <v>8917000</v>
      </c>
      <c r="E617" s="189">
        <v>25617000</v>
      </c>
    </row>
    <row r="618" spans="1:5" x14ac:dyDescent="0.25">
      <c r="A618" s="493" t="s">
        <v>653</v>
      </c>
      <c r="B618" s="1679">
        <v>1</v>
      </c>
      <c r="C618" s="1679"/>
      <c r="D618" s="1680">
        <v>6482000</v>
      </c>
      <c r="E618" s="189">
        <v>40521000</v>
      </c>
    </row>
    <row r="619" spans="1:5" x14ac:dyDescent="0.25">
      <c r="A619" s="494" t="s">
        <v>654</v>
      </c>
      <c r="B619" s="1679">
        <v>1</v>
      </c>
      <c r="C619" s="1679"/>
      <c r="D619" s="1680">
        <v>6482000</v>
      </c>
      <c r="E619" s="189">
        <v>40521000</v>
      </c>
    </row>
    <row r="620" spans="1:5" x14ac:dyDescent="0.25">
      <c r="A620" s="493" t="s">
        <v>823</v>
      </c>
      <c r="B620" s="1679"/>
      <c r="C620" s="1679">
        <v>1</v>
      </c>
      <c r="D620" s="1680">
        <v>14193743.5</v>
      </c>
      <c r="E620" s="189">
        <v>14245983.890000001</v>
      </c>
    </row>
    <row r="621" spans="1:5" x14ac:dyDescent="0.25">
      <c r="A621" s="494" t="s">
        <v>1245</v>
      </c>
      <c r="B621" s="1679"/>
      <c r="C621" s="1679">
        <v>1</v>
      </c>
      <c r="D621" s="1680">
        <v>14193743.5</v>
      </c>
      <c r="E621" s="189">
        <v>14245983.890000001</v>
      </c>
    </row>
    <row r="622" spans="1:5" x14ac:dyDescent="0.25">
      <c r="A622" s="493" t="s">
        <v>103</v>
      </c>
      <c r="B622" s="1679"/>
      <c r="C622" s="1679">
        <v>1</v>
      </c>
      <c r="D622" s="1680">
        <v>30000000</v>
      </c>
      <c r="E622" s="189">
        <v>49000000</v>
      </c>
    </row>
    <row r="623" spans="1:5" x14ac:dyDescent="0.25">
      <c r="A623" s="494" t="s">
        <v>1046</v>
      </c>
      <c r="B623" s="1679"/>
      <c r="C623" s="1679">
        <v>1</v>
      </c>
      <c r="D623" s="1680">
        <v>30000000</v>
      </c>
      <c r="E623" s="189">
        <v>49000000</v>
      </c>
    </row>
    <row r="624" spans="1:5" x14ac:dyDescent="0.25">
      <c r="A624" s="1682">
        <v>96</v>
      </c>
      <c r="B624" s="1679">
        <v>13</v>
      </c>
      <c r="C624" s="1679">
        <v>2</v>
      </c>
      <c r="D624" s="1680">
        <v>10311918.52</v>
      </c>
      <c r="E624" s="189">
        <v>14125324.744285714</v>
      </c>
    </row>
    <row r="625" spans="1:5" x14ac:dyDescent="0.25">
      <c r="A625" s="492" t="s">
        <v>11</v>
      </c>
      <c r="B625" s="1679">
        <v>2</v>
      </c>
      <c r="C625" s="1679"/>
      <c r="D625" s="1680">
        <v>8980000</v>
      </c>
      <c r="E625" s="189">
        <v>9600941.5099999998</v>
      </c>
    </row>
    <row r="626" spans="1:5" x14ac:dyDescent="0.25">
      <c r="A626" s="493" t="s">
        <v>95</v>
      </c>
      <c r="B626" s="1679">
        <v>1</v>
      </c>
      <c r="C626" s="1679"/>
      <c r="D626" s="1680">
        <v>9127000</v>
      </c>
      <c r="E626" s="189">
        <v>9602602.6099999994</v>
      </c>
    </row>
    <row r="627" spans="1:5" x14ac:dyDescent="0.25">
      <c r="A627" s="494" t="s">
        <v>846</v>
      </c>
      <c r="B627" s="1679">
        <v>1</v>
      </c>
      <c r="C627" s="1679"/>
      <c r="D627" s="1680">
        <v>9127000</v>
      </c>
      <c r="E627" s="189">
        <v>9602602.6099999994</v>
      </c>
    </row>
    <row r="628" spans="1:5" x14ac:dyDescent="0.25">
      <c r="A628" s="493" t="s">
        <v>84</v>
      </c>
      <c r="B628" s="1679">
        <v>1</v>
      </c>
      <c r="C628" s="1679"/>
      <c r="D628" s="1680">
        <v>8833000</v>
      </c>
      <c r="E628" s="189">
        <v>9599280.4100000001</v>
      </c>
    </row>
    <row r="629" spans="1:5" x14ac:dyDescent="0.25">
      <c r="A629" s="494" t="s">
        <v>84</v>
      </c>
      <c r="B629" s="1679">
        <v>1</v>
      </c>
      <c r="C629" s="1679"/>
      <c r="D629" s="1680">
        <v>8833000</v>
      </c>
      <c r="E629" s="189">
        <v>9599280.4100000001</v>
      </c>
    </row>
    <row r="630" spans="1:5" x14ac:dyDescent="0.25">
      <c r="A630" s="492" t="s">
        <v>12</v>
      </c>
      <c r="B630" s="1679">
        <v>1</v>
      </c>
      <c r="C630" s="1679">
        <v>1</v>
      </c>
      <c r="D630" s="1680">
        <v>11735508.725</v>
      </c>
      <c r="E630" s="189">
        <v>12016622.949999999</v>
      </c>
    </row>
    <row r="631" spans="1:5" x14ac:dyDescent="0.25">
      <c r="A631" s="493" t="s">
        <v>12</v>
      </c>
      <c r="B631" s="1679">
        <v>1</v>
      </c>
      <c r="C631" s="1679"/>
      <c r="D631" s="1680">
        <v>9300000</v>
      </c>
      <c r="E631" s="189">
        <v>9641211</v>
      </c>
    </row>
    <row r="632" spans="1:5" x14ac:dyDescent="0.25">
      <c r="A632" s="494" t="s">
        <v>1090</v>
      </c>
      <c r="B632" s="1679">
        <v>1</v>
      </c>
      <c r="C632" s="1679"/>
      <c r="D632" s="1680">
        <v>9300000</v>
      </c>
      <c r="E632" s="189">
        <v>9641211</v>
      </c>
    </row>
    <row r="633" spans="1:5" x14ac:dyDescent="0.25">
      <c r="A633" s="493" t="s">
        <v>878</v>
      </c>
      <c r="B633" s="1679"/>
      <c r="C633" s="1679">
        <v>1</v>
      </c>
      <c r="D633" s="1680">
        <v>14171017.449999999</v>
      </c>
      <c r="E633" s="189">
        <v>14392034.9</v>
      </c>
    </row>
    <row r="634" spans="1:5" x14ac:dyDescent="0.25">
      <c r="A634" s="494" t="s">
        <v>1030</v>
      </c>
      <c r="B634" s="1679"/>
      <c r="C634" s="1679">
        <v>1</v>
      </c>
      <c r="D634" s="1680">
        <v>14171017.449999999</v>
      </c>
      <c r="E634" s="189">
        <v>14392034.9</v>
      </c>
    </row>
    <row r="635" spans="1:5" x14ac:dyDescent="0.25">
      <c r="A635" s="492" t="s">
        <v>73</v>
      </c>
      <c r="B635" s="1679">
        <v>3</v>
      </c>
      <c r="C635" s="1679"/>
      <c r="D635" s="1680">
        <v>7932000</v>
      </c>
      <c r="E635" s="189">
        <v>10527890.705</v>
      </c>
    </row>
    <row r="636" spans="1:5" x14ac:dyDescent="0.25">
      <c r="A636" s="493" t="s">
        <v>86</v>
      </c>
      <c r="B636" s="1679">
        <v>2</v>
      </c>
      <c r="C636" s="1679"/>
      <c r="D636" s="1680">
        <v>6564000</v>
      </c>
      <c r="E636" s="189">
        <v>11451223.9</v>
      </c>
    </row>
    <row r="637" spans="1:5" x14ac:dyDescent="0.25">
      <c r="A637" s="494" t="s">
        <v>927</v>
      </c>
      <c r="B637" s="1679">
        <v>2</v>
      </c>
      <c r="C637" s="1679"/>
      <c r="D637" s="1680">
        <v>6564000</v>
      </c>
      <c r="E637" s="189">
        <v>11451223.9</v>
      </c>
    </row>
    <row r="638" spans="1:5" x14ac:dyDescent="0.25">
      <c r="A638" s="493" t="s">
        <v>743</v>
      </c>
      <c r="B638" s="1679">
        <v>1</v>
      </c>
      <c r="C638" s="1679"/>
      <c r="D638" s="1680">
        <v>9300000</v>
      </c>
      <c r="E638" s="189">
        <v>9604557.5099999998</v>
      </c>
    </row>
    <row r="639" spans="1:5" x14ac:dyDescent="0.25">
      <c r="A639" s="494" t="s">
        <v>744</v>
      </c>
      <c r="B639" s="1679">
        <v>1</v>
      </c>
      <c r="C639" s="1679"/>
      <c r="D639" s="1680">
        <v>9300000</v>
      </c>
      <c r="E639" s="189">
        <v>9604557.5099999998</v>
      </c>
    </row>
    <row r="640" spans="1:5" x14ac:dyDescent="0.25">
      <c r="A640" s="492" t="s">
        <v>105</v>
      </c>
      <c r="B640" s="1679">
        <v>3</v>
      </c>
      <c r="C640" s="1679"/>
      <c r="D640" s="1680">
        <v>9291000</v>
      </c>
      <c r="E640" s="189">
        <v>9620086.836666666</v>
      </c>
    </row>
    <row r="641" spans="1:5" x14ac:dyDescent="0.25">
      <c r="A641" s="493" t="s">
        <v>108</v>
      </c>
      <c r="B641" s="1679">
        <v>1</v>
      </c>
      <c r="C641" s="1679"/>
      <c r="D641" s="1680">
        <v>9300000</v>
      </c>
      <c r="E641" s="189">
        <v>9624351</v>
      </c>
    </row>
    <row r="642" spans="1:5" x14ac:dyDescent="0.25">
      <c r="A642" s="494" t="s">
        <v>108</v>
      </c>
      <c r="B642" s="1679">
        <v>1</v>
      </c>
      <c r="C642" s="1679"/>
      <c r="D642" s="1680">
        <v>9300000</v>
      </c>
      <c r="E642" s="189">
        <v>9624351</v>
      </c>
    </row>
    <row r="643" spans="1:5" x14ac:dyDescent="0.25">
      <c r="A643" s="493" t="s">
        <v>107</v>
      </c>
      <c r="B643" s="1679">
        <v>1</v>
      </c>
      <c r="C643" s="1679"/>
      <c r="D643" s="1680">
        <v>9300000</v>
      </c>
      <c r="E643" s="189">
        <v>9631657</v>
      </c>
    </row>
    <row r="644" spans="1:5" x14ac:dyDescent="0.25">
      <c r="A644" s="494" t="s">
        <v>77</v>
      </c>
      <c r="B644" s="1679">
        <v>1</v>
      </c>
      <c r="C644" s="1679"/>
      <c r="D644" s="1680">
        <v>9300000</v>
      </c>
      <c r="E644" s="189">
        <v>9631657</v>
      </c>
    </row>
    <row r="645" spans="1:5" x14ac:dyDescent="0.25">
      <c r="A645" s="493" t="s">
        <v>830</v>
      </c>
      <c r="B645" s="1679">
        <v>1</v>
      </c>
      <c r="C645" s="1679"/>
      <c r="D645" s="1680">
        <v>9273000</v>
      </c>
      <c r="E645" s="189">
        <v>9604252.5099999998</v>
      </c>
    </row>
    <row r="646" spans="1:5" x14ac:dyDescent="0.25">
      <c r="A646" s="494" t="s">
        <v>850</v>
      </c>
      <c r="B646" s="1679">
        <v>1</v>
      </c>
      <c r="C646" s="1679"/>
      <c r="D646" s="1680">
        <v>9273000</v>
      </c>
      <c r="E646" s="189">
        <v>9604252.5099999998</v>
      </c>
    </row>
    <row r="647" spans="1:5" x14ac:dyDescent="0.25">
      <c r="A647" s="492" t="s">
        <v>103</v>
      </c>
      <c r="B647" s="1679">
        <v>4</v>
      </c>
      <c r="C647" s="1679">
        <v>1</v>
      </c>
      <c r="D647" s="1680">
        <v>11839768.366</v>
      </c>
      <c r="E647" s="189">
        <v>20920675.116</v>
      </c>
    </row>
    <row r="648" spans="1:5" x14ac:dyDescent="0.25">
      <c r="A648" s="493" t="s">
        <v>109</v>
      </c>
      <c r="B648" s="1679">
        <v>1</v>
      </c>
      <c r="C648" s="1679">
        <v>1</v>
      </c>
      <c r="D648" s="1680">
        <v>17289920.914999999</v>
      </c>
      <c r="E648" s="189">
        <v>17544035</v>
      </c>
    </row>
    <row r="649" spans="1:5" x14ac:dyDescent="0.25">
      <c r="A649" s="494" t="s">
        <v>839</v>
      </c>
      <c r="B649" s="1679">
        <v>1</v>
      </c>
      <c r="C649" s="1679">
        <v>1</v>
      </c>
      <c r="D649" s="1680">
        <v>17289920.914999999</v>
      </c>
      <c r="E649" s="189">
        <v>17544035</v>
      </c>
    </row>
    <row r="650" spans="1:5" x14ac:dyDescent="0.25">
      <c r="A650" s="493" t="s">
        <v>1067</v>
      </c>
      <c r="B650" s="1679">
        <v>1</v>
      </c>
      <c r="C650" s="1679"/>
      <c r="D650" s="1680">
        <v>9221000</v>
      </c>
      <c r="E650" s="189">
        <v>9570375.0099999998</v>
      </c>
    </row>
    <row r="651" spans="1:5" x14ac:dyDescent="0.25">
      <c r="A651" s="494" t="s">
        <v>1068</v>
      </c>
      <c r="B651" s="1679">
        <v>1</v>
      </c>
      <c r="C651" s="1679"/>
      <c r="D651" s="1680">
        <v>9221000</v>
      </c>
      <c r="E651" s="189">
        <v>9570375.0099999998</v>
      </c>
    </row>
    <row r="652" spans="1:5" x14ac:dyDescent="0.25">
      <c r="A652" s="493" t="s">
        <v>1144</v>
      </c>
      <c r="B652" s="1679">
        <v>2</v>
      </c>
      <c r="C652" s="1679"/>
      <c r="D652" s="1680">
        <v>7699000</v>
      </c>
      <c r="E652" s="189">
        <v>29972465.285</v>
      </c>
    </row>
    <row r="653" spans="1:5" x14ac:dyDescent="0.25">
      <c r="A653" s="494" t="s">
        <v>1144</v>
      </c>
      <c r="B653" s="1679">
        <v>1</v>
      </c>
      <c r="C653" s="1679"/>
      <c r="D653" s="1680">
        <v>7867000</v>
      </c>
      <c r="E653" s="189">
        <v>8167507.8200000003</v>
      </c>
    </row>
    <row r="654" spans="1:5" x14ac:dyDescent="0.25">
      <c r="A654" s="494" t="s">
        <v>1145</v>
      </c>
      <c r="B654" s="1679">
        <v>1</v>
      </c>
      <c r="C654" s="1679"/>
      <c r="D654" s="1680">
        <v>7531000</v>
      </c>
      <c r="E654" s="189">
        <v>51777422.75</v>
      </c>
    </row>
    <row r="655" spans="1:5" x14ac:dyDescent="0.25">
      <c r="A655" s="1682">
        <v>121</v>
      </c>
      <c r="B655" s="1679"/>
      <c r="C655" s="1679">
        <v>17</v>
      </c>
      <c r="D655" s="1680">
        <v>20513217.711212113</v>
      </c>
      <c r="E655" s="189">
        <v>20520648.399242427</v>
      </c>
    </row>
    <row r="656" spans="1:5" x14ac:dyDescent="0.25">
      <c r="A656" s="492" t="s">
        <v>11</v>
      </c>
      <c r="B656" s="1679"/>
      <c r="C656" s="1679">
        <v>12</v>
      </c>
      <c r="D656" s="1680">
        <v>19800746.251190472</v>
      </c>
      <c r="E656" s="189">
        <v>19805508.155952387</v>
      </c>
    </row>
    <row r="657" spans="1:5" x14ac:dyDescent="0.25">
      <c r="A657" s="493" t="s">
        <v>99</v>
      </c>
      <c r="B657" s="1679"/>
      <c r="C657" s="1679">
        <v>4</v>
      </c>
      <c r="D657" s="1680">
        <v>18692789.481666666</v>
      </c>
      <c r="E657" s="189">
        <v>18697789.481666666</v>
      </c>
    </row>
    <row r="658" spans="1:5" x14ac:dyDescent="0.25">
      <c r="A658" s="494" t="s">
        <v>760</v>
      </c>
      <c r="B658" s="1679"/>
      <c r="C658" s="1679">
        <v>2</v>
      </c>
      <c r="D658" s="1680">
        <v>19275352.315000001</v>
      </c>
      <c r="E658" s="189">
        <v>19280352.315000001</v>
      </c>
    </row>
    <row r="659" spans="1:5" x14ac:dyDescent="0.25">
      <c r="A659" s="494" t="s">
        <v>914</v>
      </c>
      <c r="B659" s="1679"/>
      <c r="C659" s="1679">
        <v>2</v>
      </c>
      <c r="D659" s="1680">
        <v>18401508.064999998</v>
      </c>
      <c r="E659" s="189">
        <v>18406508.064999998</v>
      </c>
    </row>
    <row r="660" spans="1:5" x14ac:dyDescent="0.25">
      <c r="A660" s="493" t="s">
        <v>95</v>
      </c>
      <c r="B660" s="1679"/>
      <c r="C660" s="1679">
        <v>1</v>
      </c>
      <c r="D660" s="1680">
        <v>20368699.25</v>
      </c>
      <c r="E660" s="189">
        <v>20373699.25</v>
      </c>
    </row>
    <row r="661" spans="1:5" x14ac:dyDescent="0.25">
      <c r="A661" s="494" t="s">
        <v>833</v>
      </c>
      <c r="B661" s="1679"/>
      <c r="C661" s="1679">
        <v>1</v>
      </c>
      <c r="D661" s="1680">
        <v>20368699.25</v>
      </c>
      <c r="E661" s="189">
        <v>20373699.25</v>
      </c>
    </row>
    <row r="662" spans="1:5" x14ac:dyDescent="0.25">
      <c r="A662" s="493" t="s">
        <v>84</v>
      </c>
      <c r="B662" s="1679"/>
      <c r="C662" s="1679">
        <v>7</v>
      </c>
      <c r="D662" s="1680">
        <v>20719385.354444433</v>
      </c>
      <c r="E662" s="189">
        <v>20723829.798888903</v>
      </c>
    </row>
    <row r="663" spans="1:5" x14ac:dyDescent="0.25">
      <c r="A663" s="494" t="s">
        <v>84</v>
      </c>
      <c r="B663" s="1679"/>
      <c r="C663" s="1679">
        <v>5</v>
      </c>
      <c r="D663" s="1680">
        <v>20343285.11166665</v>
      </c>
      <c r="E663" s="189">
        <v>20347451.778333351</v>
      </c>
    </row>
    <row r="664" spans="1:5" x14ac:dyDescent="0.25">
      <c r="A664" s="494" t="s">
        <v>876</v>
      </c>
      <c r="B664" s="1679"/>
      <c r="C664" s="1679">
        <v>2</v>
      </c>
      <c r="D664" s="1680">
        <v>21471585.84</v>
      </c>
      <c r="E664" s="189">
        <v>21476585.84</v>
      </c>
    </row>
    <row r="665" spans="1:5" x14ac:dyDescent="0.25">
      <c r="A665" s="492" t="s">
        <v>105</v>
      </c>
      <c r="B665" s="1679"/>
      <c r="C665" s="1679">
        <v>4</v>
      </c>
      <c r="D665" s="1680">
        <v>22159029.728333335</v>
      </c>
      <c r="E665" s="189">
        <v>22173497.806666669</v>
      </c>
    </row>
    <row r="666" spans="1:5" x14ac:dyDescent="0.25">
      <c r="A666" s="493" t="s">
        <v>108</v>
      </c>
      <c r="B666" s="1679"/>
      <c r="C666" s="1679">
        <v>1</v>
      </c>
      <c r="D666" s="1680">
        <v>20990519.350000001</v>
      </c>
      <c r="E666" s="189">
        <v>20995519.350000001</v>
      </c>
    </row>
    <row r="667" spans="1:5" x14ac:dyDescent="0.25">
      <c r="A667" s="494" t="s">
        <v>921</v>
      </c>
      <c r="B667" s="1679"/>
      <c r="C667" s="1679">
        <v>1</v>
      </c>
      <c r="D667" s="1680">
        <v>20990519.350000001</v>
      </c>
      <c r="E667" s="189">
        <v>20995519.350000001</v>
      </c>
    </row>
    <row r="668" spans="1:5" x14ac:dyDescent="0.25">
      <c r="A668" s="493" t="s">
        <v>107</v>
      </c>
      <c r="B668" s="1679"/>
      <c r="C668" s="1679">
        <v>3</v>
      </c>
      <c r="D668" s="1680">
        <v>22743284.9175</v>
      </c>
      <c r="E668" s="189">
        <v>22762487.035</v>
      </c>
    </row>
    <row r="669" spans="1:5" x14ac:dyDescent="0.25">
      <c r="A669" s="494" t="s">
        <v>92</v>
      </c>
      <c r="B669" s="1679"/>
      <c r="C669" s="1679">
        <v>3</v>
      </c>
      <c r="D669" s="1680">
        <v>22743284.9175</v>
      </c>
      <c r="E669" s="189">
        <v>22762487.035</v>
      </c>
    </row>
    <row r="670" spans="1:5" x14ac:dyDescent="0.25">
      <c r="A670" s="492" t="s">
        <v>103</v>
      </c>
      <c r="B670" s="1679"/>
      <c r="C670" s="1679">
        <v>1</v>
      </c>
      <c r="D670" s="1680">
        <v>20563081.879999999</v>
      </c>
      <c r="E670" s="189">
        <v>20568081.879999999</v>
      </c>
    </row>
    <row r="671" spans="1:5" x14ac:dyDescent="0.25">
      <c r="A671" s="493" t="s">
        <v>109</v>
      </c>
      <c r="B671" s="1679"/>
      <c r="C671" s="1679">
        <v>1</v>
      </c>
      <c r="D671" s="1680">
        <v>20563081.879999999</v>
      </c>
      <c r="E671" s="189">
        <v>20568081.879999999</v>
      </c>
    </row>
    <row r="672" spans="1:5" x14ac:dyDescent="0.25">
      <c r="A672" s="494" t="s">
        <v>751</v>
      </c>
      <c r="B672" s="1679"/>
      <c r="C672" s="1679">
        <v>1</v>
      </c>
      <c r="D672" s="1680">
        <v>20563081.879999999</v>
      </c>
      <c r="E672" s="189">
        <v>20568081.879999999</v>
      </c>
    </row>
    <row r="673" spans="1:5" x14ac:dyDescent="0.25">
      <c r="A673" s="1682">
        <v>105</v>
      </c>
      <c r="B673" s="1679">
        <v>7</v>
      </c>
      <c r="C673" s="1679">
        <v>7</v>
      </c>
      <c r="D673" s="1680">
        <v>15571277.209000001</v>
      </c>
      <c r="E673" s="189">
        <v>15889455.625666672</v>
      </c>
    </row>
    <row r="674" spans="1:5" x14ac:dyDescent="0.25">
      <c r="A674" s="492" t="s">
        <v>11</v>
      </c>
      <c r="B674" s="1679">
        <v>4</v>
      </c>
      <c r="C674" s="1679">
        <v>3</v>
      </c>
      <c r="D674" s="1680">
        <v>14896820.800000001</v>
      </c>
      <c r="E674" s="189">
        <v>15260585.021333341</v>
      </c>
    </row>
    <row r="675" spans="1:5" x14ac:dyDescent="0.25">
      <c r="A675" s="493" t="s">
        <v>99</v>
      </c>
      <c r="B675" s="1679">
        <v>1</v>
      </c>
      <c r="C675" s="1679">
        <v>3</v>
      </c>
      <c r="D675" s="1680">
        <v>16317052</v>
      </c>
      <c r="E675" s="189">
        <v>16564340.53333335</v>
      </c>
    </row>
    <row r="676" spans="1:5" x14ac:dyDescent="0.25">
      <c r="A676" s="494" t="s">
        <v>760</v>
      </c>
      <c r="B676" s="1679"/>
      <c r="C676" s="1679">
        <v>3</v>
      </c>
      <c r="D676" s="1680">
        <v>18684104</v>
      </c>
      <c r="E676" s="189">
        <v>18737266.3866667</v>
      </c>
    </row>
    <row r="677" spans="1:5" x14ac:dyDescent="0.25">
      <c r="A677" s="494" t="s">
        <v>914</v>
      </c>
      <c r="B677" s="1679">
        <v>1</v>
      </c>
      <c r="C677" s="1679"/>
      <c r="D677" s="1680">
        <v>13950000</v>
      </c>
      <c r="E677" s="189">
        <v>14391414.68</v>
      </c>
    </row>
    <row r="678" spans="1:5" x14ac:dyDescent="0.25">
      <c r="A678" s="493" t="s">
        <v>84</v>
      </c>
      <c r="B678" s="1679">
        <v>1</v>
      </c>
      <c r="C678" s="1679"/>
      <c r="D678" s="1680">
        <v>13950000</v>
      </c>
      <c r="E678" s="189">
        <v>14391414.68</v>
      </c>
    </row>
    <row r="679" spans="1:5" x14ac:dyDescent="0.25">
      <c r="A679" s="494" t="s">
        <v>876</v>
      </c>
      <c r="B679" s="1679">
        <v>1</v>
      </c>
      <c r="C679" s="1679"/>
      <c r="D679" s="1680">
        <v>13950000</v>
      </c>
      <c r="E679" s="189">
        <v>14391414.68</v>
      </c>
    </row>
    <row r="680" spans="1:5" x14ac:dyDescent="0.25">
      <c r="A680" s="493" t="s">
        <v>518</v>
      </c>
      <c r="B680" s="1679">
        <v>2</v>
      </c>
      <c r="C680" s="1679"/>
      <c r="D680" s="1680">
        <v>13950000</v>
      </c>
      <c r="E680" s="189">
        <v>14391414.68</v>
      </c>
    </row>
    <row r="681" spans="1:5" x14ac:dyDescent="0.25">
      <c r="A681" s="494" t="s">
        <v>518</v>
      </c>
      <c r="B681" s="1679">
        <v>1</v>
      </c>
      <c r="C681" s="1679"/>
      <c r="D681" s="1680">
        <v>13950000</v>
      </c>
      <c r="E681" s="189">
        <v>14391414.68</v>
      </c>
    </row>
    <row r="682" spans="1:5" x14ac:dyDescent="0.25">
      <c r="A682" s="494" t="s">
        <v>887</v>
      </c>
      <c r="B682" s="1679">
        <v>1</v>
      </c>
      <c r="C682" s="1679"/>
      <c r="D682" s="1680">
        <v>13950000</v>
      </c>
      <c r="E682" s="189">
        <v>14391414.68</v>
      </c>
    </row>
    <row r="683" spans="1:5" x14ac:dyDescent="0.25">
      <c r="A683" s="492" t="s">
        <v>73</v>
      </c>
      <c r="B683" s="1679">
        <v>1</v>
      </c>
      <c r="C683" s="1679"/>
      <c r="D683" s="1680">
        <v>9300000</v>
      </c>
      <c r="E683" s="189">
        <v>9599973.5399999991</v>
      </c>
    </row>
    <row r="684" spans="1:5" x14ac:dyDescent="0.25">
      <c r="A684" s="493" t="s">
        <v>86</v>
      </c>
      <c r="B684" s="1679">
        <v>1</v>
      </c>
      <c r="C684" s="1679"/>
      <c r="D684" s="1680">
        <v>9300000</v>
      </c>
      <c r="E684" s="189">
        <v>9599973.5399999991</v>
      </c>
    </row>
    <row r="685" spans="1:5" x14ac:dyDescent="0.25">
      <c r="A685" s="494" t="s">
        <v>86</v>
      </c>
      <c r="B685" s="1679">
        <v>1</v>
      </c>
      <c r="C685" s="1679"/>
      <c r="D685" s="1680">
        <v>9300000</v>
      </c>
      <c r="E685" s="189">
        <v>9599973.5399999991</v>
      </c>
    </row>
    <row r="686" spans="1:5" x14ac:dyDescent="0.25">
      <c r="A686" s="492" t="s">
        <v>105</v>
      </c>
      <c r="B686" s="1679"/>
      <c r="C686" s="1679">
        <v>1</v>
      </c>
      <c r="D686" s="1680">
        <v>21507375.399999999</v>
      </c>
      <c r="E686" s="189">
        <v>21507375.399999999</v>
      </c>
    </row>
    <row r="687" spans="1:5" x14ac:dyDescent="0.25">
      <c r="A687" s="493" t="s">
        <v>107</v>
      </c>
      <c r="B687" s="1679"/>
      <c r="C687" s="1679">
        <v>1</v>
      </c>
      <c r="D687" s="1680">
        <v>21507375.399999999</v>
      </c>
      <c r="E687" s="189">
        <v>21507375.399999999</v>
      </c>
    </row>
    <row r="688" spans="1:5" x14ac:dyDescent="0.25">
      <c r="A688" s="494" t="s">
        <v>526</v>
      </c>
      <c r="B688" s="1679"/>
      <c r="C688" s="1679">
        <v>1</v>
      </c>
      <c r="D688" s="1680">
        <v>21507375.399999999</v>
      </c>
      <c r="E688" s="189">
        <v>21507375.399999999</v>
      </c>
    </row>
    <row r="689" spans="1:5" x14ac:dyDescent="0.25">
      <c r="A689" s="492" t="s">
        <v>74</v>
      </c>
      <c r="B689" s="1679">
        <v>2</v>
      </c>
      <c r="C689" s="1679">
        <v>3</v>
      </c>
      <c r="D689" s="1680">
        <v>16807097.563333333</v>
      </c>
      <c r="E689" s="189">
        <v>17161427.403333332</v>
      </c>
    </row>
    <row r="690" spans="1:5" x14ac:dyDescent="0.25">
      <c r="A690" s="493" t="s">
        <v>74</v>
      </c>
      <c r="B690" s="1679"/>
      <c r="C690" s="1679">
        <v>3</v>
      </c>
      <c r="D690" s="1680">
        <v>22521292.690000001</v>
      </c>
      <c r="E690" s="189">
        <v>22701452.850000001</v>
      </c>
    </row>
    <row r="691" spans="1:5" x14ac:dyDescent="0.25">
      <c r="A691" s="494" t="s">
        <v>986</v>
      </c>
      <c r="B691" s="1679"/>
      <c r="C691" s="1679">
        <v>3</v>
      </c>
      <c r="D691" s="1680">
        <v>22521292.690000001</v>
      </c>
      <c r="E691" s="189">
        <v>22701452.850000001</v>
      </c>
    </row>
    <row r="692" spans="1:5" x14ac:dyDescent="0.25">
      <c r="A692" s="493" t="s">
        <v>745</v>
      </c>
      <c r="B692" s="1679">
        <v>1</v>
      </c>
      <c r="C692" s="1679"/>
      <c r="D692" s="1680">
        <v>13950000</v>
      </c>
      <c r="E692" s="189">
        <v>14391414.68</v>
      </c>
    </row>
    <row r="693" spans="1:5" x14ac:dyDescent="0.25">
      <c r="A693" s="494" t="s">
        <v>745</v>
      </c>
      <c r="B693" s="1679">
        <v>1</v>
      </c>
      <c r="C693" s="1679"/>
      <c r="D693" s="1680">
        <v>13950000</v>
      </c>
      <c r="E693" s="189">
        <v>14391414.68</v>
      </c>
    </row>
    <row r="694" spans="1:5" x14ac:dyDescent="0.25">
      <c r="A694" s="493" t="s">
        <v>746</v>
      </c>
      <c r="B694" s="1679">
        <v>1</v>
      </c>
      <c r="C694" s="1679"/>
      <c r="D694" s="1680">
        <v>13950000</v>
      </c>
      <c r="E694" s="189">
        <v>14391414.68</v>
      </c>
    </row>
    <row r="695" spans="1:5" x14ac:dyDescent="0.25">
      <c r="A695" s="494" t="s">
        <v>854</v>
      </c>
      <c r="B695" s="1679">
        <v>1</v>
      </c>
      <c r="C695" s="1679"/>
      <c r="D695" s="1680">
        <v>13950000</v>
      </c>
      <c r="E695" s="189">
        <v>14391414.68</v>
      </c>
    </row>
    <row r="696" spans="1:5" x14ac:dyDescent="0.25">
      <c r="A696" s="1682">
        <v>120</v>
      </c>
      <c r="B696" s="1679">
        <v>1</v>
      </c>
      <c r="C696" s="1679">
        <v>5</v>
      </c>
      <c r="D696" s="1680">
        <v>15875544.333333325</v>
      </c>
      <c r="E696" s="189">
        <v>16448528.933333326</v>
      </c>
    </row>
    <row r="697" spans="1:5" x14ac:dyDescent="0.25">
      <c r="A697" s="492" t="s">
        <v>11</v>
      </c>
      <c r="B697" s="1679">
        <v>1</v>
      </c>
      <c r="C697" s="1679">
        <v>5</v>
      </c>
      <c r="D697" s="1680">
        <v>15875544.333333325</v>
      </c>
      <c r="E697" s="189">
        <v>16448528.933333326</v>
      </c>
    </row>
    <row r="698" spans="1:5" x14ac:dyDescent="0.25">
      <c r="A698" s="493" t="s">
        <v>95</v>
      </c>
      <c r="B698" s="1679">
        <v>1</v>
      </c>
      <c r="C698" s="1679">
        <v>3</v>
      </c>
      <c r="D698" s="1680">
        <v>15748588.666666649</v>
      </c>
      <c r="E698" s="189">
        <v>16317977.516666651</v>
      </c>
    </row>
    <row r="699" spans="1:5" x14ac:dyDescent="0.25">
      <c r="A699" s="494" t="s">
        <v>753</v>
      </c>
      <c r="B699" s="1679">
        <v>1</v>
      </c>
      <c r="C699" s="1679"/>
      <c r="D699" s="1680">
        <v>13950000</v>
      </c>
      <c r="E699" s="189">
        <v>14450516.25</v>
      </c>
    </row>
    <row r="700" spans="1:5" x14ac:dyDescent="0.25">
      <c r="A700" s="494" t="s">
        <v>846</v>
      </c>
      <c r="B700" s="1679"/>
      <c r="C700" s="1679">
        <v>3</v>
      </c>
      <c r="D700" s="1680">
        <v>17547177.333333299</v>
      </c>
      <c r="E700" s="189">
        <v>18185438.783333302</v>
      </c>
    </row>
    <row r="701" spans="1:5" x14ac:dyDescent="0.25">
      <c r="A701" s="493" t="s">
        <v>104</v>
      </c>
      <c r="B701" s="1679"/>
      <c r="C701" s="1679">
        <v>1</v>
      </c>
      <c r="D701" s="1680">
        <v>14500000</v>
      </c>
      <c r="E701" s="189">
        <v>14999633.390000001</v>
      </c>
    </row>
    <row r="702" spans="1:5" x14ac:dyDescent="0.25">
      <c r="A702" s="494" t="s">
        <v>875</v>
      </c>
      <c r="B702" s="1679"/>
      <c r="C702" s="1679">
        <v>1</v>
      </c>
      <c r="D702" s="1680">
        <v>14500000</v>
      </c>
      <c r="E702" s="189">
        <v>14999633.390000001</v>
      </c>
    </row>
    <row r="703" spans="1:5" x14ac:dyDescent="0.25">
      <c r="A703" s="493" t="s">
        <v>518</v>
      </c>
      <c r="B703" s="1679"/>
      <c r="C703" s="1679">
        <v>1</v>
      </c>
      <c r="D703" s="1680">
        <v>17505000</v>
      </c>
      <c r="E703" s="189">
        <v>18158527.309999999</v>
      </c>
    </row>
    <row r="704" spans="1:5" x14ac:dyDescent="0.25">
      <c r="A704" s="494" t="s">
        <v>887</v>
      </c>
      <c r="B704" s="1679"/>
      <c r="C704" s="1679">
        <v>1</v>
      </c>
      <c r="D704" s="1680">
        <v>17505000</v>
      </c>
      <c r="E704" s="189">
        <v>18158527.309999999</v>
      </c>
    </row>
    <row r="705" spans="1:5" x14ac:dyDescent="0.25">
      <c r="A705" s="1682">
        <v>122</v>
      </c>
      <c r="B705" s="1679">
        <v>4</v>
      </c>
      <c r="C705" s="1679"/>
      <c r="D705" s="1680">
        <v>8377000</v>
      </c>
      <c r="E705" s="189">
        <v>31395951.072499998</v>
      </c>
    </row>
    <row r="706" spans="1:5" x14ac:dyDescent="0.25">
      <c r="A706" s="492" t="s">
        <v>11</v>
      </c>
      <c r="B706" s="1679">
        <v>1</v>
      </c>
      <c r="C706" s="1679"/>
      <c r="D706" s="1680">
        <v>6776000</v>
      </c>
      <c r="E706" s="189">
        <v>26993670.190000001</v>
      </c>
    </row>
    <row r="707" spans="1:5" x14ac:dyDescent="0.25">
      <c r="A707" s="493" t="s">
        <v>84</v>
      </c>
      <c r="B707" s="1679">
        <v>1</v>
      </c>
      <c r="C707" s="1679"/>
      <c r="D707" s="1680">
        <v>6776000</v>
      </c>
      <c r="E707" s="189">
        <v>26993670.190000001</v>
      </c>
    </row>
    <row r="708" spans="1:5" x14ac:dyDescent="0.25">
      <c r="A708" s="494" t="s">
        <v>876</v>
      </c>
      <c r="B708" s="1679">
        <v>1</v>
      </c>
      <c r="C708" s="1679"/>
      <c r="D708" s="1680">
        <v>6776000</v>
      </c>
      <c r="E708" s="189">
        <v>26993670.190000001</v>
      </c>
    </row>
    <row r="709" spans="1:5" x14ac:dyDescent="0.25">
      <c r="A709" s="492" t="s">
        <v>12</v>
      </c>
      <c r="B709" s="1679">
        <v>1</v>
      </c>
      <c r="C709" s="1679"/>
      <c r="D709" s="1680">
        <v>8413000</v>
      </c>
      <c r="E709" s="189">
        <v>39832000</v>
      </c>
    </row>
    <row r="710" spans="1:5" x14ac:dyDescent="0.25">
      <c r="A710" s="493" t="s">
        <v>828</v>
      </c>
      <c r="B710" s="1679">
        <v>1</v>
      </c>
      <c r="C710" s="1679"/>
      <c r="D710" s="1680">
        <v>8413000</v>
      </c>
      <c r="E710" s="189">
        <v>39832000</v>
      </c>
    </row>
    <row r="711" spans="1:5" x14ac:dyDescent="0.25">
      <c r="A711" s="494" t="s">
        <v>760</v>
      </c>
      <c r="B711" s="1679">
        <v>1</v>
      </c>
      <c r="C711" s="1679"/>
      <c r="D711" s="1680">
        <v>8413000</v>
      </c>
      <c r="E711" s="189">
        <v>39832000</v>
      </c>
    </row>
    <row r="712" spans="1:5" x14ac:dyDescent="0.25">
      <c r="A712" s="492" t="s">
        <v>74</v>
      </c>
      <c r="B712" s="1679">
        <v>1</v>
      </c>
      <c r="C712" s="1679"/>
      <c r="D712" s="1680">
        <v>9085000</v>
      </c>
      <c r="E712" s="189">
        <v>39056262</v>
      </c>
    </row>
    <row r="713" spans="1:5" x14ac:dyDescent="0.25">
      <c r="A713" s="493" t="s">
        <v>74</v>
      </c>
      <c r="B713" s="1679">
        <v>1</v>
      </c>
      <c r="C713" s="1679"/>
      <c r="D713" s="1680">
        <v>9085000</v>
      </c>
      <c r="E713" s="189">
        <v>39056262</v>
      </c>
    </row>
    <row r="714" spans="1:5" x14ac:dyDescent="0.25">
      <c r="A714" s="494" t="s">
        <v>755</v>
      </c>
      <c r="B714" s="1679">
        <v>1</v>
      </c>
      <c r="C714" s="1679"/>
      <c r="D714" s="1680">
        <v>9085000</v>
      </c>
      <c r="E714" s="189">
        <v>39056262</v>
      </c>
    </row>
    <row r="715" spans="1:5" x14ac:dyDescent="0.25">
      <c r="A715" s="492" t="s">
        <v>103</v>
      </c>
      <c r="B715" s="1679">
        <v>1</v>
      </c>
      <c r="C715" s="1679"/>
      <c r="D715" s="1680">
        <v>9234000</v>
      </c>
      <c r="E715" s="189">
        <v>19701872.100000001</v>
      </c>
    </row>
    <row r="716" spans="1:5" x14ac:dyDescent="0.25">
      <c r="A716" s="493" t="s">
        <v>109</v>
      </c>
      <c r="B716" s="1679">
        <v>1</v>
      </c>
      <c r="C716" s="1679"/>
      <c r="D716" s="1680">
        <v>9234000</v>
      </c>
      <c r="E716" s="189">
        <v>19701872.100000001</v>
      </c>
    </row>
    <row r="717" spans="1:5" x14ac:dyDescent="0.25">
      <c r="A717" s="494" t="s">
        <v>761</v>
      </c>
      <c r="B717" s="1679">
        <v>1</v>
      </c>
      <c r="C717" s="1679"/>
      <c r="D717" s="1680">
        <v>9234000</v>
      </c>
      <c r="E717" s="189">
        <v>19701872.100000001</v>
      </c>
    </row>
    <row r="718" spans="1:5" x14ac:dyDescent="0.25">
      <c r="A718" s="1682">
        <v>26</v>
      </c>
      <c r="B718" s="1679">
        <v>2</v>
      </c>
      <c r="C718" s="1679"/>
      <c r="D718" s="1680">
        <v>7951500</v>
      </c>
      <c r="E718" s="189">
        <v>34094258.664999999</v>
      </c>
    </row>
    <row r="719" spans="1:5" x14ac:dyDescent="0.25">
      <c r="A719" s="492" t="s">
        <v>73</v>
      </c>
      <c r="B719" s="1679">
        <v>1</v>
      </c>
      <c r="C719" s="1679"/>
      <c r="D719" s="1680">
        <v>7406000</v>
      </c>
      <c r="E719" s="189">
        <v>39036657.770000003</v>
      </c>
    </row>
    <row r="720" spans="1:5" x14ac:dyDescent="0.25">
      <c r="A720" s="493" t="s">
        <v>837</v>
      </c>
      <c r="B720" s="1679">
        <v>1</v>
      </c>
      <c r="C720" s="1679"/>
      <c r="D720" s="1680">
        <v>7406000</v>
      </c>
      <c r="E720" s="189">
        <v>39036657.770000003</v>
      </c>
    </row>
    <row r="721" spans="1:5" x14ac:dyDescent="0.25">
      <c r="A721" s="494" t="s">
        <v>837</v>
      </c>
      <c r="B721" s="1679">
        <v>1</v>
      </c>
      <c r="C721" s="1679"/>
      <c r="D721" s="1680">
        <v>7406000</v>
      </c>
      <c r="E721" s="189">
        <v>39036657.770000003</v>
      </c>
    </row>
    <row r="722" spans="1:5" x14ac:dyDescent="0.25">
      <c r="A722" s="492" t="s">
        <v>74</v>
      </c>
      <c r="B722" s="1679">
        <v>1</v>
      </c>
      <c r="C722" s="1679"/>
      <c r="D722" s="1680">
        <v>8497000</v>
      </c>
      <c r="E722" s="189">
        <v>29151859.559999999</v>
      </c>
    </row>
    <row r="723" spans="1:5" x14ac:dyDescent="0.25">
      <c r="A723" s="493" t="s">
        <v>880</v>
      </c>
      <c r="B723" s="1679">
        <v>1</v>
      </c>
      <c r="C723" s="1679"/>
      <c r="D723" s="1680">
        <v>8497000</v>
      </c>
      <c r="E723" s="189">
        <v>29151859.559999999</v>
      </c>
    </row>
    <row r="724" spans="1:5" x14ac:dyDescent="0.25">
      <c r="A724" s="494" t="s">
        <v>880</v>
      </c>
      <c r="B724" s="1679">
        <v>1</v>
      </c>
      <c r="C724" s="1679"/>
      <c r="D724" s="1680">
        <v>8497000</v>
      </c>
      <c r="E724" s="189">
        <v>29151859.559999999</v>
      </c>
    </row>
    <row r="725" spans="1:5" x14ac:dyDescent="0.25">
      <c r="A725" s="173" t="s">
        <v>325</v>
      </c>
      <c r="B725" s="1683">
        <v>376</v>
      </c>
      <c r="C725" s="1681">
        <v>365</v>
      </c>
      <c r="D725" s="190">
        <v>14071637.326223712</v>
      </c>
      <c r="E725" s="191">
        <v>21962959.718524963</v>
      </c>
    </row>
    <row r="726" spans="1:5" x14ac:dyDescent="0.25">
      <c r="A726"/>
      <c r="B726"/>
      <c r="C726"/>
      <c r="D726"/>
      <c r="E726"/>
    </row>
    <row r="727" spans="1:5" x14ac:dyDescent="0.25">
      <c r="A727"/>
      <c r="B727"/>
      <c r="C727"/>
      <c r="D727"/>
      <c r="E727"/>
    </row>
    <row r="728" spans="1:5" x14ac:dyDescent="0.25">
      <c r="A728"/>
      <c r="B728"/>
      <c r="C728"/>
      <c r="D728"/>
      <c r="E728"/>
    </row>
    <row r="729" spans="1:5" x14ac:dyDescent="0.25">
      <c r="A729"/>
      <c r="B729"/>
      <c r="C729"/>
      <c r="D729"/>
      <c r="E729"/>
    </row>
    <row r="730" spans="1:5" x14ac:dyDescent="0.25">
      <c r="A730"/>
      <c r="B730"/>
      <c r="C730"/>
      <c r="D730"/>
      <c r="E730"/>
    </row>
    <row r="731" spans="1:5" x14ac:dyDescent="0.25">
      <c r="A731"/>
      <c r="B731"/>
      <c r="C731"/>
      <c r="D731"/>
      <c r="E731"/>
    </row>
    <row r="732" spans="1:5" x14ac:dyDescent="0.25">
      <c r="A732"/>
      <c r="B732"/>
      <c r="C732"/>
      <c r="D732"/>
      <c r="E732"/>
    </row>
    <row r="733" spans="1:5" x14ac:dyDescent="0.25">
      <c r="A733"/>
      <c r="B733"/>
      <c r="C733"/>
      <c r="D733"/>
      <c r="E733"/>
    </row>
    <row r="734" spans="1:5" x14ac:dyDescent="0.25">
      <c r="A734"/>
      <c r="B734"/>
      <c r="C734"/>
      <c r="D734"/>
      <c r="E734"/>
    </row>
    <row r="735" spans="1:5" x14ac:dyDescent="0.25">
      <c r="A735"/>
      <c r="B735"/>
      <c r="C735"/>
      <c r="D735"/>
      <c r="E735"/>
    </row>
    <row r="736" spans="1:5" x14ac:dyDescent="0.25">
      <c r="A736"/>
      <c r="B736"/>
      <c r="C736"/>
      <c r="D736"/>
      <c r="E736"/>
    </row>
    <row r="737" spans="1:5" x14ac:dyDescent="0.25">
      <c r="A737"/>
      <c r="B737"/>
      <c r="C737"/>
      <c r="D737"/>
      <c r="E737"/>
    </row>
    <row r="738" spans="1:5" x14ac:dyDescent="0.25">
      <c r="A738"/>
      <c r="B738"/>
      <c r="C738"/>
      <c r="D738"/>
      <c r="E738"/>
    </row>
    <row r="739" spans="1:5" x14ac:dyDescent="0.25">
      <c r="A739"/>
      <c r="B739"/>
      <c r="C739"/>
      <c r="D739"/>
      <c r="E739"/>
    </row>
    <row r="740" spans="1:5" x14ac:dyDescent="0.25">
      <c r="A740"/>
      <c r="B740"/>
      <c r="C740"/>
      <c r="D740"/>
      <c r="E740"/>
    </row>
    <row r="741" spans="1:5" x14ac:dyDescent="0.25">
      <c r="A741"/>
      <c r="B741"/>
      <c r="C741"/>
      <c r="D741"/>
      <c r="E741"/>
    </row>
    <row r="742" spans="1:5" x14ac:dyDescent="0.25">
      <c r="A742"/>
      <c r="B742"/>
      <c r="C742"/>
      <c r="D742"/>
      <c r="E742"/>
    </row>
    <row r="743" spans="1:5" x14ac:dyDescent="0.25">
      <c r="A743"/>
      <c r="B743"/>
      <c r="C743"/>
      <c r="D743"/>
      <c r="E743"/>
    </row>
    <row r="744" spans="1:5" x14ac:dyDescent="0.25">
      <c r="A744"/>
      <c r="B744"/>
      <c r="C744"/>
      <c r="D744"/>
      <c r="E744"/>
    </row>
    <row r="745" spans="1:5" x14ac:dyDescent="0.25">
      <c r="A745"/>
      <c r="B745"/>
      <c r="C745"/>
      <c r="D745"/>
      <c r="E745"/>
    </row>
    <row r="746" spans="1:5" x14ac:dyDescent="0.25">
      <c r="A746"/>
      <c r="B746"/>
      <c r="C746"/>
      <c r="D746"/>
      <c r="E746"/>
    </row>
    <row r="747" spans="1:5" x14ac:dyDescent="0.25">
      <c r="A747"/>
      <c r="B747"/>
      <c r="C747"/>
      <c r="D747"/>
      <c r="E747"/>
    </row>
    <row r="748" spans="1:5" x14ac:dyDescent="0.25">
      <c r="A748"/>
      <c r="B748"/>
      <c r="C748"/>
      <c r="D748"/>
      <c r="E748"/>
    </row>
    <row r="749" spans="1:5" x14ac:dyDescent="0.25">
      <c r="A749"/>
      <c r="B749"/>
      <c r="C749"/>
      <c r="D749"/>
      <c r="E749"/>
    </row>
    <row r="750" spans="1:5" x14ac:dyDescent="0.25">
      <c r="A750"/>
      <c r="B750"/>
      <c r="C750"/>
      <c r="D750"/>
      <c r="E750"/>
    </row>
    <row r="751" spans="1:5" x14ac:dyDescent="0.25">
      <c r="A751"/>
      <c r="B751"/>
      <c r="C751"/>
      <c r="D751"/>
      <c r="E751"/>
    </row>
    <row r="752" spans="1:5" x14ac:dyDescent="0.25">
      <c r="A752"/>
      <c r="B752"/>
      <c r="C752"/>
      <c r="D752"/>
      <c r="E752"/>
    </row>
    <row r="753" spans="1:5" x14ac:dyDescent="0.25">
      <c r="A753"/>
      <c r="B753"/>
      <c r="C753"/>
      <c r="D753"/>
      <c r="E753"/>
    </row>
    <row r="754" spans="1:5" x14ac:dyDescent="0.25">
      <c r="A754"/>
      <c r="B754"/>
      <c r="C754"/>
      <c r="D754"/>
      <c r="E754"/>
    </row>
    <row r="755" spans="1:5" x14ac:dyDescent="0.25">
      <c r="A755"/>
      <c r="B755"/>
      <c r="C755"/>
      <c r="D755"/>
      <c r="E755"/>
    </row>
    <row r="756" spans="1:5" x14ac:dyDescent="0.25">
      <c r="A756"/>
      <c r="B756"/>
      <c r="C756"/>
      <c r="D756"/>
      <c r="E756"/>
    </row>
    <row r="757" spans="1:5" x14ac:dyDescent="0.25">
      <c r="A757"/>
      <c r="B757"/>
      <c r="C757"/>
      <c r="D757"/>
      <c r="E757"/>
    </row>
    <row r="758" spans="1:5" x14ac:dyDescent="0.25">
      <c r="A758"/>
      <c r="B758"/>
      <c r="C758"/>
      <c r="D758"/>
      <c r="E758"/>
    </row>
    <row r="759" spans="1:5" x14ac:dyDescent="0.25">
      <c r="A759"/>
      <c r="B759"/>
      <c r="C759"/>
      <c r="D759"/>
      <c r="E759"/>
    </row>
    <row r="760" spans="1:5" x14ac:dyDescent="0.25">
      <c r="A760"/>
      <c r="B760"/>
      <c r="C760"/>
      <c r="D760"/>
      <c r="E760"/>
    </row>
    <row r="761" spans="1:5" x14ac:dyDescent="0.25">
      <c r="A761"/>
      <c r="B761"/>
      <c r="C761"/>
      <c r="D761"/>
      <c r="E761"/>
    </row>
    <row r="762" spans="1:5" x14ac:dyDescent="0.25">
      <c r="A762"/>
      <c r="B762"/>
      <c r="C762"/>
      <c r="D762"/>
      <c r="E762"/>
    </row>
    <row r="763" spans="1:5" x14ac:dyDescent="0.25">
      <c r="A763"/>
      <c r="B763"/>
      <c r="C763"/>
      <c r="D763"/>
      <c r="E763"/>
    </row>
    <row r="764" spans="1:5" x14ac:dyDescent="0.25">
      <c r="A764"/>
      <c r="B764"/>
      <c r="C764"/>
      <c r="D764"/>
      <c r="E764"/>
    </row>
    <row r="765" spans="1:5" x14ac:dyDescent="0.25">
      <c r="A765"/>
      <c r="B765"/>
      <c r="C765"/>
      <c r="D765"/>
      <c r="E765"/>
    </row>
    <row r="766" spans="1:5" x14ac:dyDescent="0.25">
      <c r="A766"/>
      <c r="B766"/>
      <c r="C766"/>
      <c r="D766"/>
      <c r="E766"/>
    </row>
    <row r="767" spans="1:5" x14ac:dyDescent="0.25">
      <c r="A767"/>
      <c r="B767"/>
      <c r="C767"/>
      <c r="D767"/>
      <c r="E767"/>
    </row>
    <row r="768" spans="1:5" x14ac:dyDescent="0.25">
      <c r="A768"/>
      <c r="B768"/>
      <c r="C768"/>
      <c r="D768"/>
      <c r="E768"/>
    </row>
    <row r="769" spans="1:5" x14ac:dyDescent="0.25">
      <c r="A769"/>
      <c r="B769"/>
      <c r="C769"/>
      <c r="D769"/>
      <c r="E769"/>
    </row>
    <row r="770" spans="1:5" x14ac:dyDescent="0.25">
      <c r="A770"/>
      <c r="B770"/>
      <c r="C770"/>
      <c r="D770"/>
      <c r="E770"/>
    </row>
    <row r="771" spans="1:5" x14ac:dyDescent="0.25">
      <c r="A771"/>
      <c r="B771"/>
      <c r="C771"/>
      <c r="D771"/>
      <c r="E771"/>
    </row>
    <row r="772" spans="1:5" x14ac:dyDescent="0.25">
      <c r="A772"/>
      <c r="B772"/>
      <c r="C772"/>
      <c r="D772"/>
      <c r="E772"/>
    </row>
    <row r="773" spans="1:5" x14ac:dyDescent="0.25">
      <c r="A773"/>
      <c r="B773"/>
      <c r="C773"/>
      <c r="D773"/>
      <c r="E773"/>
    </row>
    <row r="774" spans="1:5" x14ac:dyDescent="0.25">
      <c r="A774"/>
      <c r="B774"/>
      <c r="C774"/>
      <c r="D774"/>
      <c r="E774"/>
    </row>
    <row r="775" spans="1:5" x14ac:dyDescent="0.25">
      <c r="A775"/>
      <c r="B775"/>
      <c r="C775"/>
      <c r="D775"/>
      <c r="E775"/>
    </row>
    <row r="776" spans="1:5" x14ac:dyDescent="0.25">
      <c r="A776"/>
      <c r="B776"/>
      <c r="C776"/>
      <c r="D776"/>
      <c r="E776"/>
    </row>
    <row r="777" spans="1:5" x14ac:dyDescent="0.25">
      <c r="A777"/>
      <c r="B777"/>
      <c r="C777"/>
      <c r="D777"/>
      <c r="E777"/>
    </row>
    <row r="778" spans="1:5" x14ac:dyDescent="0.25">
      <c r="A778"/>
      <c r="B778"/>
      <c r="C778"/>
      <c r="D778"/>
      <c r="E778"/>
    </row>
    <row r="779" spans="1:5" x14ac:dyDescent="0.25">
      <c r="A779"/>
      <c r="B779"/>
      <c r="C779"/>
      <c r="D779"/>
      <c r="E779"/>
    </row>
    <row r="780" spans="1:5" x14ac:dyDescent="0.25">
      <c r="A780"/>
      <c r="B780"/>
      <c r="C780"/>
      <c r="D780"/>
      <c r="E780"/>
    </row>
    <row r="781" spans="1:5" x14ac:dyDescent="0.25">
      <c r="A781"/>
      <c r="B781"/>
      <c r="C781"/>
      <c r="D781"/>
      <c r="E781"/>
    </row>
    <row r="782" spans="1:5" x14ac:dyDescent="0.25">
      <c r="A782"/>
      <c r="B782"/>
      <c r="C782"/>
      <c r="D782"/>
      <c r="E782"/>
    </row>
    <row r="783" spans="1:5" x14ac:dyDescent="0.25">
      <c r="A783"/>
      <c r="B783"/>
      <c r="C783"/>
      <c r="D783"/>
      <c r="E783"/>
    </row>
    <row r="784" spans="1:5" x14ac:dyDescent="0.25">
      <c r="A784"/>
      <c r="B784"/>
      <c r="C784"/>
      <c r="D784"/>
      <c r="E784"/>
    </row>
    <row r="785" spans="1:5" x14ac:dyDescent="0.25">
      <c r="A785"/>
      <c r="B785"/>
      <c r="C785"/>
      <c r="D785"/>
      <c r="E785"/>
    </row>
    <row r="786" spans="1:5" x14ac:dyDescent="0.25">
      <c r="A786"/>
      <c r="B786"/>
      <c r="C786"/>
      <c r="D786"/>
      <c r="E786"/>
    </row>
    <row r="787" spans="1:5" x14ac:dyDescent="0.25">
      <c r="A787"/>
      <c r="B787"/>
      <c r="C787"/>
      <c r="D787"/>
      <c r="E787"/>
    </row>
    <row r="788" spans="1:5" x14ac:dyDescent="0.25">
      <c r="A788"/>
      <c r="B788"/>
      <c r="C788"/>
      <c r="D788"/>
      <c r="E788"/>
    </row>
    <row r="789" spans="1:5" x14ac:dyDescent="0.25">
      <c r="A789"/>
      <c r="B789"/>
      <c r="C789"/>
      <c r="D789"/>
      <c r="E789"/>
    </row>
    <row r="790" spans="1:5" x14ac:dyDescent="0.25">
      <c r="A790"/>
      <c r="B790"/>
      <c r="C790"/>
      <c r="D790"/>
      <c r="E790"/>
    </row>
    <row r="791" spans="1:5" x14ac:dyDescent="0.25">
      <c r="A791"/>
      <c r="B791"/>
      <c r="C791"/>
      <c r="D791"/>
      <c r="E791"/>
    </row>
    <row r="792" spans="1:5" x14ac:dyDescent="0.25">
      <c r="A792"/>
      <c r="B792"/>
      <c r="C792"/>
      <c r="D792"/>
      <c r="E792"/>
    </row>
    <row r="793" spans="1:5" x14ac:dyDescent="0.25">
      <c r="A793"/>
      <c r="B793"/>
      <c r="C793"/>
      <c r="D793"/>
      <c r="E793"/>
    </row>
    <row r="794" spans="1:5" x14ac:dyDescent="0.25">
      <c r="A794"/>
      <c r="B794"/>
      <c r="C794"/>
      <c r="D794"/>
      <c r="E794"/>
    </row>
    <row r="795" spans="1:5" x14ac:dyDescent="0.25">
      <c r="A795"/>
      <c r="B795"/>
      <c r="C795"/>
      <c r="D795"/>
      <c r="E795"/>
    </row>
    <row r="796" spans="1:5" x14ac:dyDescent="0.25">
      <c r="A796"/>
      <c r="B796"/>
      <c r="C796"/>
      <c r="D796"/>
      <c r="E796"/>
    </row>
    <row r="797" spans="1:5" x14ac:dyDescent="0.25">
      <c r="A797"/>
      <c r="B797"/>
      <c r="C797"/>
      <c r="D797"/>
      <c r="E797"/>
    </row>
    <row r="798" spans="1:5" x14ac:dyDescent="0.25">
      <c r="A798"/>
      <c r="B798"/>
      <c r="C798"/>
      <c r="D798"/>
      <c r="E798"/>
    </row>
    <row r="799" spans="1:5" x14ac:dyDescent="0.25">
      <c r="A799"/>
      <c r="B799"/>
      <c r="C799"/>
      <c r="D799"/>
      <c r="E799"/>
    </row>
    <row r="800" spans="1:5" x14ac:dyDescent="0.25">
      <c r="A800"/>
      <c r="B800"/>
      <c r="C800"/>
      <c r="D800"/>
      <c r="E800"/>
    </row>
    <row r="801" spans="1:5" x14ac:dyDescent="0.25">
      <c r="A801"/>
      <c r="B801"/>
      <c r="C801"/>
      <c r="D801"/>
      <c r="E801"/>
    </row>
    <row r="802" spans="1:5" x14ac:dyDescent="0.25">
      <c r="A802"/>
      <c r="B802"/>
      <c r="C802"/>
      <c r="D802"/>
      <c r="E802"/>
    </row>
    <row r="803" spans="1:5" x14ac:dyDescent="0.25">
      <c r="A803"/>
      <c r="B803"/>
      <c r="C803"/>
      <c r="D803"/>
      <c r="E803"/>
    </row>
    <row r="804" spans="1:5" x14ac:dyDescent="0.25">
      <c r="A804"/>
      <c r="B804"/>
      <c r="C804"/>
      <c r="D804"/>
      <c r="E804"/>
    </row>
    <row r="805" spans="1:5" x14ac:dyDescent="0.25">
      <c r="A805"/>
      <c r="B805"/>
      <c r="C805"/>
      <c r="D805"/>
      <c r="E805"/>
    </row>
    <row r="806" spans="1:5" x14ac:dyDescent="0.25">
      <c r="A806"/>
      <c r="B806"/>
      <c r="C806"/>
      <c r="D806"/>
      <c r="E806"/>
    </row>
    <row r="807" spans="1:5" x14ac:dyDescent="0.25">
      <c r="A807"/>
      <c r="B807"/>
      <c r="C807"/>
      <c r="D807"/>
      <c r="E807"/>
    </row>
    <row r="808" spans="1:5" x14ac:dyDescent="0.25">
      <c r="A808"/>
      <c r="B808"/>
      <c r="C808"/>
      <c r="D808"/>
      <c r="E808"/>
    </row>
    <row r="809" spans="1:5" x14ac:dyDescent="0.25">
      <c r="A809"/>
      <c r="B809"/>
      <c r="C809"/>
      <c r="D809"/>
      <c r="E809"/>
    </row>
    <row r="810" spans="1:5" x14ac:dyDescent="0.25">
      <c r="A810"/>
      <c r="B810"/>
      <c r="C810"/>
      <c r="D810"/>
      <c r="E810"/>
    </row>
    <row r="811" spans="1:5" x14ac:dyDescent="0.25">
      <c r="A811"/>
      <c r="B811"/>
      <c r="C811"/>
      <c r="D811"/>
      <c r="E811"/>
    </row>
    <row r="812" spans="1:5" x14ac:dyDescent="0.25">
      <c r="A812"/>
      <c r="B812"/>
      <c r="C812"/>
      <c r="D812"/>
      <c r="E812"/>
    </row>
    <row r="813" spans="1:5" x14ac:dyDescent="0.25">
      <c r="A813"/>
      <c r="B813"/>
      <c r="C813"/>
      <c r="D813"/>
      <c r="E813"/>
    </row>
    <row r="814" spans="1:5" x14ac:dyDescent="0.25">
      <c r="A814"/>
      <c r="B814"/>
      <c r="C814"/>
      <c r="D814"/>
      <c r="E814"/>
    </row>
    <row r="815" spans="1:5" x14ac:dyDescent="0.25">
      <c r="A815"/>
      <c r="B815"/>
      <c r="C815"/>
      <c r="D815"/>
      <c r="E815"/>
    </row>
    <row r="816" spans="1:5" x14ac:dyDescent="0.25">
      <c r="A816"/>
      <c r="B816"/>
      <c r="C816"/>
      <c r="D816"/>
      <c r="E816"/>
    </row>
    <row r="817" spans="1:5" x14ac:dyDescent="0.25">
      <c r="A817"/>
      <c r="B817"/>
      <c r="C817"/>
      <c r="D817"/>
      <c r="E817"/>
    </row>
    <row r="818" spans="1:5" x14ac:dyDescent="0.25">
      <c r="A818"/>
      <c r="B818"/>
      <c r="C818"/>
      <c r="D818"/>
      <c r="E818"/>
    </row>
    <row r="819" spans="1:5" x14ac:dyDescent="0.25">
      <c r="A819"/>
      <c r="B819"/>
      <c r="C819"/>
      <c r="D819"/>
      <c r="E819"/>
    </row>
    <row r="820" spans="1:5" x14ac:dyDescent="0.25">
      <c r="A820"/>
      <c r="B820"/>
      <c r="C820"/>
      <c r="D820"/>
      <c r="E820"/>
    </row>
    <row r="821" spans="1:5" x14ac:dyDescent="0.25">
      <c r="A821"/>
      <c r="B821"/>
      <c r="C821"/>
      <c r="D821"/>
      <c r="E821"/>
    </row>
    <row r="822" spans="1:5" x14ac:dyDescent="0.25">
      <c r="A822"/>
      <c r="B822"/>
      <c r="C822"/>
      <c r="D822"/>
      <c r="E822"/>
    </row>
    <row r="823" spans="1:5" x14ac:dyDescent="0.25">
      <c r="A823"/>
      <c r="B823"/>
      <c r="C823"/>
      <c r="D823"/>
      <c r="E823"/>
    </row>
    <row r="824" spans="1:5" x14ac:dyDescent="0.25">
      <c r="A824"/>
      <c r="B824"/>
      <c r="C824"/>
      <c r="D824"/>
      <c r="E824"/>
    </row>
    <row r="825" spans="1:5" x14ac:dyDescent="0.25">
      <c r="A825"/>
      <c r="B825"/>
      <c r="C825"/>
      <c r="D825"/>
      <c r="E825"/>
    </row>
    <row r="826" spans="1:5" x14ac:dyDescent="0.25">
      <c r="A826"/>
      <c r="B826"/>
      <c r="C826"/>
      <c r="D826"/>
      <c r="E826"/>
    </row>
    <row r="827" spans="1:5" x14ac:dyDescent="0.25">
      <c r="A827"/>
      <c r="B827"/>
      <c r="C827"/>
      <c r="D827"/>
      <c r="E827"/>
    </row>
    <row r="828" spans="1:5" x14ac:dyDescent="0.25">
      <c r="A828"/>
      <c r="B828"/>
      <c r="C828"/>
      <c r="D828"/>
      <c r="E828"/>
    </row>
    <row r="829" spans="1:5" x14ac:dyDescent="0.25">
      <c r="A829"/>
      <c r="B829"/>
      <c r="C829"/>
      <c r="D829"/>
      <c r="E829"/>
    </row>
    <row r="830" spans="1:5" x14ac:dyDescent="0.25">
      <c r="A830"/>
      <c r="B830"/>
      <c r="C830"/>
      <c r="D830"/>
      <c r="E830"/>
    </row>
    <row r="831" spans="1:5" x14ac:dyDescent="0.25">
      <c r="A831"/>
      <c r="B831"/>
      <c r="C831"/>
      <c r="D831"/>
      <c r="E831"/>
    </row>
    <row r="832" spans="1:5" x14ac:dyDescent="0.25">
      <c r="A832"/>
      <c r="B832"/>
      <c r="C832"/>
      <c r="D832"/>
      <c r="E832"/>
    </row>
    <row r="833" spans="1:5" x14ac:dyDescent="0.25">
      <c r="A833"/>
      <c r="B833"/>
      <c r="C833"/>
      <c r="D833"/>
      <c r="E833"/>
    </row>
    <row r="834" spans="1:5" x14ac:dyDescent="0.25">
      <c r="A834"/>
      <c r="B834"/>
      <c r="C834"/>
      <c r="D834"/>
      <c r="E834"/>
    </row>
    <row r="835" spans="1:5" x14ac:dyDescent="0.25">
      <c r="A835"/>
      <c r="B835"/>
      <c r="C835"/>
      <c r="D835"/>
      <c r="E835"/>
    </row>
    <row r="836" spans="1:5" x14ac:dyDescent="0.25">
      <c r="A836"/>
      <c r="B836"/>
      <c r="C836"/>
      <c r="D836"/>
      <c r="E836"/>
    </row>
    <row r="837" spans="1:5" x14ac:dyDescent="0.25">
      <c r="A837"/>
      <c r="B837"/>
      <c r="C837"/>
      <c r="D837"/>
      <c r="E837"/>
    </row>
    <row r="838" spans="1:5" x14ac:dyDescent="0.25">
      <c r="A838"/>
      <c r="B838"/>
      <c r="C838"/>
      <c r="D838"/>
      <c r="E838"/>
    </row>
    <row r="839" spans="1:5" x14ac:dyDescent="0.25">
      <c r="A839"/>
      <c r="B839"/>
      <c r="C839"/>
      <c r="D839"/>
      <c r="E839"/>
    </row>
    <row r="840" spans="1:5" x14ac:dyDescent="0.25">
      <c r="A840"/>
      <c r="B840"/>
      <c r="C840"/>
      <c r="D840"/>
      <c r="E840"/>
    </row>
    <row r="841" spans="1:5" x14ac:dyDescent="0.25">
      <c r="A841"/>
      <c r="B841"/>
      <c r="C841"/>
      <c r="D841"/>
      <c r="E841"/>
    </row>
    <row r="842" spans="1:5" x14ac:dyDescent="0.25">
      <c r="A842"/>
      <c r="B842"/>
      <c r="C842"/>
      <c r="D842"/>
      <c r="E842"/>
    </row>
    <row r="843" spans="1:5" x14ac:dyDescent="0.25">
      <c r="A843"/>
      <c r="B843"/>
      <c r="C843"/>
      <c r="D843"/>
      <c r="E843"/>
    </row>
    <row r="844" spans="1:5" x14ac:dyDescent="0.25">
      <c r="A844"/>
      <c r="B844"/>
      <c r="C844"/>
      <c r="D844"/>
      <c r="E844"/>
    </row>
    <row r="845" spans="1:5" x14ac:dyDescent="0.25">
      <c r="A845"/>
      <c r="B845"/>
      <c r="C845"/>
      <c r="D845"/>
      <c r="E845"/>
    </row>
    <row r="846" spans="1:5" x14ac:dyDescent="0.25">
      <c r="A846"/>
      <c r="B846"/>
      <c r="C846"/>
      <c r="D846"/>
      <c r="E846"/>
    </row>
    <row r="847" spans="1:5" x14ac:dyDescent="0.25">
      <c r="A847"/>
      <c r="B847"/>
      <c r="C847"/>
      <c r="D847"/>
      <c r="E847"/>
    </row>
    <row r="848" spans="1:5" x14ac:dyDescent="0.25">
      <c r="A848"/>
      <c r="B848"/>
      <c r="C848"/>
      <c r="D848"/>
      <c r="E848"/>
    </row>
    <row r="849" spans="1:5" x14ac:dyDescent="0.25">
      <c r="A849"/>
      <c r="B849"/>
      <c r="C849"/>
      <c r="D849"/>
      <c r="E849"/>
    </row>
    <row r="850" spans="1:5" x14ac:dyDescent="0.25">
      <c r="A850"/>
      <c r="B850"/>
      <c r="C850"/>
      <c r="D850"/>
      <c r="E850"/>
    </row>
    <row r="851" spans="1:5" x14ac:dyDescent="0.25">
      <c r="A851"/>
      <c r="B851"/>
      <c r="C851"/>
      <c r="D851"/>
      <c r="E851"/>
    </row>
    <row r="852" spans="1:5" x14ac:dyDescent="0.25">
      <c r="A852"/>
      <c r="B852"/>
      <c r="C852"/>
      <c r="D852"/>
      <c r="E852"/>
    </row>
    <row r="853" spans="1:5" x14ac:dyDescent="0.25">
      <c r="A853"/>
      <c r="B853"/>
      <c r="C853"/>
      <c r="D853"/>
      <c r="E853"/>
    </row>
    <row r="854" spans="1:5" x14ac:dyDescent="0.25">
      <c r="A854"/>
      <c r="B854"/>
      <c r="C854"/>
      <c r="D854"/>
      <c r="E854"/>
    </row>
    <row r="855" spans="1:5" x14ac:dyDescent="0.25">
      <c r="A855"/>
      <c r="B855"/>
      <c r="C855"/>
      <c r="D855"/>
      <c r="E855"/>
    </row>
    <row r="856" spans="1:5" x14ac:dyDescent="0.25">
      <c r="A856"/>
      <c r="B856"/>
      <c r="C856"/>
      <c r="D856"/>
      <c r="E856"/>
    </row>
    <row r="857" spans="1:5" x14ac:dyDescent="0.25">
      <c r="A857"/>
      <c r="B857"/>
      <c r="C857"/>
      <c r="D857"/>
      <c r="E857"/>
    </row>
    <row r="858" spans="1:5" x14ac:dyDescent="0.25">
      <c r="A858"/>
      <c r="B858"/>
      <c r="C858"/>
      <c r="D858"/>
      <c r="E858"/>
    </row>
    <row r="859" spans="1:5" x14ac:dyDescent="0.25">
      <c r="A859"/>
      <c r="B859"/>
      <c r="C859"/>
      <c r="D859"/>
      <c r="E859"/>
    </row>
    <row r="860" spans="1:5" x14ac:dyDescent="0.25">
      <c r="A860"/>
      <c r="B860"/>
      <c r="C860"/>
      <c r="D860"/>
      <c r="E860"/>
    </row>
    <row r="861" spans="1:5" x14ac:dyDescent="0.25">
      <c r="A861"/>
      <c r="B861"/>
      <c r="C861"/>
      <c r="D861"/>
      <c r="E861"/>
    </row>
    <row r="862" spans="1:5" x14ac:dyDescent="0.25">
      <c r="A862"/>
      <c r="B862"/>
      <c r="C862"/>
      <c r="D862"/>
      <c r="E862"/>
    </row>
    <row r="863" spans="1:5" x14ac:dyDescent="0.25">
      <c r="A863"/>
      <c r="B863"/>
      <c r="C863"/>
      <c r="D863"/>
      <c r="E863"/>
    </row>
    <row r="864" spans="1:5" x14ac:dyDescent="0.25">
      <c r="A864"/>
      <c r="B864"/>
      <c r="C864"/>
      <c r="D864"/>
      <c r="E864"/>
    </row>
    <row r="865" spans="1:5" x14ac:dyDescent="0.25">
      <c r="A865"/>
      <c r="B865"/>
      <c r="C865"/>
      <c r="D865"/>
      <c r="E865"/>
    </row>
    <row r="866" spans="1:5" x14ac:dyDescent="0.25">
      <c r="A866"/>
      <c r="B866"/>
      <c r="C866"/>
      <c r="D866"/>
      <c r="E866"/>
    </row>
    <row r="867" spans="1:5" x14ac:dyDescent="0.25">
      <c r="A867"/>
      <c r="B867"/>
      <c r="C867"/>
      <c r="D867"/>
      <c r="E867"/>
    </row>
    <row r="868" spans="1:5" x14ac:dyDescent="0.25">
      <c r="A868"/>
      <c r="B868"/>
      <c r="C868"/>
      <c r="D868"/>
      <c r="E868"/>
    </row>
    <row r="869" spans="1:5" x14ac:dyDescent="0.25">
      <c r="A869"/>
      <c r="B869"/>
      <c r="C869"/>
      <c r="D869"/>
      <c r="E869"/>
    </row>
    <row r="870" spans="1:5" x14ac:dyDescent="0.25">
      <c r="A870"/>
      <c r="B870"/>
      <c r="C870"/>
      <c r="D870"/>
      <c r="E870"/>
    </row>
    <row r="871" spans="1:5" x14ac:dyDescent="0.25">
      <c r="A871"/>
      <c r="B871"/>
      <c r="C871"/>
      <c r="D871"/>
      <c r="E871"/>
    </row>
    <row r="872" spans="1:5" x14ac:dyDescent="0.25">
      <c r="A872"/>
      <c r="B872"/>
      <c r="C872"/>
      <c r="D872"/>
      <c r="E872"/>
    </row>
    <row r="873" spans="1:5" x14ac:dyDescent="0.25">
      <c r="A873"/>
      <c r="B873"/>
      <c r="C873"/>
      <c r="D873"/>
      <c r="E873"/>
    </row>
    <row r="874" spans="1:5" x14ac:dyDescent="0.25">
      <c r="A874"/>
      <c r="B874"/>
      <c r="C874"/>
      <c r="D874"/>
      <c r="E874"/>
    </row>
    <row r="875" spans="1:5" x14ac:dyDescent="0.25">
      <c r="A875"/>
      <c r="B875"/>
      <c r="C875"/>
      <c r="D875"/>
      <c r="E875"/>
    </row>
    <row r="876" spans="1:5" x14ac:dyDescent="0.25">
      <c r="A876"/>
      <c r="B876"/>
      <c r="C876"/>
      <c r="D876"/>
      <c r="E876"/>
    </row>
    <row r="877" spans="1:5" x14ac:dyDescent="0.25">
      <c r="A877"/>
      <c r="B877"/>
      <c r="C877"/>
      <c r="D877"/>
      <c r="E877"/>
    </row>
    <row r="878" spans="1:5" x14ac:dyDescent="0.25">
      <c r="A878"/>
      <c r="B878"/>
      <c r="C878"/>
      <c r="D878"/>
      <c r="E878"/>
    </row>
    <row r="879" spans="1:5" x14ac:dyDescent="0.25">
      <c r="A879"/>
      <c r="B879"/>
      <c r="C879"/>
      <c r="D879"/>
      <c r="E879"/>
    </row>
    <row r="880" spans="1:5" x14ac:dyDescent="0.25">
      <c r="A880"/>
      <c r="B880"/>
      <c r="C880"/>
      <c r="D880"/>
      <c r="E880"/>
    </row>
    <row r="881" spans="1:5" x14ac:dyDescent="0.25">
      <c r="A881"/>
      <c r="B881"/>
      <c r="C881"/>
      <c r="D881"/>
      <c r="E881"/>
    </row>
    <row r="882" spans="1:5" x14ac:dyDescent="0.25">
      <c r="A882"/>
      <c r="B882"/>
      <c r="C882"/>
      <c r="D882"/>
      <c r="E882"/>
    </row>
    <row r="883" spans="1:5" x14ac:dyDescent="0.25">
      <c r="A883"/>
      <c r="B883"/>
      <c r="C883"/>
      <c r="D883"/>
      <c r="E883"/>
    </row>
    <row r="884" spans="1:5" x14ac:dyDescent="0.25">
      <c r="A884"/>
      <c r="B884"/>
      <c r="C884"/>
      <c r="D884"/>
      <c r="E884"/>
    </row>
    <row r="885" spans="1:5" x14ac:dyDescent="0.25">
      <c r="A885"/>
      <c r="B885"/>
      <c r="C885"/>
      <c r="D885"/>
      <c r="E885"/>
    </row>
    <row r="886" spans="1:5" x14ac:dyDescent="0.25">
      <c r="A886"/>
      <c r="B886"/>
      <c r="C886"/>
      <c r="D886"/>
      <c r="E886"/>
    </row>
    <row r="887" spans="1:5" x14ac:dyDescent="0.25">
      <c r="A887"/>
      <c r="B887"/>
      <c r="C887"/>
      <c r="D887"/>
      <c r="E887"/>
    </row>
    <row r="888" spans="1:5" x14ac:dyDescent="0.25">
      <c r="A888"/>
      <c r="B888"/>
      <c r="C888"/>
      <c r="D888"/>
      <c r="E888"/>
    </row>
    <row r="889" spans="1:5" x14ac:dyDescent="0.25">
      <c r="A889"/>
      <c r="B889"/>
      <c r="C889"/>
      <c r="D889"/>
      <c r="E889"/>
    </row>
    <row r="890" spans="1:5" x14ac:dyDescent="0.25">
      <c r="A890"/>
      <c r="B890"/>
      <c r="C890"/>
      <c r="D890"/>
      <c r="E890"/>
    </row>
    <row r="891" spans="1:5" x14ac:dyDescent="0.25">
      <c r="A891"/>
      <c r="B891"/>
      <c r="C891"/>
      <c r="D891"/>
      <c r="E891"/>
    </row>
    <row r="892" spans="1:5" x14ac:dyDescent="0.25">
      <c r="A892"/>
      <c r="B892"/>
      <c r="C892"/>
      <c r="D892"/>
      <c r="E892"/>
    </row>
    <row r="893" spans="1:5" x14ac:dyDescent="0.25">
      <c r="A893"/>
      <c r="B893"/>
      <c r="C893"/>
      <c r="D893"/>
      <c r="E893"/>
    </row>
    <row r="894" spans="1:5" x14ac:dyDescent="0.25">
      <c r="A894"/>
      <c r="B894"/>
      <c r="C894"/>
      <c r="D894"/>
      <c r="E894"/>
    </row>
    <row r="895" spans="1:5" x14ac:dyDescent="0.25">
      <c r="A895"/>
      <c r="B895"/>
      <c r="C895"/>
      <c r="D895"/>
      <c r="E895"/>
    </row>
    <row r="896" spans="1:5" x14ac:dyDescent="0.25">
      <c r="A896"/>
      <c r="B896"/>
      <c r="C896"/>
      <c r="D896"/>
      <c r="E896"/>
    </row>
    <row r="897" spans="1:5" x14ac:dyDescent="0.25">
      <c r="A897"/>
      <c r="B897"/>
      <c r="C897"/>
      <c r="D897"/>
      <c r="E897"/>
    </row>
    <row r="898" spans="1:5" x14ac:dyDescent="0.25">
      <c r="A898"/>
      <c r="B898"/>
      <c r="C898"/>
      <c r="D898"/>
      <c r="E898"/>
    </row>
    <row r="899" spans="1:5" x14ac:dyDescent="0.25">
      <c r="A899"/>
      <c r="B899"/>
      <c r="C899"/>
      <c r="D899"/>
      <c r="E899"/>
    </row>
    <row r="900" spans="1:5" x14ac:dyDescent="0.25">
      <c r="A900"/>
      <c r="B900"/>
      <c r="C900"/>
      <c r="D900"/>
      <c r="E900"/>
    </row>
    <row r="901" spans="1:5" x14ac:dyDescent="0.25">
      <c r="A901"/>
      <c r="B901"/>
      <c r="C901"/>
      <c r="D901"/>
      <c r="E901"/>
    </row>
    <row r="902" spans="1:5" x14ac:dyDescent="0.25">
      <c r="A902"/>
      <c r="B902"/>
      <c r="C902"/>
      <c r="D902"/>
      <c r="E902"/>
    </row>
    <row r="903" spans="1:5" x14ac:dyDescent="0.25">
      <c r="A903"/>
      <c r="B903"/>
      <c r="C903"/>
      <c r="D903"/>
      <c r="E903"/>
    </row>
    <row r="904" spans="1:5" x14ac:dyDescent="0.25">
      <c r="A904"/>
      <c r="B904"/>
      <c r="C904"/>
      <c r="D904"/>
      <c r="E904"/>
    </row>
    <row r="905" spans="1:5" x14ac:dyDescent="0.25">
      <c r="A905"/>
      <c r="B905"/>
      <c r="C905"/>
      <c r="D905"/>
      <c r="E905"/>
    </row>
    <row r="906" spans="1:5" x14ac:dyDescent="0.25">
      <c r="A906"/>
      <c r="B906"/>
      <c r="C906"/>
      <c r="D906"/>
      <c r="E906"/>
    </row>
    <row r="907" spans="1:5" x14ac:dyDescent="0.25">
      <c r="A907"/>
      <c r="B907"/>
      <c r="C907"/>
      <c r="D907"/>
      <c r="E907"/>
    </row>
    <row r="908" spans="1:5" x14ac:dyDescent="0.25">
      <c r="A908"/>
      <c r="B908"/>
      <c r="C908"/>
      <c r="D908"/>
      <c r="E908"/>
    </row>
    <row r="909" spans="1:5" x14ac:dyDescent="0.25">
      <c r="A909"/>
      <c r="B909"/>
      <c r="C909"/>
      <c r="D909"/>
      <c r="E909"/>
    </row>
    <row r="910" spans="1:5" x14ac:dyDescent="0.25">
      <c r="A910"/>
      <c r="B910"/>
      <c r="C910"/>
      <c r="D910"/>
      <c r="E910"/>
    </row>
    <row r="911" spans="1:5" x14ac:dyDescent="0.25">
      <c r="A911"/>
      <c r="B911"/>
      <c r="C911"/>
      <c r="D911"/>
      <c r="E911"/>
    </row>
    <row r="912" spans="1:5" x14ac:dyDescent="0.25">
      <c r="A912"/>
      <c r="B912"/>
      <c r="C912"/>
      <c r="D912"/>
      <c r="E912"/>
    </row>
    <row r="913" spans="1:5" x14ac:dyDescent="0.25">
      <c r="A913"/>
      <c r="B913"/>
      <c r="C913"/>
      <c r="D913"/>
      <c r="E913"/>
    </row>
    <row r="914" spans="1:5" x14ac:dyDescent="0.25">
      <c r="A914"/>
      <c r="B914"/>
      <c r="C914"/>
      <c r="D914"/>
      <c r="E914"/>
    </row>
    <row r="915" spans="1:5" x14ac:dyDescent="0.25">
      <c r="A915"/>
      <c r="B915"/>
      <c r="C915"/>
      <c r="D915"/>
      <c r="E915"/>
    </row>
    <row r="916" spans="1:5" x14ac:dyDescent="0.25">
      <c r="A916"/>
      <c r="B916"/>
      <c r="C916"/>
      <c r="D916"/>
      <c r="E916"/>
    </row>
    <row r="917" spans="1:5" x14ac:dyDescent="0.25">
      <c r="A917"/>
      <c r="B917"/>
      <c r="C917"/>
      <c r="D917"/>
      <c r="E917"/>
    </row>
    <row r="918" spans="1:5" x14ac:dyDescent="0.25">
      <c r="A918"/>
      <c r="B918"/>
      <c r="C918"/>
      <c r="D918"/>
      <c r="E918"/>
    </row>
    <row r="919" spans="1:5" x14ac:dyDescent="0.25">
      <c r="A919"/>
      <c r="B919"/>
      <c r="C919"/>
      <c r="D919"/>
      <c r="E919"/>
    </row>
    <row r="920" spans="1:5" x14ac:dyDescent="0.25">
      <c r="A920"/>
      <c r="B920"/>
      <c r="C920"/>
      <c r="D920"/>
      <c r="E920"/>
    </row>
    <row r="921" spans="1:5" x14ac:dyDescent="0.25">
      <c r="A921"/>
      <c r="B921"/>
      <c r="C921"/>
      <c r="D921"/>
      <c r="E921"/>
    </row>
    <row r="922" spans="1:5" x14ac:dyDescent="0.25">
      <c r="A922"/>
      <c r="B922"/>
      <c r="C922"/>
      <c r="D922"/>
      <c r="E922"/>
    </row>
    <row r="923" spans="1:5" x14ac:dyDescent="0.25">
      <c r="A923"/>
      <c r="B923"/>
      <c r="C923"/>
      <c r="D923"/>
      <c r="E923"/>
    </row>
    <row r="924" spans="1:5" x14ac:dyDescent="0.25">
      <c r="A924"/>
      <c r="B924"/>
      <c r="C924"/>
      <c r="D924"/>
      <c r="E924"/>
    </row>
    <row r="925" spans="1:5" x14ac:dyDescent="0.25">
      <c r="A925"/>
      <c r="B925"/>
      <c r="C925"/>
      <c r="D925"/>
      <c r="E925"/>
    </row>
    <row r="926" spans="1:5" x14ac:dyDescent="0.25">
      <c r="A926"/>
      <c r="B926"/>
      <c r="C926"/>
      <c r="D926"/>
      <c r="E926"/>
    </row>
    <row r="927" spans="1:5" x14ac:dyDescent="0.25">
      <c r="A927"/>
      <c r="B927"/>
      <c r="C927"/>
      <c r="D927"/>
      <c r="E927"/>
    </row>
    <row r="928" spans="1:5" x14ac:dyDescent="0.25">
      <c r="A928"/>
      <c r="B928"/>
      <c r="C928"/>
      <c r="D928"/>
      <c r="E928"/>
    </row>
    <row r="929" spans="1:5" x14ac:dyDescent="0.25">
      <c r="A929"/>
      <c r="B929"/>
      <c r="C929"/>
      <c r="D929"/>
      <c r="E929"/>
    </row>
    <row r="930" spans="1:5" x14ac:dyDescent="0.25">
      <c r="A930"/>
      <c r="B930"/>
      <c r="C930"/>
      <c r="D930"/>
      <c r="E930"/>
    </row>
    <row r="931" spans="1:5" x14ac:dyDescent="0.25">
      <c r="A931"/>
      <c r="B931"/>
      <c r="C931"/>
      <c r="D931"/>
      <c r="E931"/>
    </row>
    <row r="932" spans="1:5" x14ac:dyDescent="0.25">
      <c r="A932"/>
      <c r="B932"/>
      <c r="C932"/>
      <c r="D932"/>
      <c r="E932"/>
    </row>
    <row r="933" spans="1:5" x14ac:dyDescent="0.25">
      <c r="A933"/>
      <c r="B933"/>
      <c r="C933"/>
      <c r="D933"/>
      <c r="E933"/>
    </row>
    <row r="934" spans="1:5" x14ac:dyDescent="0.25">
      <c r="A934"/>
      <c r="B934"/>
      <c r="C934"/>
      <c r="D934"/>
      <c r="E934"/>
    </row>
    <row r="935" spans="1:5" x14ac:dyDescent="0.25">
      <c r="A935"/>
      <c r="B935"/>
      <c r="C935"/>
      <c r="D935"/>
      <c r="E935"/>
    </row>
    <row r="936" spans="1:5" x14ac:dyDescent="0.25">
      <c r="A936"/>
      <c r="B936"/>
      <c r="C936"/>
      <c r="D936"/>
      <c r="E936"/>
    </row>
    <row r="937" spans="1:5" x14ac:dyDescent="0.25">
      <c r="A937"/>
      <c r="B937"/>
      <c r="C937"/>
      <c r="D937"/>
      <c r="E937"/>
    </row>
    <row r="938" spans="1:5" x14ac:dyDescent="0.25">
      <c r="A938"/>
      <c r="B938"/>
      <c r="C938"/>
      <c r="D938"/>
      <c r="E938"/>
    </row>
    <row r="939" spans="1:5" x14ac:dyDescent="0.25">
      <c r="A939"/>
      <c r="B939"/>
      <c r="C939"/>
      <c r="D939"/>
      <c r="E939"/>
    </row>
    <row r="940" spans="1:5" x14ac:dyDescent="0.25">
      <c r="A940"/>
      <c r="B940"/>
      <c r="C940"/>
      <c r="D940"/>
      <c r="E940"/>
    </row>
    <row r="941" spans="1:5" x14ac:dyDescent="0.25">
      <c r="A941"/>
      <c r="B941"/>
      <c r="C941"/>
      <c r="D941"/>
      <c r="E941"/>
    </row>
    <row r="942" spans="1:5" x14ac:dyDescent="0.25">
      <c r="A942"/>
      <c r="B942"/>
      <c r="C942"/>
      <c r="D942"/>
      <c r="E942"/>
    </row>
    <row r="943" spans="1:5" x14ac:dyDescent="0.25">
      <c r="A943"/>
      <c r="B943"/>
      <c r="C943"/>
      <c r="D943"/>
      <c r="E943"/>
    </row>
    <row r="944" spans="1:5" x14ac:dyDescent="0.25">
      <c r="A944"/>
      <c r="B944"/>
      <c r="C944"/>
      <c r="D944"/>
      <c r="E944"/>
    </row>
    <row r="945" spans="1:5" x14ac:dyDescent="0.25">
      <c r="A945"/>
      <c r="B945"/>
      <c r="C945"/>
      <c r="D945"/>
      <c r="E945"/>
    </row>
    <row r="946" spans="1:5" x14ac:dyDescent="0.25">
      <c r="A946"/>
      <c r="B946"/>
      <c r="C946"/>
      <c r="D946"/>
      <c r="E946"/>
    </row>
    <row r="947" spans="1:5" x14ac:dyDescent="0.25">
      <c r="A947"/>
      <c r="B947"/>
      <c r="C947"/>
      <c r="D947"/>
      <c r="E947"/>
    </row>
    <row r="948" spans="1:5" x14ac:dyDescent="0.25">
      <c r="A948"/>
      <c r="B948"/>
      <c r="C948"/>
      <c r="D948"/>
      <c r="E948"/>
    </row>
    <row r="949" spans="1:5" x14ac:dyDescent="0.25">
      <c r="A949"/>
      <c r="B949"/>
      <c r="C949"/>
      <c r="D949"/>
      <c r="E949"/>
    </row>
    <row r="950" spans="1:5" x14ac:dyDescent="0.25">
      <c r="A950"/>
      <c r="B950"/>
      <c r="C950"/>
      <c r="D950"/>
      <c r="E950"/>
    </row>
    <row r="951" spans="1:5" x14ac:dyDescent="0.25">
      <c r="A951"/>
      <c r="B951"/>
      <c r="C951"/>
      <c r="D951"/>
      <c r="E951"/>
    </row>
    <row r="952" spans="1:5" x14ac:dyDescent="0.25">
      <c r="A952"/>
      <c r="B952"/>
      <c r="C952"/>
      <c r="D952"/>
      <c r="E952"/>
    </row>
    <row r="953" spans="1:5" x14ac:dyDescent="0.25">
      <c r="A953"/>
      <c r="B953"/>
      <c r="C953"/>
      <c r="D953"/>
      <c r="E953"/>
    </row>
    <row r="954" spans="1:5" x14ac:dyDescent="0.25">
      <c r="A954"/>
      <c r="B954"/>
      <c r="C954"/>
      <c r="D954"/>
      <c r="E954"/>
    </row>
    <row r="955" spans="1:5" x14ac:dyDescent="0.25">
      <c r="A955"/>
      <c r="B955"/>
      <c r="C955"/>
      <c r="D955"/>
      <c r="E955"/>
    </row>
    <row r="956" spans="1:5" x14ac:dyDescent="0.25">
      <c r="A956"/>
      <c r="B956"/>
      <c r="C956"/>
      <c r="D956"/>
      <c r="E956"/>
    </row>
    <row r="957" spans="1:5" x14ac:dyDescent="0.25">
      <c r="A957"/>
      <c r="B957"/>
      <c r="C957"/>
      <c r="D957"/>
      <c r="E957"/>
    </row>
    <row r="958" spans="1:5" x14ac:dyDescent="0.25">
      <c r="A958"/>
      <c r="B958"/>
      <c r="C958"/>
      <c r="D958"/>
      <c r="E958"/>
    </row>
    <row r="959" spans="1:5" x14ac:dyDescent="0.25">
      <c r="A959"/>
      <c r="B959"/>
      <c r="C959"/>
      <c r="D959"/>
      <c r="E959"/>
    </row>
    <row r="960" spans="1:5" x14ac:dyDescent="0.25">
      <c r="A960"/>
      <c r="B960"/>
      <c r="C960"/>
      <c r="D960"/>
      <c r="E960"/>
    </row>
    <row r="961" spans="1:5" x14ac:dyDescent="0.25">
      <c r="A961"/>
      <c r="B961"/>
      <c r="C961"/>
      <c r="D961"/>
      <c r="E961"/>
    </row>
    <row r="962" spans="1:5" x14ac:dyDescent="0.25">
      <c r="A962"/>
      <c r="B962"/>
      <c r="C962"/>
      <c r="D962"/>
      <c r="E962"/>
    </row>
    <row r="963" spans="1:5" x14ac:dyDescent="0.25">
      <c r="A963"/>
      <c r="B963"/>
      <c r="C963"/>
      <c r="D963"/>
      <c r="E963"/>
    </row>
    <row r="964" spans="1:5" x14ac:dyDescent="0.25">
      <c r="A964"/>
      <c r="B964"/>
      <c r="C964"/>
      <c r="D964"/>
      <c r="E964"/>
    </row>
    <row r="965" spans="1:5" x14ac:dyDescent="0.25">
      <c r="A965"/>
      <c r="B965"/>
      <c r="C965"/>
      <c r="D965"/>
      <c r="E965"/>
    </row>
    <row r="966" spans="1:5" x14ac:dyDescent="0.25">
      <c r="A966"/>
      <c r="B966"/>
      <c r="C966"/>
      <c r="D966"/>
      <c r="E966"/>
    </row>
    <row r="967" spans="1:5" x14ac:dyDescent="0.25">
      <c r="A967"/>
      <c r="B967"/>
      <c r="C967"/>
      <c r="D967"/>
      <c r="E967"/>
    </row>
    <row r="968" spans="1:5" x14ac:dyDescent="0.25">
      <c r="A968"/>
      <c r="B968"/>
      <c r="C968"/>
      <c r="D968"/>
      <c r="E968"/>
    </row>
    <row r="969" spans="1:5" x14ac:dyDescent="0.25">
      <c r="A969"/>
      <c r="B969"/>
      <c r="C969"/>
      <c r="D969"/>
      <c r="E969"/>
    </row>
    <row r="970" spans="1:5" x14ac:dyDescent="0.25">
      <c r="A970"/>
      <c r="B970"/>
      <c r="C970"/>
      <c r="D970"/>
      <c r="E970"/>
    </row>
    <row r="971" spans="1:5" x14ac:dyDescent="0.25">
      <c r="A971"/>
      <c r="B971"/>
      <c r="C971"/>
      <c r="D971"/>
      <c r="E971"/>
    </row>
    <row r="972" spans="1:5" x14ac:dyDescent="0.25">
      <c r="A972"/>
      <c r="B972"/>
      <c r="C972"/>
      <c r="D972"/>
      <c r="E972"/>
    </row>
    <row r="973" spans="1:5" x14ac:dyDescent="0.25">
      <c r="A973"/>
      <c r="B973"/>
      <c r="C973"/>
      <c r="D973"/>
      <c r="E973"/>
    </row>
    <row r="974" spans="1:5" x14ac:dyDescent="0.25">
      <c r="A974"/>
      <c r="B974"/>
      <c r="C974"/>
      <c r="D974"/>
      <c r="E974"/>
    </row>
    <row r="975" spans="1:5" x14ac:dyDescent="0.25">
      <c r="A975"/>
      <c r="B975"/>
      <c r="C975"/>
      <c r="D975"/>
      <c r="E975"/>
    </row>
    <row r="976" spans="1:5" x14ac:dyDescent="0.25">
      <c r="A976"/>
      <c r="B976"/>
      <c r="C976"/>
      <c r="D976"/>
      <c r="E976"/>
    </row>
    <row r="977" spans="1:5" x14ac:dyDescent="0.25">
      <c r="A977"/>
      <c r="B977"/>
      <c r="C977"/>
      <c r="D977"/>
      <c r="E977"/>
    </row>
    <row r="978" spans="1:5" x14ac:dyDescent="0.25">
      <c r="A978"/>
      <c r="B978"/>
      <c r="C978"/>
      <c r="D978"/>
      <c r="E978"/>
    </row>
    <row r="979" spans="1:5" x14ac:dyDescent="0.25">
      <c r="A979"/>
      <c r="B979"/>
      <c r="C979"/>
      <c r="D979"/>
      <c r="E979"/>
    </row>
    <row r="980" spans="1:5" x14ac:dyDescent="0.25">
      <c r="A980"/>
      <c r="B980"/>
      <c r="C980"/>
      <c r="D980"/>
      <c r="E980"/>
    </row>
    <row r="981" spans="1:5" x14ac:dyDescent="0.25">
      <c r="A981"/>
      <c r="B981"/>
      <c r="C981"/>
      <c r="D981"/>
      <c r="E981"/>
    </row>
    <row r="982" spans="1:5" x14ac:dyDescent="0.25">
      <c r="A982"/>
      <c r="B982"/>
      <c r="C982"/>
      <c r="D982"/>
      <c r="E982"/>
    </row>
    <row r="983" spans="1:5" x14ac:dyDescent="0.25">
      <c r="A983"/>
      <c r="B983"/>
      <c r="C983"/>
      <c r="D983"/>
      <c r="E983"/>
    </row>
    <row r="984" spans="1:5" x14ac:dyDescent="0.25">
      <c r="A984"/>
      <c r="B984"/>
      <c r="C984"/>
      <c r="D984"/>
      <c r="E984"/>
    </row>
    <row r="985" spans="1:5" x14ac:dyDescent="0.25">
      <c r="A985"/>
      <c r="B985"/>
      <c r="C985"/>
      <c r="D985"/>
      <c r="E985"/>
    </row>
    <row r="986" spans="1:5" x14ac:dyDescent="0.25">
      <c r="A986"/>
      <c r="B986"/>
      <c r="C986"/>
      <c r="D986"/>
      <c r="E986"/>
    </row>
    <row r="987" spans="1:5" x14ac:dyDescent="0.25">
      <c r="A987"/>
      <c r="B987"/>
      <c r="C987"/>
      <c r="D987"/>
      <c r="E987"/>
    </row>
    <row r="988" spans="1:5" x14ac:dyDescent="0.25">
      <c r="A988"/>
      <c r="B988"/>
      <c r="C988"/>
      <c r="D988"/>
      <c r="E988"/>
    </row>
    <row r="989" spans="1:5" x14ac:dyDescent="0.25">
      <c r="A989"/>
      <c r="B989"/>
      <c r="C989"/>
      <c r="D989"/>
      <c r="E989"/>
    </row>
    <row r="990" spans="1:5" x14ac:dyDescent="0.25">
      <c r="A990"/>
      <c r="B990"/>
      <c r="C990"/>
      <c r="D990"/>
      <c r="E990"/>
    </row>
    <row r="991" spans="1:5" x14ac:dyDescent="0.25">
      <c r="A991"/>
      <c r="B991"/>
      <c r="C991"/>
      <c r="D991"/>
      <c r="E991"/>
    </row>
    <row r="992" spans="1:5" x14ac:dyDescent="0.25">
      <c r="A992"/>
      <c r="B992"/>
      <c r="C992"/>
      <c r="D992"/>
      <c r="E992"/>
    </row>
    <row r="993" spans="1:5" x14ac:dyDescent="0.25">
      <c r="A993"/>
      <c r="B993"/>
      <c r="C993"/>
      <c r="D993"/>
      <c r="E993"/>
    </row>
    <row r="994" spans="1:5" x14ac:dyDescent="0.25">
      <c r="A994"/>
      <c r="B994"/>
      <c r="C994"/>
      <c r="D994"/>
      <c r="E994"/>
    </row>
    <row r="995" spans="1:5" x14ac:dyDescent="0.25">
      <c r="A995"/>
      <c r="B995"/>
      <c r="C995"/>
      <c r="D995"/>
      <c r="E995"/>
    </row>
    <row r="996" spans="1:5" x14ac:dyDescent="0.25">
      <c r="A996"/>
      <c r="B996"/>
      <c r="C996"/>
      <c r="D996"/>
      <c r="E996"/>
    </row>
    <row r="997" spans="1:5" x14ac:dyDescent="0.25">
      <c r="A997"/>
      <c r="B997"/>
      <c r="C997"/>
      <c r="D997"/>
      <c r="E997"/>
    </row>
    <row r="998" spans="1:5" x14ac:dyDescent="0.25">
      <c r="A998"/>
      <c r="B998"/>
      <c r="C998"/>
      <c r="D998"/>
      <c r="E998"/>
    </row>
    <row r="999" spans="1:5" x14ac:dyDescent="0.25">
      <c r="A999"/>
      <c r="B999"/>
      <c r="C999"/>
      <c r="D999"/>
      <c r="E999"/>
    </row>
    <row r="1000" spans="1:5" x14ac:dyDescent="0.25">
      <c r="A1000"/>
      <c r="B1000"/>
      <c r="C1000"/>
      <c r="D1000"/>
      <c r="E1000"/>
    </row>
    <row r="1001" spans="1:5" x14ac:dyDescent="0.25">
      <c r="A1001"/>
      <c r="B1001"/>
      <c r="C1001"/>
      <c r="D1001"/>
      <c r="E1001"/>
    </row>
    <row r="1002" spans="1:5" x14ac:dyDescent="0.25">
      <c r="A1002"/>
      <c r="B1002"/>
      <c r="C1002"/>
      <c r="D1002"/>
      <c r="E1002"/>
    </row>
    <row r="1003" spans="1:5" x14ac:dyDescent="0.25">
      <c r="A1003"/>
      <c r="B1003"/>
      <c r="C1003"/>
      <c r="D1003"/>
      <c r="E1003"/>
    </row>
    <row r="1004" spans="1:5" x14ac:dyDescent="0.25">
      <c r="A1004"/>
      <c r="B1004"/>
      <c r="C1004"/>
      <c r="D1004"/>
      <c r="E1004"/>
    </row>
    <row r="1005" spans="1:5" x14ac:dyDescent="0.25">
      <c r="A1005"/>
      <c r="B1005"/>
      <c r="C1005"/>
      <c r="D1005"/>
      <c r="E1005"/>
    </row>
    <row r="1006" spans="1:5" x14ac:dyDescent="0.25">
      <c r="A1006"/>
      <c r="B1006"/>
      <c r="C1006"/>
      <c r="D1006"/>
      <c r="E1006"/>
    </row>
    <row r="1007" spans="1:5" x14ac:dyDescent="0.25">
      <c r="A1007"/>
      <c r="B1007"/>
      <c r="C1007"/>
      <c r="D1007"/>
      <c r="E1007"/>
    </row>
    <row r="1008" spans="1:5" x14ac:dyDescent="0.25">
      <c r="A1008"/>
      <c r="B1008"/>
      <c r="C1008"/>
      <c r="D1008"/>
      <c r="E1008"/>
    </row>
    <row r="1009" spans="1:5" x14ac:dyDescent="0.25">
      <c r="A1009"/>
      <c r="B1009"/>
      <c r="C1009"/>
      <c r="D1009"/>
      <c r="E1009"/>
    </row>
    <row r="1010" spans="1:5" x14ac:dyDescent="0.25">
      <c r="A1010"/>
      <c r="B1010"/>
      <c r="C1010"/>
      <c r="D1010"/>
      <c r="E1010"/>
    </row>
    <row r="1011" spans="1:5" x14ac:dyDescent="0.25">
      <c r="A1011"/>
      <c r="B1011"/>
      <c r="C1011"/>
      <c r="D1011"/>
      <c r="E1011"/>
    </row>
    <row r="1012" spans="1:5" x14ac:dyDescent="0.25">
      <c r="A1012"/>
      <c r="B1012"/>
      <c r="C1012"/>
      <c r="D1012"/>
      <c r="E1012"/>
    </row>
    <row r="1013" spans="1:5" x14ac:dyDescent="0.25">
      <c r="A1013"/>
      <c r="B1013"/>
      <c r="C1013"/>
      <c r="D1013"/>
      <c r="E1013"/>
    </row>
    <row r="1014" spans="1:5" x14ac:dyDescent="0.25">
      <c r="A1014"/>
      <c r="B1014"/>
      <c r="C1014"/>
      <c r="D1014"/>
      <c r="E1014"/>
    </row>
    <row r="1015" spans="1:5" x14ac:dyDescent="0.25">
      <c r="A1015"/>
      <c r="B1015"/>
      <c r="C1015"/>
      <c r="D1015"/>
      <c r="E1015"/>
    </row>
    <row r="1016" spans="1:5" x14ac:dyDescent="0.25">
      <c r="A1016"/>
      <c r="B1016"/>
      <c r="C1016"/>
      <c r="D1016"/>
      <c r="E1016"/>
    </row>
    <row r="1017" spans="1:5" x14ac:dyDescent="0.25">
      <c r="A1017"/>
      <c r="B1017"/>
      <c r="C1017"/>
      <c r="D1017"/>
      <c r="E1017"/>
    </row>
    <row r="1018" spans="1:5" x14ac:dyDescent="0.25">
      <c r="A1018"/>
      <c r="B1018"/>
      <c r="C1018"/>
      <c r="D1018"/>
      <c r="E1018"/>
    </row>
    <row r="1019" spans="1:5" x14ac:dyDescent="0.25">
      <c r="A1019"/>
      <c r="B1019"/>
      <c r="C1019"/>
      <c r="D1019"/>
      <c r="E1019"/>
    </row>
    <row r="1020" spans="1:5" x14ac:dyDescent="0.25">
      <c r="A1020"/>
      <c r="B1020"/>
      <c r="C1020"/>
      <c r="D1020"/>
      <c r="E1020"/>
    </row>
    <row r="1021" spans="1:5" x14ac:dyDescent="0.25">
      <c r="A1021"/>
      <c r="B1021"/>
      <c r="C1021"/>
      <c r="D1021"/>
      <c r="E1021"/>
    </row>
    <row r="1022" spans="1:5" x14ac:dyDescent="0.25">
      <c r="A1022"/>
      <c r="B1022"/>
      <c r="C1022"/>
      <c r="D1022"/>
      <c r="E1022"/>
    </row>
    <row r="1023" spans="1:5" x14ac:dyDescent="0.25">
      <c r="A1023"/>
      <c r="B1023"/>
      <c r="C1023"/>
      <c r="D1023"/>
      <c r="E1023"/>
    </row>
    <row r="1024" spans="1:5" x14ac:dyDescent="0.25">
      <c r="A1024"/>
      <c r="B1024"/>
      <c r="C1024"/>
      <c r="D1024"/>
      <c r="E1024"/>
    </row>
    <row r="1025" spans="1:5" x14ac:dyDescent="0.25">
      <c r="A1025"/>
      <c r="B1025"/>
      <c r="C1025"/>
      <c r="D1025"/>
      <c r="E1025"/>
    </row>
    <row r="1026" spans="1:5" x14ac:dyDescent="0.25">
      <c r="A1026"/>
      <c r="B1026"/>
      <c r="C1026"/>
      <c r="D1026"/>
      <c r="E1026"/>
    </row>
    <row r="1027" spans="1:5" x14ac:dyDescent="0.25">
      <c r="A1027"/>
      <c r="B1027"/>
      <c r="C1027"/>
      <c r="D1027"/>
      <c r="E1027"/>
    </row>
    <row r="1028" spans="1:5" x14ac:dyDescent="0.25">
      <c r="A1028"/>
      <c r="B1028"/>
      <c r="C1028"/>
      <c r="D1028"/>
      <c r="E1028"/>
    </row>
    <row r="1029" spans="1:5" x14ac:dyDescent="0.25">
      <c r="A1029"/>
      <c r="B1029"/>
      <c r="C1029"/>
      <c r="D1029"/>
      <c r="E1029"/>
    </row>
    <row r="1030" spans="1:5" x14ac:dyDescent="0.25">
      <c r="A1030"/>
      <c r="B1030"/>
      <c r="C1030"/>
      <c r="D1030"/>
      <c r="E1030"/>
    </row>
    <row r="1031" spans="1:5" x14ac:dyDescent="0.25">
      <c r="A1031"/>
      <c r="B1031"/>
      <c r="C1031"/>
      <c r="D1031"/>
      <c r="E1031"/>
    </row>
    <row r="1032" spans="1:5" x14ac:dyDescent="0.25">
      <c r="A1032"/>
      <c r="B1032"/>
      <c r="C1032"/>
      <c r="D1032"/>
      <c r="E1032"/>
    </row>
    <row r="1033" spans="1:5" x14ac:dyDescent="0.25">
      <c r="A1033"/>
      <c r="B1033"/>
      <c r="C1033"/>
      <c r="D1033"/>
      <c r="E1033"/>
    </row>
    <row r="1034" spans="1:5" x14ac:dyDescent="0.25">
      <c r="A1034"/>
      <c r="B1034"/>
      <c r="C1034"/>
      <c r="D1034"/>
      <c r="E1034"/>
    </row>
    <row r="1035" spans="1:5" x14ac:dyDescent="0.25">
      <c r="A1035"/>
      <c r="B1035"/>
      <c r="C1035"/>
      <c r="D1035"/>
      <c r="E1035"/>
    </row>
    <row r="1036" spans="1:5" x14ac:dyDescent="0.25">
      <c r="A1036"/>
      <c r="B1036"/>
      <c r="C1036"/>
      <c r="D1036"/>
      <c r="E1036"/>
    </row>
    <row r="1037" spans="1:5" x14ac:dyDescent="0.25">
      <c r="A1037"/>
      <c r="B1037"/>
      <c r="C1037"/>
      <c r="D1037"/>
      <c r="E1037"/>
    </row>
    <row r="1038" spans="1:5" x14ac:dyDescent="0.25">
      <c r="A1038"/>
      <c r="B1038"/>
      <c r="C1038"/>
      <c r="D1038"/>
      <c r="E1038"/>
    </row>
    <row r="1039" spans="1:5" x14ac:dyDescent="0.25">
      <c r="A1039"/>
      <c r="B1039"/>
      <c r="C1039"/>
      <c r="D1039"/>
      <c r="E1039"/>
    </row>
    <row r="1040" spans="1:5" x14ac:dyDescent="0.25">
      <c r="A1040"/>
      <c r="B1040"/>
      <c r="C1040"/>
      <c r="D1040"/>
      <c r="E1040"/>
    </row>
    <row r="1041" spans="1:5" x14ac:dyDescent="0.25">
      <c r="A1041"/>
      <c r="B1041"/>
      <c r="C1041"/>
      <c r="D1041"/>
      <c r="E1041"/>
    </row>
    <row r="1042" spans="1:5" x14ac:dyDescent="0.25">
      <c r="A1042"/>
      <c r="B1042"/>
      <c r="C1042"/>
      <c r="D1042"/>
      <c r="E1042"/>
    </row>
    <row r="1043" spans="1:5" x14ac:dyDescent="0.25">
      <c r="A1043"/>
      <c r="B1043"/>
      <c r="C1043"/>
      <c r="D1043"/>
      <c r="E1043"/>
    </row>
    <row r="1044" spans="1:5" x14ac:dyDescent="0.25">
      <c r="A1044"/>
      <c r="B1044"/>
      <c r="C1044"/>
      <c r="D1044"/>
      <c r="E1044"/>
    </row>
    <row r="1045" spans="1:5" x14ac:dyDescent="0.25">
      <c r="A1045"/>
      <c r="B1045"/>
      <c r="C1045"/>
      <c r="D1045"/>
      <c r="E1045"/>
    </row>
    <row r="1046" spans="1:5" x14ac:dyDescent="0.25">
      <c r="A1046"/>
      <c r="B1046"/>
      <c r="C1046"/>
      <c r="D1046"/>
      <c r="E1046"/>
    </row>
    <row r="1047" spans="1:5" x14ac:dyDescent="0.25">
      <c r="A1047"/>
      <c r="B1047"/>
      <c r="C1047"/>
      <c r="D1047"/>
      <c r="E1047"/>
    </row>
    <row r="1048" spans="1:5" x14ac:dyDescent="0.25">
      <c r="A1048"/>
      <c r="B1048"/>
      <c r="C1048"/>
      <c r="D1048"/>
      <c r="E1048"/>
    </row>
    <row r="1049" spans="1:5" x14ac:dyDescent="0.25">
      <c r="A1049"/>
      <c r="B1049"/>
      <c r="C1049"/>
      <c r="D1049"/>
      <c r="E1049"/>
    </row>
    <row r="1050" spans="1:5" x14ac:dyDescent="0.25">
      <c r="A1050"/>
      <c r="B1050"/>
      <c r="C1050"/>
      <c r="D1050"/>
      <c r="E1050"/>
    </row>
    <row r="1051" spans="1:5" x14ac:dyDescent="0.25">
      <c r="A1051"/>
      <c r="B1051"/>
      <c r="C1051"/>
      <c r="D1051"/>
      <c r="E1051"/>
    </row>
    <row r="1052" spans="1:5" x14ac:dyDescent="0.25">
      <c r="A1052"/>
      <c r="B1052"/>
      <c r="C1052"/>
      <c r="D1052"/>
      <c r="E1052"/>
    </row>
    <row r="1053" spans="1:5" x14ac:dyDescent="0.25">
      <c r="A1053"/>
      <c r="B1053"/>
      <c r="C1053"/>
      <c r="D1053"/>
      <c r="E1053"/>
    </row>
    <row r="1054" spans="1:5" x14ac:dyDescent="0.25">
      <c r="A1054"/>
      <c r="B1054"/>
      <c r="C1054"/>
      <c r="D1054"/>
      <c r="E1054"/>
    </row>
    <row r="1055" spans="1:5" x14ac:dyDescent="0.25">
      <c r="A1055"/>
      <c r="B1055"/>
      <c r="C1055"/>
      <c r="D1055"/>
      <c r="E1055"/>
    </row>
    <row r="1056" spans="1:5" x14ac:dyDescent="0.25">
      <c r="A1056"/>
      <c r="B1056"/>
      <c r="C1056"/>
      <c r="D1056"/>
      <c r="E1056"/>
    </row>
    <row r="1057" spans="1:5" x14ac:dyDescent="0.25">
      <c r="A1057"/>
      <c r="B1057"/>
      <c r="C1057"/>
      <c r="D1057"/>
      <c r="E1057"/>
    </row>
    <row r="1058" spans="1:5" x14ac:dyDescent="0.25">
      <c r="A1058"/>
      <c r="B1058"/>
      <c r="C1058"/>
      <c r="D1058"/>
      <c r="E1058"/>
    </row>
    <row r="1059" spans="1:5" x14ac:dyDescent="0.25">
      <c r="A1059"/>
      <c r="B1059"/>
      <c r="C1059"/>
      <c r="D1059"/>
      <c r="E1059"/>
    </row>
    <row r="1060" spans="1:5" x14ac:dyDescent="0.25">
      <c r="A1060"/>
      <c r="B1060"/>
      <c r="C1060"/>
      <c r="D1060"/>
      <c r="E1060"/>
    </row>
    <row r="1061" spans="1:5" x14ac:dyDescent="0.25">
      <c r="A1061"/>
      <c r="B1061"/>
      <c r="C1061"/>
      <c r="D1061"/>
      <c r="E1061"/>
    </row>
    <row r="1062" spans="1:5" x14ac:dyDescent="0.25">
      <c r="A1062"/>
      <c r="B1062"/>
      <c r="C1062"/>
      <c r="D1062"/>
      <c r="E1062"/>
    </row>
    <row r="1063" spans="1:5" x14ac:dyDescent="0.25">
      <c r="A1063"/>
      <c r="B1063"/>
      <c r="C1063"/>
      <c r="D1063"/>
      <c r="E1063"/>
    </row>
    <row r="1064" spans="1:5" x14ac:dyDescent="0.25">
      <c r="A1064"/>
      <c r="B1064"/>
      <c r="C1064"/>
      <c r="D1064"/>
      <c r="E1064"/>
    </row>
    <row r="1065" spans="1:5" x14ac:dyDescent="0.25">
      <c r="A1065"/>
      <c r="B1065"/>
      <c r="C1065"/>
      <c r="D1065"/>
      <c r="E1065"/>
    </row>
    <row r="1066" spans="1:5" x14ac:dyDescent="0.25">
      <c r="A1066"/>
      <c r="B1066"/>
      <c r="C1066"/>
      <c r="D1066"/>
      <c r="E1066"/>
    </row>
    <row r="1067" spans="1:5" x14ac:dyDescent="0.25">
      <c r="A1067"/>
      <c r="B1067"/>
      <c r="C1067"/>
      <c r="D1067"/>
      <c r="E1067"/>
    </row>
    <row r="1068" spans="1:5" x14ac:dyDescent="0.25">
      <c r="A1068"/>
      <c r="B1068"/>
      <c r="C1068"/>
      <c r="D1068"/>
      <c r="E1068"/>
    </row>
    <row r="1069" spans="1:5" x14ac:dyDescent="0.25">
      <c r="A1069"/>
      <c r="B1069"/>
      <c r="C1069"/>
      <c r="D1069"/>
      <c r="E1069"/>
    </row>
    <row r="1070" spans="1:5" x14ac:dyDescent="0.25">
      <c r="A1070"/>
      <c r="B1070"/>
      <c r="C1070"/>
      <c r="D1070"/>
      <c r="E1070"/>
    </row>
    <row r="1071" spans="1:5" x14ac:dyDescent="0.25">
      <c r="A1071"/>
      <c r="B1071"/>
      <c r="C1071"/>
      <c r="D1071"/>
      <c r="E1071"/>
    </row>
    <row r="1072" spans="1:5" x14ac:dyDescent="0.25">
      <c r="A1072"/>
      <c r="B1072"/>
      <c r="C1072"/>
      <c r="D1072"/>
      <c r="E1072"/>
    </row>
    <row r="1073" spans="1:5" x14ac:dyDescent="0.25">
      <c r="A1073"/>
      <c r="B1073"/>
      <c r="C1073"/>
      <c r="D1073"/>
      <c r="E1073"/>
    </row>
    <row r="1074" spans="1:5" x14ac:dyDescent="0.25">
      <c r="A1074"/>
      <c r="B1074"/>
      <c r="C1074"/>
      <c r="D1074"/>
      <c r="E1074"/>
    </row>
    <row r="1075" spans="1:5" x14ac:dyDescent="0.25">
      <c r="A1075"/>
      <c r="B1075"/>
      <c r="C1075"/>
      <c r="D1075"/>
      <c r="E1075"/>
    </row>
    <row r="1076" spans="1:5" x14ac:dyDescent="0.25">
      <c r="A1076"/>
      <c r="B1076"/>
      <c r="C1076"/>
      <c r="D1076"/>
      <c r="E1076"/>
    </row>
    <row r="1077" spans="1:5" x14ac:dyDescent="0.25">
      <c r="A1077"/>
      <c r="B1077"/>
      <c r="C1077"/>
      <c r="D1077"/>
      <c r="E1077"/>
    </row>
    <row r="1078" spans="1:5" x14ac:dyDescent="0.25">
      <c r="A1078"/>
      <c r="B1078"/>
      <c r="C1078"/>
      <c r="D1078"/>
      <c r="E1078"/>
    </row>
    <row r="1079" spans="1:5" x14ac:dyDescent="0.25">
      <c r="A1079"/>
      <c r="B1079"/>
      <c r="C1079"/>
      <c r="D1079"/>
      <c r="E1079"/>
    </row>
    <row r="1080" spans="1:5" x14ac:dyDescent="0.25">
      <c r="A1080"/>
      <c r="B1080"/>
      <c r="C1080"/>
      <c r="D1080"/>
      <c r="E1080"/>
    </row>
    <row r="1081" spans="1:5" x14ac:dyDescent="0.25">
      <c r="A1081"/>
      <c r="B1081"/>
      <c r="C1081"/>
      <c r="D1081"/>
      <c r="E1081"/>
    </row>
    <row r="1082" spans="1:5" x14ac:dyDescent="0.25">
      <c r="A1082"/>
      <c r="B1082"/>
      <c r="C1082"/>
      <c r="D1082"/>
      <c r="E1082"/>
    </row>
    <row r="1083" spans="1:5" x14ac:dyDescent="0.25">
      <c r="A1083"/>
      <c r="B1083"/>
      <c r="C1083"/>
      <c r="D1083"/>
      <c r="E1083"/>
    </row>
    <row r="1084" spans="1:5" x14ac:dyDescent="0.25">
      <c r="A1084"/>
      <c r="B1084"/>
      <c r="C1084"/>
      <c r="D1084"/>
      <c r="E1084"/>
    </row>
    <row r="1085" spans="1:5" x14ac:dyDescent="0.25">
      <c r="A1085"/>
      <c r="B1085"/>
      <c r="C1085"/>
      <c r="D1085"/>
      <c r="E1085"/>
    </row>
    <row r="1086" spans="1:5" x14ac:dyDescent="0.25">
      <c r="A1086"/>
      <c r="B1086"/>
      <c r="C1086"/>
      <c r="D1086"/>
      <c r="E1086"/>
    </row>
    <row r="1087" spans="1:5" x14ac:dyDescent="0.25">
      <c r="A1087"/>
      <c r="B1087"/>
      <c r="C1087"/>
      <c r="D1087"/>
      <c r="E1087"/>
    </row>
    <row r="1088" spans="1:5" x14ac:dyDescent="0.25">
      <c r="A1088"/>
      <c r="B1088"/>
      <c r="C1088"/>
      <c r="D1088"/>
      <c r="E1088"/>
    </row>
    <row r="1089" spans="1:5" x14ac:dyDescent="0.25">
      <c r="A1089"/>
      <c r="B1089"/>
      <c r="C1089"/>
      <c r="D1089"/>
      <c r="E1089"/>
    </row>
    <row r="1090" spans="1:5" x14ac:dyDescent="0.25">
      <c r="A1090"/>
      <c r="B1090"/>
      <c r="C1090"/>
      <c r="D1090"/>
      <c r="E1090"/>
    </row>
    <row r="1091" spans="1:5" x14ac:dyDescent="0.25">
      <c r="A1091"/>
      <c r="B1091"/>
      <c r="C1091"/>
      <c r="D1091"/>
      <c r="E1091"/>
    </row>
    <row r="1092" spans="1:5" x14ac:dyDescent="0.25">
      <c r="A1092"/>
      <c r="B1092"/>
      <c r="C1092"/>
      <c r="D1092"/>
      <c r="E1092"/>
    </row>
    <row r="1093" spans="1:5" x14ac:dyDescent="0.25">
      <c r="A1093"/>
      <c r="B1093"/>
      <c r="C1093"/>
      <c r="D1093"/>
      <c r="E1093"/>
    </row>
    <row r="1094" spans="1:5" x14ac:dyDescent="0.25">
      <c r="A1094"/>
      <c r="B1094"/>
      <c r="C1094"/>
      <c r="D1094"/>
      <c r="E1094"/>
    </row>
    <row r="1095" spans="1:5" x14ac:dyDescent="0.25">
      <c r="A1095"/>
      <c r="B1095"/>
      <c r="C1095"/>
      <c r="D1095"/>
      <c r="E1095"/>
    </row>
    <row r="1096" spans="1:5" x14ac:dyDescent="0.25">
      <c r="A1096"/>
      <c r="B1096"/>
      <c r="C1096"/>
      <c r="D1096"/>
      <c r="E1096"/>
    </row>
    <row r="1097" spans="1:5" x14ac:dyDescent="0.25">
      <c r="A1097"/>
      <c r="B1097"/>
      <c r="C1097"/>
      <c r="D1097"/>
      <c r="E1097"/>
    </row>
    <row r="1098" spans="1:5" x14ac:dyDescent="0.25">
      <c r="A1098"/>
      <c r="B1098"/>
      <c r="C1098"/>
      <c r="D1098"/>
      <c r="E1098"/>
    </row>
    <row r="1099" spans="1:5" x14ac:dyDescent="0.25">
      <c r="A1099"/>
      <c r="B1099"/>
      <c r="C1099"/>
      <c r="D1099"/>
      <c r="E1099"/>
    </row>
    <row r="1100" spans="1:5" x14ac:dyDescent="0.25">
      <c r="A1100"/>
      <c r="B1100"/>
      <c r="C1100"/>
      <c r="D1100"/>
      <c r="E1100"/>
    </row>
    <row r="1101" spans="1:5" x14ac:dyDescent="0.25">
      <c r="A1101"/>
      <c r="B1101"/>
      <c r="C1101"/>
      <c r="D1101"/>
      <c r="E1101"/>
    </row>
    <row r="1102" spans="1:5" x14ac:dyDescent="0.25">
      <c r="A1102"/>
      <c r="B1102"/>
      <c r="C1102"/>
      <c r="D1102"/>
      <c r="E1102"/>
    </row>
    <row r="1103" spans="1:5" x14ac:dyDescent="0.25">
      <c r="A1103"/>
      <c r="B1103"/>
      <c r="C1103"/>
      <c r="D1103"/>
      <c r="E1103"/>
    </row>
    <row r="1104" spans="1:5" x14ac:dyDescent="0.25">
      <c r="A1104"/>
      <c r="B1104"/>
      <c r="C1104"/>
      <c r="D1104"/>
      <c r="E1104"/>
    </row>
    <row r="1105" spans="1:5" x14ac:dyDescent="0.25">
      <c r="A1105"/>
      <c r="B1105"/>
      <c r="C1105"/>
      <c r="D1105"/>
      <c r="E1105"/>
    </row>
    <row r="1106" spans="1:5" x14ac:dyDescent="0.25">
      <c r="A1106"/>
      <c r="B1106"/>
      <c r="C1106"/>
      <c r="D1106"/>
      <c r="E1106"/>
    </row>
    <row r="1107" spans="1:5" x14ac:dyDescent="0.25">
      <c r="A1107"/>
      <c r="B1107"/>
      <c r="C1107"/>
      <c r="D1107"/>
      <c r="E1107"/>
    </row>
    <row r="1108" spans="1:5" x14ac:dyDescent="0.25">
      <c r="A1108"/>
      <c r="B1108"/>
      <c r="C1108"/>
      <c r="D1108"/>
      <c r="E1108"/>
    </row>
    <row r="1109" spans="1:5" x14ac:dyDescent="0.25">
      <c r="A1109"/>
      <c r="B1109"/>
      <c r="C1109"/>
      <c r="D1109"/>
      <c r="E1109"/>
    </row>
    <row r="1110" spans="1:5" x14ac:dyDescent="0.25">
      <c r="A1110"/>
      <c r="B1110"/>
      <c r="C1110"/>
      <c r="D1110"/>
      <c r="E1110"/>
    </row>
    <row r="1111" spans="1:5" x14ac:dyDescent="0.25">
      <c r="A1111"/>
      <c r="B1111"/>
      <c r="C1111"/>
      <c r="D1111"/>
      <c r="E1111"/>
    </row>
    <row r="1112" spans="1:5" x14ac:dyDescent="0.25">
      <c r="A1112"/>
      <c r="B1112"/>
      <c r="C1112"/>
      <c r="D1112"/>
      <c r="E1112"/>
    </row>
    <row r="1113" spans="1:5" x14ac:dyDescent="0.25">
      <c r="A1113"/>
      <c r="B1113"/>
      <c r="C1113"/>
      <c r="D1113"/>
      <c r="E1113"/>
    </row>
    <row r="1114" spans="1:5" x14ac:dyDescent="0.25">
      <c r="A1114"/>
      <c r="B1114"/>
      <c r="C1114"/>
      <c r="D1114"/>
      <c r="E1114"/>
    </row>
    <row r="1115" spans="1:5" x14ac:dyDescent="0.25">
      <c r="A1115"/>
      <c r="B1115"/>
      <c r="C1115"/>
      <c r="D1115"/>
      <c r="E1115"/>
    </row>
    <row r="1116" spans="1:5" x14ac:dyDescent="0.25">
      <c r="A1116"/>
      <c r="B1116"/>
      <c r="C1116"/>
      <c r="D1116"/>
      <c r="E1116"/>
    </row>
    <row r="1117" spans="1:5" x14ac:dyDescent="0.25">
      <c r="A1117"/>
      <c r="B1117"/>
      <c r="C1117"/>
      <c r="D1117"/>
      <c r="E1117"/>
    </row>
    <row r="1118" spans="1:5" x14ac:dyDescent="0.25">
      <c r="A1118"/>
      <c r="B1118"/>
      <c r="C1118"/>
      <c r="D1118"/>
      <c r="E1118"/>
    </row>
    <row r="1119" spans="1:5" x14ac:dyDescent="0.25">
      <c r="A1119"/>
      <c r="B1119"/>
      <c r="C1119"/>
      <c r="D1119"/>
      <c r="E1119"/>
    </row>
    <row r="1120" spans="1:5" x14ac:dyDescent="0.25">
      <c r="A1120"/>
      <c r="B1120"/>
      <c r="C1120"/>
      <c r="D1120"/>
      <c r="E1120"/>
    </row>
    <row r="1121" spans="1:5" x14ac:dyDescent="0.25">
      <c r="A1121"/>
      <c r="B1121"/>
      <c r="C1121"/>
      <c r="D1121"/>
      <c r="E1121"/>
    </row>
    <row r="1122" spans="1:5" x14ac:dyDescent="0.25">
      <c r="A1122"/>
      <c r="B1122"/>
      <c r="C1122"/>
      <c r="D1122"/>
      <c r="E1122"/>
    </row>
    <row r="1123" spans="1:5" x14ac:dyDescent="0.25">
      <c r="A1123"/>
      <c r="B1123"/>
      <c r="C1123"/>
      <c r="D1123"/>
      <c r="E1123"/>
    </row>
    <row r="1124" spans="1:5" x14ac:dyDescent="0.25">
      <c r="A1124"/>
      <c r="B1124"/>
      <c r="C1124"/>
      <c r="D1124"/>
      <c r="E1124"/>
    </row>
    <row r="1125" spans="1:5" x14ac:dyDescent="0.25">
      <c r="A1125"/>
      <c r="B1125"/>
      <c r="C1125"/>
      <c r="D1125"/>
      <c r="E1125"/>
    </row>
    <row r="1126" spans="1:5" x14ac:dyDescent="0.25">
      <c r="A1126"/>
      <c r="B1126"/>
      <c r="C1126"/>
      <c r="D1126"/>
      <c r="E1126"/>
    </row>
    <row r="1127" spans="1:5" x14ac:dyDescent="0.25">
      <c r="A1127"/>
      <c r="B1127"/>
      <c r="C1127"/>
      <c r="D1127"/>
      <c r="E1127"/>
    </row>
    <row r="1128" spans="1:5" x14ac:dyDescent="0.25">
      <c r="A1128"/>
      <c r="B1128"/>
      <c r="C1128"/>
      <c r="D1128"/>
      <c r="E1128"/>
    </row>
    <row r="1129" spans="1:5" x14ac:dyDescent="0.25">
      <c r="A1129"/>
      <c r="B1129"/>
      <c r="C1129"/>
      <c r="D1129"/>
      <c r="E1129"/>
    </row>
    <row r="1130" spans="1:5" x14ac:dyDescent="0.25">
      <c r="A1130"/>
      <c r="B1130"/>
      <c r="C1130"/>
      <c r="D1130"/>
      <c r="E1130"/>
    </row>
    <row r="1131" spans="1:5" x14ac:dyDescent="0.25">
      <c r="A1131"/>
      <c r="B1131"/>
      <c r="C1131"/>
      <c r="D1131"/>
      <c r="E1131"/>
    </row>
    <row r="1132" spans="1:5" x14ac:dyDescent="0.25">
      <c r="A1132"/>
      <c r="B1132"/>
      <c r="C1132"/>
      <c r="D1132"/>
      <c r="E1132"/>
    </row>
    <row r="1133" spans="1:5" x14ac:dyDescent="0.25">
      <c r="A1133"/>
      <c r="B1133"/>
      <c r="C1133"/>
      <c r="D1133"/>
      <c r="E1133"/>
    </row>
    <row r="1134" spans="1:5" x14ac:dyDescent="0.25">
      <c r="A1134"/>
      <c r="B1134"/>
      <c r="C1134"/>
      <c r="D1134"/>
      <c r="E1134"/>
    </row>
    <row r="1135" spans="1:5" x14ac:dyDescent="0.25">
      <c r="A1135"/>
      <c r="B1135"/>
      <c r="C1135"/>
      <c r="D1135"/>
      <c r="E1135"/>
    </row>
    <row r="1136" spans="1:5" x14ac:dyDescent="0.25">
      <c r="A1136"/>
      <c r="B1136"/>
      <c r="C1136"/>
      <c r="D1136"/>
      <c r="E1136"/>
    </row>
    <row r="1137" spans="1:5" x14ac:dyDescent="0.25">
      <c r="A1137"/>
      <c r="B1137"/>
      <c r="C1137"/>
      <c r="D1137"/>
      <c r="E1137"/>
    </row>
    <row r="1138" spans="1:5" x14ac:dyDescent="0.25">
      <c r="A1138"/>
      <c r="B1138"/>
      <c r="C1138"/>
      <c r="D1138"/>
      <c r="E1138"/>
    </row>
    <row r="1139" spans="1:5" x14ac:dyDescent="0.25">
      <c r="A1139"/>
      <c r="B1139"/>
      <c r="C1139"/>
      <c r="D1139"/>
      <c r="E1139"/>
    </row>
    <row r="1140" spans="1:5" x14ac:dyDescent="0.25">
      <c r="A1140"/>
      <c r="B1140"/>
      <c r="C1140"/>
      <c r="D1140"/>
      <c r="E1140"/>
    </row>
    <row r="1141" spans="1:5" x14ac:dyDescent="0.25">
      <c r="A1141"/>
      <c r="B1141"/>
      <c r="C1141"/>
      <c r="D1141"/>
      <c r="E1141"/>
    </row>
    <row r="1142" spans="1:5" x14ac:dyDescent="0.25">
      <c r="A1142"/>
      <c r="B1142"/>
      <c r="C1142"/>
      <c r="D1142"/>
      <c r="E1142"/>
    </row>
    <row r="1143" spans="1:5" x14ac:dyDescent="0.25">
      <c r="A1143"/>
      <c r="B1143"/>
      <c r="C1143"/>
      <c r="D1143"/>
      <c r="E1143"/>
    </row>
    <row r="1144" spans="1:5" x14ac:dyDescent="0.25">
      <c r="A1144"/>
      <c r="B1144"/>
      <c r="C1144"/>
      <c r="D1144"/>
      <c r="E1144"/>
    </row>
    <row r="1145" spans="1:5" x14ac:dyDescent="0.25">
      <c r="A1145"/>
      <c r="B1145"/>
      <c r="C1145"/>
      <c r="D1145"/>
      <c r="E1145"/>
    </row>
    <row r="1146" spans="1:5" x14ac:dyDescent="0.25">
      <c r="A1146"/>
      <c r="B1146"/>
      <c r="C1146"/>
      <c r="D1146"/>
      <c r="E1146"/>
    </row>
    <row r="1147" spans="1:5" x14ac:dyDescent="0.25">
      <c r="A1147"/>
      <c r="B1147"/>
      <c r="C1147"/>
      <c r="D1147"/>
      <c r="E1147"/>
    </row>
    <row r="1148" spans="1:5" x14ac:dyDescent="0.25">
      <c r="A1148"/>
      <c r="B1148"/>
      <c r="C1148"/>
      <c r="D1148"/>
      <c r="E1148"/>
    </row>
    <row r="1149" spans="1:5" x14ac:dyDescent="0.25">
      <c r="A1149"/>
      <c r="B1149"/>
      <c r="C1149"/>
      <c r="D1149"/>
      <c r="E1149"/>
    </row>
    <row r="1150" spans="1:5" x14ac:dyDescent="0.25">
      <c r="A1150"/>
      <c r="B1150"/>
      <c r="C1150"/>
      <c r="D1150"/>
      <c r="E1150"/>
    </row>
    <row r="1151" spans="1:5" x14ac:dyDescent="0.25">
      <c r="A1151"/>
      <c r="B1151"/>
      <c r="C1151"/>
      <c r="D1151"/>
      <c r="E1151"/>
    </row>
    <row r="1152" spans="1:5" x14ac:dyDescent="0.25">
      <c r="A1152"/>
      <c r="B1152"/>
      <c r="C1152"/>
      <c r="D1152"/>
      <c r="E1152"/>
    </row>
    <row r="1153" spans="1:5" x14ac:dyDescent="0.25">
      <c r="A1153"/>
      <c r="B1153"/>
      <c r="C1153"/>
      <c r="D1153"/>
      <c r="E1153"/>
    </row>
    <row r="1154" spans="1:5" x14ac:dyDescent="0.25">
      <c r="A1154"/>
      <c r="B1154"/>
      <c r="C1154"/>
      <c r="D1154"/>
      <c r="E1154"/>
    </row>
    <row r="1155" spans="1:5" x14ac:dyDescent="0.25">
      <c r="A1155"/>
      <c r="B1155"/>
      <c r="C1155"/>
      <c r="D1155"/>
      <c r="E1155"/>
    </row>
    <row r="1156" spans="1:5" x14ac:dyDescent="0.25">
      <c r="A1156"/>
      <c r="B1156"/>
      <c r="C1156"/>
      <c r="D1156"/>
      <c r="E1156"/>
    </row>
    <row r="1157" spans="1:5" x14ac:dyDescent="0.25">
      <c r="A1157"/>
      <c r="B1157"/>
      <c r="C1157"/>
      <c r="D1157"/>
      <c r="E1157"/>
    </row>
    <row r="1158" spans="1:5" x14ac:dyDescent="0.25">
      <c r="A1158"/>
      <c r="B1158"/>
      <c r="C1158"/>
      <c r="D1158"/>
      <c r="E1158"/>
    </row>
    <row r="1159" spans="1:5" x14ac:dyDescent="0.25">
      <c r="A1159"/>
      <c r="B1159"/>
      <c r="C1159"/>
      <c r="D1159"/>
      <c r="E1159"/>
    </row>
    <row r="1160" spans="1:5" x14ac:dyDescent="0.25">
      <c r="A1160"/>
      <c r="B1160"/>
      <c r="C1160"/>
      <c r="D1160"/>
      <c r="E1160"/>
    </row>
    <row r="1161" spans="1:5" x14ac:dyDescent="0.25">
      <c r="A1161"/>
      <c r="B1161"/>
      <c r="C1161"/>
      <c r="D1161"/>
      <c r="E1161"/>
    </row>
    <row r="1162" spans="1:5" x14ac:dyDescent="0.25">
      <c r="A1162"/>
      <c r="B1162"/>
      <c r="C1162"/>
      <c r="D1162"/>
      <c r="E1162"/>
    </row>
    <row r="1163" spans="1:5" x14ac:dyDescent="0.25">
      <c r="A1163"/>
      <c r="B1163"/>
      <c r="C1163"/>
      <c r="D1163"/>
      <c r="E1163"/>
    </row>
    <row r="1164" spans="1:5" x14ac:dyDescent="0.25">
      <c r="A1164"/>
      <c r="B1164"/>
      <c r="C1164"/>
      <c r="D1164"/>
      <c r="E1164"/>
    </row>
    <row r="1165" spans="1:5" x14ac:dyDescent="0.25">
      <c r="A1165"/>
      <c r="B1165"/>
      <c r="C1165"/>
      <c r="D1165"/>
      <c r="E1165"/>
    </row>
    <row r="1166" spans="1:5" x14ac:dyDescent="0.25">
      <c r="A1166"/>
      <c r="B1166"/>
      <c r="C1166"/>
      <c r="D1166"/>
      <c r="E1166"/>
    </row>
    <row r="1167" spans="1:5" x14ac:dyDescent="0.25">
      <c r="A1167"/>
      <c r="B1167"/>
      <c r="C1167"/>
      <c r="D1167"/>
      <c r="E1167"/>
    </row>
    <row r="1168" spans="1:5" x14ac:dyDescent="0.25">
      <c r="A1168"/>
      <c r="B1168"/>
      <c r="C1168"/>
      <c r="D1168"/>
      <c r="E1168"/>
    </row>
    <row r="1169" spans="1:5" x14ac:dyDescent="0.25">
      <c r="A1169"/>
      <c r="B1169"/>
      <c r="C1169"/>
      <c r="D1169"/>
      <c r="E1169"/>
    </row>
    <row r="1170" spans="1:5" x14ac:dyDescent="0.25">
      <c r="A1170"/>
      <c r="B1170"/>
      <c r="C1170"/>
      <c r="D1170"/>
      <c r="E1170"/>
    </row>
    <row r="1171" spans="1:5" x14ac:dyDescent="0.25">
      <c r="A1171"/>
      <c r="B1171"/>
      <c r="C1171"/>
      <c r="D1171"/>
      <c r="E1171"/>
    </row>
    <row r="1172" spans="1:5" x14ac:dyDescent="0.25">
      <c r="A1172"/>
      <c r="B1172"/>
      <c r="C1172"/>
      <c r="D1172"/>
      <c r="E1172"/>
    </row>
    <row r="1173" spans="1:5" x14ac:dyDescent="0.25">
      <c r="A1173"/>
      <c r="B1173"/>
      <c r="C1173"/>
      <c r="D1173"/>
      <c r="E1173"/>
    </row>
    <row r="1174" spans="1:5" x14ac:dyDescent="0.25">
      <c r="A1174"/>
      <c r="B1174"/>
      <c r="C1174"/>
      <c r="D1174"/>
      <c r="E1174"/>
    </row>
    <row r="1175" spans="1:5" x14ac:dyDescent="0.25">
      <c r="A1175"/>
      <c r="B1175"/>
      <c r="C1175"/>
      <c r="D1175"/>
      <c r="E1175"/>
    </row>
    <row r="1176" spans="1:5" x14ac:dyDescent="0.25">
      <c r="A1176"/>
      <c r="B1176"/>
      <c r="C1176"/>
      <c r="D1176"/>
      <c r="E1176"/>
    </row>
    <row r="1177" spans="1:5" x14ac:dyDescent="0.25">
      <c r="A1177"/>
      <c r="B1177"/>
      <c r="C1177"/>
      <c r="D1177"/>
      <c r="E1177"/>
    </row>
    <row r="1178" spans="1:5" x14ac:dyDescent="0.25">
      <c r="A1178"/>
      <c r="B1178"/>
      <c r="C1178"/>
      <c r="D1178"/>
      <c r="E1178"/>
    </row>
    <row r="1179" spans="1:5" x14ac:dyDescent="0.25">
      <c r="A1179"/>
      <c r="B1179"/>
      <c r="C1179"/>
      <c r="D1179"/>
      <c r="E1179"/>
    </row>
    <row r="1180" spans="1:5" x14ac:dyDescent="0.25">
      <c r="A1180"/>
      <c r="B1180"/>
      <c r="C1180"/>
      <c r="D1180"/>
      <c r="E1180"/>
    </row>
    <row r="1181" spans="1:5" x14ac:dyDescent="0.25">
      <c r="A1181"/>
      <c r="B1181"/>
      <c r="C1181"/>
      <c r="D1181"/>
      <c r="E1181"/>
    </row>
    <row r="1182" spans="1:5" x14ac:dyDescent="0.25">
      <c r="A1182"/>
      <c r="B1182"/>
      <c r="C1182"/>
      <c r="D1182"/>
      <c r="E1182"/>
    </row>
    <row r="1183" spans="1:5" x14ac:dyDescent="0.25">
      <c r="A1183"/>
      <c r="B1183"/>
      <c r="C1183"/>
      <c r="D1183"/>
      <c r="E1183"/>
    </row>
    <row r="1184" spans="1:5" x14ac:dyDescent="0.25">
      <c r="A1184"/>
      <c r="B1184"/>
      <c r="C1184"/>
      <c r="D1184"/>
      <c r="E1184"/>
    </row>
    <row r="1185" spans="1:5" x14ac:dyDescent="0.25">
      <c r="A1185"/>
      <c r="B1185"/>
      <c r="C1185"/>
      <c r="D1185"/>
      <c r="E1185"/>
    </row>
    <row r="1186" spans="1:5" x14ac:dyDescent="0.25">
      <c r="A1186"/>
      <c r="B1186"/>
      <c r="C1186"/>
      <c r="D1186"/>
      <c r="E1186"/>
    </row>
    <row r="1187" spans="1:5" x14ac:dyDescent="0.25">
      <c r="A1187"/>
      <c r="B1187"/>
      <c r="C1187"/>
      <c r="D1187"/>
      <c r="E1187"/>
    </row>
    <row r="1188" spans="1:5" x14ac:dyDescent="0.25">
      <c r="A1188"/>
      <c r="B1188"/>
      <c r="C1188"/>
      <c r="D1188"/>
      <c r="E1188"/>
    </row>
    <row r="1189" spans="1:5" x14ac:dyDescent="0.25">
      <c r="A1189"/>
      <c r="B1189"/>
      <c r="C1189"/>
      <c r="D1189"/>
      <c r="E1189"/>
    </row>
    <row r="1190" spans="1:5" x14ac:dyDescent="0.25">
      <c r="A1190"/>
      <c r="B1190"/>
      <c r="C1190"/>
      <c r="D1190"/>
      <c r="E1190"/>
    </row>
    <row r="1191" spans="1:5" x14ac:dyDescent="0.25">
      <c r="A1191"/>
      <c r="B1191"/>
      <c r="C1191"/>
      <c r="D1191"/>
      <c r="E1191"/>
    </row>
    <row r="1192" spans="1:5" x14ac:dyDescent="0.25">
      <c r="A1192"/>
      <c r="B1192"/>
      <c r="C1192"/>
      <c r="D1192"/>
      <c r="E1192"/>
    </row>
    <row r="1193" spans="1:5" x14ac:dyDescent="0.25">
      <c r="A1193"/>
      <c r="B1193"/>
      <c r="C1193"/>
      <c r="D1193"/>
      <c r="E1193"/>
    </row>
    <row r="1194" spans="1:5" x14ac:dyDescent="0.25">
      <c r="A1194"/>
      <c r="B1194"/>
      <c r="C1194"/>
      <c r="D1194"/>
      <c r="E1194"/>
    </row>
    <row r="1195" spans="1:5" x14ac:dyDescent="0.25">
      <c r="A1195"/>
      <c r="B1195"/>
      <c r="C1195"/>
      <c r="D1195"/>
      <c r="E1195"/>
    </row>
    <row r="1196" spans="1:5" x14ac:dyDescent="0.25">
      <c r="A1196"/>
      <c r="B1196"/>
      <c r="C1196"/>
      <c r="D1196"/>
      <c r="E1196"/>
    </row>
    <row r="1197" spans="1:5" x14ac:dyDescent="0.25">
      <c r="A1197"/>
      <c r="B1197"/>
      <c r="C1197"/>
      <c r="D1197"/>
      <c r="E1197"/>
    </row>
    <row r="1198" spans="1:5" x14ac:dyDescent="0.25">
      <c r="A1198"/>
      <c r="B1198"/>
      <c r="C1198"/>
      <c r="D1198"/>
      <c r="E1198"/>
    </row>
    <row r="1199" spans="1:5" x14ac:dyDescent="0.25">
      <c r="A1199"/>
      <c r="B1199"/>
      <c r="C1199"/>
      <c r="D1199"/>
      <c r="E1199"/>
    </row>
    <row r="1200" spans="1:5" x14ac:dyDescent="0.25">
      <c r="A1200"/>
      <c r="B1200"/>
      <c r="C1200"/>
      <c r="D1200"/>
      <c r="E1200"/>
    </row>
    <row r="1201" spans="1:5" x14ac:dyDescent="0.25">
      <c r="A1201"/>
      <c r="B1201"/>
      <c r="C1201"/>
      <c r="D1201"/>
      <c r="E1201"/>
    </row>
    <row r="1202" spans="1:5" x14ac:dyDescent="0.25">
      <c r="A1202"/>
      <c r="B1202"/>
      <c r="C1202"/>
      <c r="D1202"/>
      <c r="E1202"/>
    </row>
    <row r="1203" spans="1:5" x14ac:dyDescent="0.25">
      <c r="A1203"/>
      <c r="B1203"/>
      <c r="C1203"/>
      <c r="D1203"/>
      <c r="E1203"/>
    </row>
    <row r="1204" spans="1:5" x14ac:dyDescent="0.25">
      <c r="A1204"/>
      <c r="B1204"/>
      <c r="C1204"/>
      <c r="D1204"/>
      <c r="E1204"/>
    </row>
    <row r="1205" spans="1:5" x14ac:dyDescent="0.25">
      <c r="A1205"/>
      <c r="B1205"/>
      <c r="C1205"/>
      <c r="D1205"/>
      <c r="E1205"/>
    </row>
    <row r="1206" spans="1:5" x14ac:dyDescent="0.25">
      <c r="A1206"/>
      <c r="B1206"/>
      <c r="C1206"/>
      <c r="D1206"/>
      <c r="E1206"/>
    </row>
    <row r="1207" spans="1:5" x14ac:dyDescent="0.25">
      <c r="A1207"/>
      <c r="B1207"/>
      <c r="C1207"/>
      <c r="D1207"/>
      <c r="E1207"/>
    </row>
    <row r="1208" spans="1:5" x14ac:dyDescent="0.25">
      <c r="A1208"/>
      <c r="B1208"/>
      <c r="C1208"/>
      <c r="D1208"/>
      <c r="E1208"/>
    </row>
    <row r="1209" spans="1:5" x14ac:dyDescent="0.25">
      <c r="A1209"/>
      <c r="B1209"/>
      <c r="C1209"/>
      <c r="D1209"/>
      <c r="E1209"/>
    </row>
    <row r="1210" spans="1:5" x14ac:dyDescent="0.25">
      <c r="A1210"/>
      <c r="B1210"/>
      <c r="C1210"/>
      <c r="D1210"/>
      <c r="E1210"/>
    </row>
    <row r="1211" spans="1:5" x14ac:dyDescent="0.25">
      <c r="A1211"/>
      <c r="B1211"/>
      <c r="C1211"/>
      <c r="D1211"/>
      <c r="E1211"/>
    </row>
    <row r="1212" spans="1:5" x14ac:dyDescent="0.25">
      <c r="A1212"/>
      <c r="B1212"/>
      <c r="C1212"/>
      <c r="D1212"/>
      <c r="E1212"/>
    </row>
    <row r="1213" spans="1:5" x14ac:dyDescent="0.25">
      <c r="A1213"/>
      <c r="B1213"/>
      <c r="C1213"/>
      <c r="D1213"/>
      <c r="E1213"/>
    </row>
    <row r="1214" spans="1:5" x14ac:dyDescent="0.25">
      <c r="A1214"/>
      <c r="B1214"/>
      <c r="C1214"/>
      <c r="D1214"/>
      <c r="E1214"/>
    </row>
    <row r="1215" spans="1:5" x14ac:dyDescent="0.25">
      <c r="A1215"/>
      <c r="B1215"/>
      <c r="C1215"/>
      <c r="D1215"/>
      <c r="E1215"/>
    </row>
    <row r="1216" spans="1:5" x14ac:dyDescent="0.25">
      <c r="A1216"/>
      <c r="B1216"/>
      <c r="C1216"/>
      <c r="D1216"/>
      <c r="E1216"/>
    </row>
    <row r="1217" spans="1:5" x14ac:dyDescent="0.25">
      <c r="A1217"/>
      <c r="B1217"/>
      <c r="C1217"/>
      <c r="D1217"/>
      <c r="E1217"/>
    </row>
    <row r="1218" spans="1:5" x14ac:dyDescent="0.25">
      <c r="A1218"/>
      <c r="B1218"/>
      <c r="C1218"/>
      <c r="D1218"/>
      <c r="E1218"/>
    </row>
    <row r="1219" spans="1:5" x14ac:dyDescent="0.25">
      <c r="A1219"/>
      <c r="B1219"/>
      <c r="C1219"/>
      <c r="D1219"/>
      <c r="E1219"/>
    </row>
    <row r="1220" spans="1:5" x14ac:dyDescent="0.25">
      <c r="A1220"/>
      <c r="B1220"/>
      <c r="C1220"/>
      <c r="D1220"/>
      <c r="E1220"/>
    </row>
    <row r="1221" spans="1:5" x14ac:dyDescent="0.25">
      <c r="A1221"/>
      <c r="B1221"/>
      <c r="C1221"/>
      <c r="D1221"/>
      <c r="E1221"/>
    </row>
    <row r="1222" spans="1:5" x14ac:dyDescent="0.25">
      <c r="A1222"/>
      <c r="B1222"/>
      <c r="C1222"/>
      <c r="D1222"/>
      <c r="E1222"/>
    </row>
    <row r="1223" spans="1:5" x14ac:dyDescent="0.25">
      <c r="A1223"/>
      <c r="B1223"/>
      <c r="C1223"/>
      <c r="D1223"/>
      <c r="E1223"/>
    </row>
    <row r="1224" spans="1:5" x14ac:dyDescent="0.25">
      <c r="A1224"/>
      <c r="B1224"/>
      <c r="C1224"/>
      <c r="D1224"/>
      <c r="E1224"/>
    </row>
    <row r="1225" spans="1:5" x14ac:dyDescent="0.25">
      <c r="A1225"/>
      <c r="B1225"/>
      <c r="C1225"/>
      <c r="D1225"/>
      <c r="E1225"/>
    </row>
    <row r="1226" spans="1:5" x14ac:dyDescent="0.25">
      <c r="A1226"/>
      <c r="B1226"/>
      <c r="C1226"/>
      <c r="D1226"/>
      <c r="E1226"/>
    </row>
    <row r="1227" spans="1:5" x14ac:dyDescent="0.25">
      <c r="A1227"/>
      <c r="B1227"/>
      <c r="C1227"/>
      <c r="D1227"/>
      <c r="E1227"/>
    </row>
    <row r="1228" spans="1:5" x14ac:dyDescent="0.25">
      <c r="A1228"/>
      <c r="B1228"/>
      <c r="C1228"/>
      <c r="D1228"/>
      <c r="E1228"/>
    </row>
    <row r="1229" spans="1:5" x14ac:dyDescent="0.25">
      <c r="A1229"/>
      <c r="B1229"/>
      <c r="C1229"/>
      <c r="D1229"/>
      <c r="E1229"/>
    </row>
    <row r="1230" spans="1:5" x14ac:dyDescent="0.25">
      <c r="A1230"/>
      <c r="B1230"/>
      <c r="C1230"/>
      <c r="D1230"/>
      <c r="E1230"/>
    </row>
    <row r="1231" spans="1:5" x14ac:dyDescent="0.25">
      <c r="A1231"/>
      <c r="B1231"/>
      <c r="C1231"/>
      <c r="D1231"/>
      <c r="E1231"/>
    </row>
    <row r="1232" spans="1:5" x14ac:dyDescent="0.25">
      <c r="A1232"/>
      <c r="B1232"/>
      <c r="C1232"/>
      <c r="D1232"/>
      <c r="E1232"/>
    </row>
    <row r="1233" spans="1:5" x14ac:dyDescent="0.25">
      <c r="A1233"/>
      <c r="B1233"/>
      <c r="C1233"/>
      <c r="D1233"/>
      <c r="E1233"/>
    </row>
    <row r="1234" spans="1:5" x14ac:dyDescent="0.25">
      <c r="A1234"/>
      <c r="B1234"/>
      <c r="C1234"/>
      <c r="D1234"/>
      <c r="E1234"/>
    </row>
    <row r="1235" spans="1:5" x14ac:dyDescent="0.25">
      <c r="A1235"/>
      <c r="B1235"/>
      <c r="C1235"/>
      <c r="D1235"/>
      <c r="E1235"/>
    </row>
    <row r="1236" spans="1:5" x14ac:dyDescent="0.25">
      <c r="A1236"/>
      <c r="B1236"/>
      <c r="C1236"/>
      <c r="D1236"/>
      <c r="E1236"/>
    </row>
    <row r="1237" spans="1:5" x14ac:dyDescent="0.25">
      <c r="A1237"/>
      <c r="B1237"/>
      <c r="C1237"/>
      <c r="D1237"/>
      <c r="E1237"/>
    </row>
    <row r="1238" spans="1:5" x14ac:dyDescent="0.25">
      <c r="A1238"/>
      <c r="B1238"/>
      <c r="C1238"/>
      <c r="D1238"/>
      <c r="E1238"/>
    </row>
    <row r="1239" spans="1:5" x14ac:dyDescent="0.25">
      <c r="A1239"/>
      <c r="B1239"/>
      <c r="C1239"/>
      <c r="D1239"/>
      <c r="E1239"/>
    </row>
    <row r="1240" spans="1:5" x14ac:dyDescent="0.25">
      <c r="A1240"/>
      <c r="B1240"/>
      <c r="C1240"/>
      <c r="D1240"/>
      <c r="E1240"/>
    </row>
    <row r="1241" spans="1:5" x14ac:dyDescent="0.25">
      <c r="A1241"/>
      <c r="B1241"/>
      <c r="C1241"/>
      <c r="D1241"/>
      <c r="E1241"/>
    </row>
    <row r="1242" spans="1:5" x14ac:dyDescent="0.25">
      <c r="A1242"/>
      <c r="B1242"/>
      <c r="C1242"/>
      <c r="D1242"/>
      <c r="E1242"/>
    </row>
    <row r="1243" spans="1:5" x14ac:dyDescent="0.25">
      <c r="A1243"/>
      <c r="B1243"/>
      <c r="C1243"/>
      <c r="D1243"/>
      <c r="E1243"/>
    </row>
    <row r="1244" spans="1:5" x14ac:dyDescent="0.25">
      <c r="A1244"/>
      <c r="B1244"/>
      <c r="C1244"/>
      <c r="D1244"/>
      <c r="E1244"/>
    </row>
    <row r="1245" spans="1:5" x14ac:dyDescent="0.25">
      <c r="A1245"/>
      <c r="B1245"/>
      <c r="C1245"/>
      <c r="D1245"/>
      <c r="E1245"/>
    </row>
    <row r="1246" spans="1:5" x14ac:dyDescent="0.25">
      <c r="A1246"/>
      <c r="B1246"/>
      <c r="C1246"/>
      <c r="D1246"/>
      <c r="E1246"/>
    </row>
    <row r="1247" spans="1:5" x14ac:dyDescent="0.25">
      <c r="A1247"/>
      <c r="B1247"/>
      <c r="C1247"/>
      <c r="D1247"/>
      <c r="E1247"/>
    </row>
    <row r="1248" spans="1:5" x14ac:dyDescent="0.25">
      <c r="A1248"/>
      <c r="B1248"/>
      <c r="C1248"/>
      <c r="D1248"/>
      <c r="E1248"/>
    </row>
    <row r="1249" spans="1:5" x14ac:dyDescent="0.25">
      <c r="A1249"/>
      <c r="B1249"/>
      <c r="C1249"/>
      <c r="D1249"/>
      <c r="E1249"/>
    </row>
    <row r="1250" spans="1:5" x14ac:dyDescent="0.25">
      <c r="A1250"/>
      <c r="B1250"/>
      <c r="C1250"/>
      <c r="D1250"/>
      <c r="E1250"/>
    </row>
    <row r="1251" spans="1:5" x14ac:dyDescent="0.25">
      <c r="A1251"/>
      <c r="B1251"/>
      <c r="C1251"/>
      <c r="D1251"/>
      <c r="E1251"/>
    </row>
    <row r="1252" spans="1:5" x14ac:dyDescent="0.25">
      <c r="A1252"/>
      <c r="B1252"/>
      <c r="C1252"/>
      <c r="D1252"/>
      <c r="E1252"/>
    </row>
    <row r="1253" spans="1:5" x14ac:dyDescent="0.25">
      <c r="A1253"/>
      <c r="B1253"/>
      <c r="C1253"/>
      <c r="D1253"/>
      <c r="E1253"/>
    </row>
    <row r="1254" spans="1:5" x14ac:dyDescent="0.25">
      <c r="A1254"/>
      <c r="B1254"/>
      <c r="C1254"/>
      <c r="D1254"/>
      <c r="E1254"/>
    </row>
    <row r="1255" spans="1:5" x14ac:dyDescent="0.25">
      <c r="A1255"/>
      <c r="B1255"/>
      <c r="C1255"/>
      <c r="D1255"/>
      <c r="E1255"/>
    </row>
    <row r="1256" spans="1:5" x14ac:dyDescent="0.25">
      <c r="A1256"/>
      <c r="B1256"/>
      <c r="C1256"/>
      <c r="D1256"/>
      <c r="E1256"/>
    </row>
    <row r="1257" spans="1:5" x14ac:dyDescent="0.25">
      <c r="A1257"/>
      <c r="B1257"/>
      <c r="C1257"/>
      <c r="D1257"/>
      <c r="E1257"/>
    </row>
    <row r="1258" spans="1:5" x14ac:dyDescent="0.25">
      <c r="A1258"/>
      <c r="B1258"/>
      <c r="C1258"/>
      <c r="D1258"/>
      <c r="E1258"/>
    </row>
    <row r="1259" spans="1:5" x14ac:dyDescent="0.25">
      <c r="A1259"/>
      <c r="B1259"/>
      <c r="C1259"/>
      <c r="D1259"/>
      <c r="E1259"/>
    </row>
    <row r="1260" spans="1:5" x14ac:dyDescent="0.25">
      <c r="A1260"/>
      <c r="B1260"/>
      <c r="C1260"/>
      <c r="D1260"/>
      <c r="E1260"/>
    </row>
    <row r="1261" spans="1:5" x14ac:dyDescent="0.25">
      <c r="A1261"/>
      <c r="B1261"/>
      <c r="C1261"/>
      <c r="D1261"/>
      <c r="E1261"/>
    </row>
    <row r="1262" spans="1:5" x14ac:dyDescent="0.25">
      <c r="A1262"/>
      <c r="B1262"/>
      <c r="C1262"/>
      <c r="D1262"/>
      <c r="E1262"/>
    </row>
    <row r="1263" spans="1:5" x14ac:dyDescent="0.25">
      <c r="A1263"/>
      <c r="B1263"/>
      <c r="C1263"/>
      <c r="D1263"/>
      <c r="E1263"/>
    </row>
    <row r="1264" spans="1:5" x14ac:dyDescent="0.25">
      <c r="A1264"/>
      <c r="B1264"/>
      <c r="C1264"/>
      <c r="D1264"/>
      <c r="E1264"/>
    </row>
    <row r="1265" spans="1:5" x14ac:dyDescent="0.25">
      <c r="A1265"/>
      <c r="B1265"/>
      <c r="C1265"/>
      <c r="D1265"/>
      <c r="E1265"/>
    </row>
    <row r="1266" spans="1:5" x14ac:dyDescent="0.25">
      <c r="A1266"/>
      <c r="B1266"/>
      <c r="C1266"/>
      <c r="D1266"/>
      <c r="E1266"/>
    </row>
    <row r="1267" spans="1:5" x14ac:dyDescent="0.25">
      <c r="A1267"/>
      <c r="B1267"/>
      <c r="C1267"/>
      <c r="D1267"/>
      <c r="E1267"/>
    </row>
    <row r="1268" spans="1:5" x14ac:dyDescent="0.25">
      <c r="A1268"/>
      <c r="B1268"/>
      <c r="C1268"/>
      <c r="D1268"/>
      <c r="E1268"/>
    </row>
    <row r="1269" spans="1:5" x14ac:dyDescent="0.25">
      <c r="A1269"/>
      <c r="B1269"/>
      <c r="C1269"/>
      <c r="D1269"/>
      <c r="E1269"/>
    </row>
    <row r="1270" spans="1:5" x14ac:dyDescent="0.25">
      <c r="A1270"/>
      <c r="B1270"/>
      <c r="C1270"/>
      <c r="D1270"/>
      <c r="E1270"/>
    </row>
    <row r="1271" spans="1:5" x14ac:dyDescent="0.25">
      <c r="A1271"/>
      <c r="B1271"/>
      <c r="C1271"/>
      <c r="D1271"/>
      <c r="E1271"/>
    </row>
    <row r="1272" spans="1:5" x14ac:dyDescent="0.25">
      <c r="A1272"/>
      <c r="B1272"/>
      <c r="C1272"/>
      <c r="D1272"/>
      <c r="E1272"/>
    </row>
    <row r="1273" spans="1:5" x14ac:dyDescent="0.25">
      <c r="A1273"/>
      <c r="B1273"/>
      <c r="C1273"/>
      <c r="D1273"/>
      <c r="E1273"/>
    </row>
    <row r="1274" spans="1:5" x14ac:dyDescent="0.25">
      <c r="A1274"/>
      <c r="B1274"/>
      <c r="C1274"/>
      <c r="D1274"/>
      <c r="E1274"/>
    </row>
    <row r="1275" spans="1:5" x14ac:dyDescent="0.25">
      <c r="A1275"/>
      <c r="B1275"/>
      <c r="C1275"/>
      <c r="D1275"/>
      <c r="E1275"/>
    </row>
    <row r="1276" spans="1:5" x14ac:dyDescent="0.25">
      <c r="A1276"/>
      <c r="B1276"/>
      <c r="C1276"/>
      <c r="D1276"/>
      <c r="E1276"/>
    </row>
    <row r="1277" spans="1:5" x14ac:dyDescent="0.25">
      <c r="A1277"/>
      <c r="B1277"/>
      <c r="C1277"/>
      <c r="D1277"/>
      <c r="E1277"/>
    </row>
    <row r="1278" spans="1:5" x14ac:dyDescent="0.25">
      <c r="A1278"/>
      <c r="B1278"/>
      <c r="C1278"/>
      <c r="D1278"/>
      <c r="E1278"/>
    </row>
    <row r="1279" spans="1:5" x14ac:dyDescent="0.25">
      <c r="A1279"/>
      <c r="B1279"/>
      <c r="C1279"/>
      <c r="D1279"/>
      <c r="E1279"/>
    </row>
    <row r="1280" spans="1:5" x14ac:dyDescent="0.25">
      <c r="A1280"/>
      <c r="B1280"/>
      <c r="C1280"/>
      <c r="D1280"/>
      <c r="E1280"/>
    </row>
    <row r="1281" spans="1:5" x14ac:dyDescent="0.25">
      <c r="A1281"/>
      <c r="B1281"/>
      <c r="C1281"/>
      <c r="D1281"/>
      <c r="E1281"/>
    </row>
    <row r="1282" spans="1:5" x14ac:dyDescent="0.25">
      <c r="A1282"/>
      <c r="B1282"/>
      <c r="C1282"/>
      <c r="D1282"/>
      <c r="E1282"/>
    </row>
    <row r="1283" spans="1:5" x14ac:dyDescent="0.25">
      <c r="A1283"/>
      <c r="B1283"/>
      <c r="C1283"/>
      <c r="D1283"/>
      <c r="E1283"/>
    </row>
    <row r="1284" spans="1:5" x14ac:dyDescent="0.25">
      <c r="A1284"/>
      <c r="B1284"/>
      <c r="C1284"/>
      <c r="D1284"/>
      <c r="E1284"/>
    </row>
    <row r="1285" spans="1:5" x14ac:dyDescent="0.25">
      <c r="A1285"/>
      <c r="B1285"/>
      <c r="C1285"/>
      <c r="D1285"/>
      <c r="E1285"/>
    </row>
    <row r="1286" spans="1:5" x14ac:dyDescent="0.25">
      <c r="A1286"/>
      <c r="B1286"/>
      <c r="C1286"/>
      <c r="D1286"/>
      <c r="E1286"/>
    </row>
    <row r="1287" spans="1:5" x14ac:dyDescent="0.25">
      <c r="A1287"/>
      <c r="B1287"/>
      <c r="C1287"/>
      <c r="D1287"/>
      <c r="E1287"/>
    </row>
    <row r="1288" spans="1:5" x14ac:dyDescent="0.25">
      <c r="A1288"/>
      <c r="B1288"/>
      <c r="C1288"/>
      <c r="D1288"/>
      <c r="E1288"/>
    </row>
    <row r="1289" spans="1:5" x14ac:dyDescent="0.25">
      <c r="A1289"/>
      <c r="B1289"/>
      <c r="C1289"/>
      <c r="D1289"/>
      <c r="E1289"/>
    </row>
    <row r="1290" spans="1:5" x14ac:dyDescent="0.25">
      <c r="A1290"/>
      <c r="B1290"/>
      <c r="C1290"/>
      <c r="D1290"/>
      <c r="E1290"/>
    </row>
    <row r="1291" spans="1:5" x14ac:dyDescent="0.25">
      <c r="A1291"/>
      <c r="B1291"/>
      <c r="C1291"/>
      <c r="D1291"/>
      <c r="E1291"/>
    </row>
    <row r="1292" spans="1:5" x14ac:dyDescent="0.25">
      <c r="A1292"/>
      <c r="B1292"/>
      <c r="C1292"/>
      <c r="D1292"/>
      <c r="E1292"/>
    </row>
    <row r="1293" spans="1:5" x14ac:dyDescent="0.25">
      <c r="A1293"/>
      <c r="B1293"/>
      <c r="C1293"/>
      <c r="D1293"/>
      <c r="E1293"/>
    </row>
    <row r="1294" spans="1:5" x14ac:dyDescent="0.25">
      <c r="A1294"/>
      <c r="B1294"/>
      <c r="C1294"/>
      <c r="D1294"/>
      <c r="E1294"/>
    </row>
    <row r="1295" spans="1:5" x14ac:dyDescent="0.25">
      <c r="A1295"/>
      <c r="B1295"/>
      <c r="C1295"/>
      <c r="D1295"/>
      <c r="E1295"/>
    </row>
    <row r="1296" spans="1:5" x14ac:dyDescent="0.25">
      <c r="A1296"/>
      <c r="B1296"/>
      <c r="C1296"/>
      <c r="D1296"/>
      <c r="E1296"/>
    </row>
    <row r="1297" spans="1:5" x14ac:dyDescent="0.25">
      <c r="A1297"/>
      <c r="B1297"/>
      <c r="C1297"/>
      <c r="D1297"/>
      <c r="E1297"/>
    </row>
    <row r="1298" spans="1:5" x14ac:dyDescent="0.25">
      <c r="A1298"/>
      <c r="B1298"/>
      <c r="C1298"/>
      <c r="D1298"/>
      <c r="E1298"/>
    </row>
    <row r="1299" spans="1:5" x14ac:dyDescent="0.25">
      <c r="A1299"/>
      <c r="B1299"/>
      <c r="C1299"/>
      <c r="D1299"/>
      <c r="E1299"/>
    </row>
    <row r="1300" spans="1:5" x14ac:dyDescent="0.25">
      <c r="A1300"/>
      <c r="B1300"/>
      <c r="C1300"/>
      <c r="D1300"/>
      <c r="E1300"/>
    </row>
    <row r="1301" spans="1:5" x14ac:dyDescent="0.25">
      <c r="A1301"/>
      <c r="B1301"/>
      <c r="C1301"/>
      <c r="D1301"/>
      <c r="E1301"/>
    </row>
    <row r="1302" spans="1:5" x14ac:dyDescent="0.25">
      <c r="A1302"/>
      <c r="B1302"/>
      <c r="C1302"/>
      <c r="D1302"/>
      <c r="E1302"/>
    </row>
    <row r="1303" spans="1:5" x14ac:dyDescent="0.25">
      <c r="A1303"/>
      <c r="B1303"/>
      <c r="C1303"/>
      <c r="D1303"/>
      <c r="E1303"/>
    </row>
    <row r="1304" spans="1:5" x14ac:dyDescent="0.25">
      <c r="A1304"/>
      <c r="B1304"/>
      <c r="C1304"/>
      <c r="D1304"/>
      <c r="E1304"/>
    </row>
    <row r="1305" spans="1:5" x14ac:dyDescent="0.25">
      <c r="A1305"/>
      <c r="B1305"/>
      <c r="C1305"/>
      <c r="D1305"/>
      <c r="E1305"/>
    </row>
    <row r="1306" spans="1:5" x14ac:dyDescent="0.25">
      <c r="A1306"/>
      <c r="B1306"/>
      <c r="C1306"/>
      <c r="D1306"/>
      <c r="E1306"/>
    </row>
    <row r="1307" spans="1:5" x14ac:dyDescent="0.25">
      <c r="A1307"/>
      <c r="B1307"/>
      <c r="C1307"/>
      <c r="D1307"/>
      <c r="E1307"/>
    </row>
    <row r="1308" spans="1:5" x14ac:dyDescent="0.25">
      <c r="A1308"/>
      <c r="B1308"/>
      <c r="C1308"/>
      <c r="D1308"/>
      <c r="E1308"/>
    </row>
    <row r="1309" spans="1:5" x14ac:dyDescent="0.25">
      <c r="A1309"/>
      <c r="B1309"/>
      <c r="C1309"/>
      <c r="D1309"/>
      <c r="E1309"/>
    </row>
    <row r="1310" spans="1:5" x14ac:dyDescent="0.25">
      <c r="A1310"/>
      <c r="B1310"/>
      <c r="C1310"/>
      <c r="D1310"/>
      <c r="E1310"/>
    </row>
    <row r="1311" spans="1:5" x14ac:dyDescent="0.25">
      <c r="A1311"/>
      <c r="B1311"/>
      <c r="C1311"/>
      <c r="D1311"/>
      <c r="E1311"/>
    </row>
    <row r="1312" spans="1:5" x14ac:dyDescent="0.25">
      <c r="A1312"/>
      <c r="B1312"/>
      <c r="C1312"/>
      <c r="D1312"/>
      <c r="E1312"/>
    </row>
    <row r="1313" spans="1:5" x14ac:dyDescent="0.25">
      <c r="A1313"/>
      <c r="B1313"/>
      <c r="C1313"/>
      <c r="D1313"/>
      <c r="E1313"/>
    </row>
    <row r="1314" spans="1:5" x14ac:dyDescent="0.25">
      <c r="A1314"/>
      <c r="B1314"/>
      <c r="C1314"/>
      <c r="D1314"/>
      <c r="E1314"/>
    </row>
    <row r="1315" spans="1:5" x14ac:dyDescent="0.25">
      <c r="A1315"/>
      <c r="B1315"/>
      <c r="C1315"/>
      <c r="D1315"/>
      <c r="E1315"/>
    </row>
    <row r="1316" spans="1:5" x14ac:dyDescent="0.25">
      <c r="A1316"/>
      <c r="B1316"/>
      <c r="C1316"/>
      <c r="D1316"/>
      <c r="E1316"/>
    </row>
    <row r="1317" spans="1:5" x14ac:dyDescent="0.25">
      <c r="A1317"/>
      <c r="B1317"/>
      <c r="C1317"/>
      <c r="D1317"/>
      <c r="E1317"/>
    </row>
    <row r="1318" spans="1:5" x14ac:dyDescent="0.25">
      <c r="A1318"/>
      <c r="B1318"/>
      <c r="C1318"/>
      <c r="D1318"/>
      <c r="E1318"/>
    </row>
    <row r="1319" spans="1:5" x14ac:dyDescent="0.25">
      <c r="A1319"/>
      <c r="B1319"/>
      <c r="C1319"/>
      <c r="D1319"/>
      <c r="E1319"/>
    </row>
    <row r="1320" spans="1:5" x14ac:dyDescent="0.25">
      <c r="A1320"/>
      <c r="B1320"/>
      <c r="C1320"/>
      <c r="D1320"/>
      <c r="E1320"/>
    </row>
    <row r="1321" spans="1:5" x14ac:dyDescent="0.25">
      <c r="A1321"/>
      <c r="B1321"/>
      <c r="C1321"/>
      <c r="D1321"/>
      <c r="E1321"/>
    </row>
    <row r="1322" spans="1:5" x14ac:dyDescent="0.25">
      <c r="A1322"/>
      <c r="B1322"/>
      <c r="C1322"/>
      <c r="D1322"/>
      <c r="E1322"/>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449"/>
  <sheetViews>
    <sheetView topLeftCell="A415" zoomScale="90" zoomScaleNormal="90" workbookViewId="0">
      <selection activeCell="I262" sqref="I262:I449"/>
    </sheetView>
  </sheetViews>
  <sheetFormatPr baseColWidth="10" defaultColWidth="11.42578125" defaultRowHeight="15" x14ac:dyDescent="0.25"/>
  <cols>
    <col min="1" max="2" width="11.42578125" style="489"/>
    <col min="3" max="3" width="20.28515625" style="489" customWidth="1"/>
    <col min="4" max="4" width="25.42578125" style="489" customWidth="1"/>
    <col min="5" max="5" width="31.42578125" style="489" customWidth="1"/>
    <col min="6" max="6" width="15.85546875" style="489" customWidth="1"/>
    <col min="7" max="7" width="16.42578125" style="489" bestFit="1" customWidth="1"/>
    <col min="8" max="9" width="11.42578125" style="489"/>
    <col min="10" max="11" width="0" style="489" hidden="1" customWidth="1"/>
    <col min="12" max="16384" width="11.42578125" style="489"/>
  </cols>
  <sheetData>
    <row r="1" spans="2:10" x14ac:dyDescent="0.25">
      <c r="B1" s="488" t="s">
        <v>81</v>
      </c>
      <c r="C1" s="488" t="s">
        <v>355</v>
      </c>
      <c r="D1" s="488" t="s">
        <v>356</v>
      </c>
      <c r="E1" s="488" t="s">
        <v>357</v>
      </c>
      <c r="F1" s="488" t="s">
        <v>272</v>
      </c>
      <c r="G1" s="488" t="s">
        <v>273</v>
      </c>
      <c r="H1" s="488" t="s">
        <v>274</v>
      </c>
      <c r="I1" s="488" t="s">
        <v>275</v>
      </c>
      <c r="J1" s="488"/>
    </row>
    <row r="2" spans="2:10" x14ac:dyDescent="0.25">
      <c r="B2" s="588">
        <v>4</v>
      </c>
      <c r="C2" s="588" t="s">
        <v>103</v>
      </c>
      <c r="D2" s="588" t="s">
        <v>823</v>
      </c>
      <c r="E2" s="588" t="s">
        <v>922</v>
      </c>
      <c r="F2" s="588">
        <v>8161000</v>
      </c>
      <c r="G2" s="588">
        <v>57024000</v>
      </c>
      <c r="H2" s="588">
        <v>1</v>
      </c>
      <c r="I2" s="588"/>
      <c r="J2" s="489">
        <v>1</v>
      </c>
    </row>
    <row r="3" spans="2:10" x14ac:dyDescent="0.25">
      <c r="B3" s="588">
        <v>4</v>
      </c>
      <c r="C3" s="588" t="s">
        <v>103</v>
      </c>
      <c r="D3" s="588" t="s">
        <v>109</v>
      </c>
      <c r="E3" s="588" t="s">
        <v>82</v>
      </c>
      <c r="F3" s="588">
        <v>9247000</v>
      </c>
      <c r="G3" s="588">
        <v>19500000</v>
      </c>
      <c r="H3" s="588">
        <v>1</v>
      </c>
      <c r="I3" s="588"/>
      <c r="J3" s="489">
        <v>2</v>
      </c>
    </row>
    <row r="4" spans="2:10" x14ac:dyDescent="0.25">
      <c r="B4" s="588">
        <v>4</v>
      </c>
      <c r="C4" s="588" t="s">
        <v>12</v>
      </c>
      <c r="D4" s="588" t="s">
        <v>12</v>
      </c>
      <c r="E4" s="588" t="s">
        <v>941</v>
      </c>
      <c r="F4" s="588">
        <v>8455000</v>
      </c>
      <c r="G4" s="588">
        <v>48579080</v>
      </c>
      <c r="H4" s="588">
        <v>1</v>
      </c>
      <c r="I4" s="588"/>
      <c r="J4" s="489">
        <v>2</v>
      </c>
    </row>
    <row r="5" spans="2:10" x14ac:dyDescent="0.25">
      <c r="B5" s="588">
        <v>4</v>
      </c>
      <c r="C5" s="588" t="s">
        <v>12</v>
      </c>
      <c r="D5" s="588" t="s">
        <v>12</v>
      </c>
      <c r="E5" s="588" t="s">
        <v>1173</v>
      </c>
      <c r="F5" s="588">
        <v>7406000</v>
      </c>
      <c r="G5" s="588">
        <v>61906000</v>
      </c>
      <c r="H5" s="588">
        <v>1</v>
      </c>
      <c r="I5" s="588"/>
      <c r="J5" s="489">
        <v>1</v>
      </c>
    </row>
    <row r="6" spans="2:10" x14ac:dyDescent="0.25">
      <c r="B6" s="588">
        <v>4</v>
      </c>
      <c r="C6" s="588" t="s">
        <v>12</v>
      </c>
      <c r="D6" s="588" t="s">
        <v>373</v>
      </c>
      <c r="E6" s="588" t="s">
        <v>1147</v>
      </c>
      <c r="F6" s="588">
        <v>9280000</v>
      </c>
      <c r="G6" s="588">
        <v>24500000</v>
      </c>
      <c r="H6" s="588">
        <v>1</v>
      </c>
      <c r="I6" s="588"/>
      <c r="J6" s="489">
        <v>1</v>
      </c>
    </row>
    <row r="7" spans="2:10" x14ac:dyDescent="0.25">
      <c r="B7" s="588">
        <v>4</v>
      </c>
      <c r="C7" s="588" t="s">
        <v>12</v>
      </c>
      <c r="D7" s="588" t="s">
        <v>526</v>
      </c>
      <c r="E7" s="588" t="s">
        <v>1130</v>
      </c>
      <c r="F7" s="588">
        <v>8833000</v>
      </c>
      <c r="G7" s="588">
        <v>22033000</v>
      </c>
      <c r="H7" s="588">
        <v>1</v>
      </c>
      <c r="I7" s="588"/>
      <c r="J7" s="489">
        <v>3</v>
      </c>
    </row>
    <row r="8" spans="2:10" x14ac:dyDescent="0.25">
      <c r="B8" s="588">
        <v>4</v>
      </c>
      <c r="C8" s="588" t="s">
        <v>74</v>
      </c>
      <c r="D8" s="588" t="s">
        <v>72</v>
      </c>
      <c r="E8" s="588" t="s">
        <v>72</v>
      </c>
      <c r="F8" s="588">
        <v>8956000</v>
      </c>
      <c r="G8" s="588">
        <v>22291275.375</v>
      </c>
      <c r="H8" s="588">
        <v>2</v>
      </c>
      <c r="I8" s="588"/>
      <c r="J8" s="489">
        <v>1</v>
      </c>
    </row>
    <row r="9" spans="2:10" x14ac:dyDescent="0.25">
      <c r="B9" s="588">
        <v>4</v>
      </c>
      <c r="C9" s="588" t="s">
        <v>74</v>
      </c>
      <c r="D9" s="588" t="s">
        <v>72</v>
      </c>
      <c r="E9" s="588" t="s">
        <v>831</v>
      </c>
      <c r="F9" s="588">
        <v>8077000</v>
      </c>
      <c r="G9" s="588">
        <v>29199389.5</v>
      </c>
      <c r="H9" s="588">
        <v>1</v>
      </c>
      <c r="I9" s="588"/>
      <c r="J9" s="489">
        <v>2</v>
      </c>
    </row>
    <row r="10" spans="2:10" x14ac:dyDescent="0.25">
      <c r="B10" s="588">
        <v>4</v>
      </c>
      <c r="C10" s="588" t="s">
        <v>105</v>
      </c>
      <c r="D10" s="588" t="s">
        <v>107</v>
      </c>
      <c r="E10" s="588" t="s">
        <v>110</v>
      </c>
      <c r="F10" s="588">
        <v>7916500</v>
      </c>
      <c r="G10" s="588">
        <v>23624500</v>
      </c>
      <c r="H10" s="588">
        <v>2</v>
      </c>
      <c r="I10" s="588"/>
      <c r="J10" s="489">
        <v>1</v>
      </c>
    </row>
    <row r="11" spans="2:10" x14ac:dyDescent="0.25">
      <c r="B11" s="588">
        <v>4</v>
      </c>
      <c r="C11" s="588" t="s">
        <v>105</v>
      </c>
      <c r="D11" s="588" t="s">
        <v>107</v>
      </c>
      <c r="E11" s="588" t="s">
        <v>77</v>
      </c>
      <c r="F11" s="588">
        <v>13950000</v>
      </c>
      <c r="G11" s="588">
        <v>14250000</v>
      </c>
      <c r="H11" s="588">
        <v>1</v>
      </c>
      <c r="I11" s="588"/>
      <c r="J11" s="489">
        <v>4</v>
      </c>
    </row>
    <row r="12" spans="2:10" x14ac:dyDescent="0.25">
      <c r="B12" s="588">
        <v>22</v>
      </c>
      <c r="C12" s="588" t="s">
        <v>103</v>
      </c>
      <c r="D12" s="588" t="s">
        <v>109</v>
      </c>
      <c r="E12" s="588" t="s">
        <v>82</v>
      </c>
      <c r="F12" s="588">
        <v>9234000</v>
      </c>
      <c r="G12" s="588">
        <v>25634000</v>
      </c>
      <c r="H12" s="588">
        <v>1</v>
      </c>
      <c r="I12" s="588"/>
      <c r="J12" s="489">
        <v>1</v>
      </c>
    </row>
    <row r="13" spans="2:10" x14ac:dyDescent="0.25">
      <c r="B13" s="588">
        <v>22</v>
      </c>
      <c r="C13" s="588" t="s">
        <v>11</v>
      </c>
      <c r="D13" s="588" t="s">
        <v>83</v>
      </c>
      <c r="E13" s="588" t="s">
        <v>103</v>
      </c>
      <c r="F13" s="588">
        <v>6692000</v>
      </c>
      <c r="G13" s="588">
        <v>54082000</v>
      </c>
      <c r="H13" s="588">
        <v>1</v>
      </c>
      <c r="I13" s="588"/>
      <c r="J13" s="489">
        <v>1</v>
      </c>
    </row>
    <row r="14" spans="2:10" x14ac:dyDescent="0.25">
      <c r="B14" s="588">
        <v>22</v>
      </c>
      <c r="C14" s="588" t="s">
        <v>11</v>
      </c>
      <c r="D14" s="588" t="s">
        <v>95</v>
      </c>
      <c r="E14" s="588" t="s">
        <v>101</v>
      </c>
      <c r="F14" s="588">
        <v>8539000</v>
      </c>
      <c r="G14" s="588">
        <v>25539000</v>
      </c>
      <c r="H14" s="588">
        <v>1</v>
      </c>
      <c r="I14" s="588"/>
      <c r="J14" s="489">
        <v>1</v>
      </c>
    </row>
    <row r="15" spans="2:10" x14ac:dyDescent="0.25">
      <c r="B15" s="588">
        <v>28</v>
      </c>
      <c r="C15" s="588" t="s">
        <v>105</v>
      </c>
      <c r="D15" s="588" t="s">
        <v>105</v>
      </c>
      <c r="E15" s="588" t="s">
        <v>855</v>
      </c>
      <c r="F15" s="588">
        <v>9300000</v>
      </c>
      <c r="G15" s="588">
        <v>9571842.5299999993</v>
      </c>
      <c r="H15" s="588">
        <v>1</v>
      </c>
      <c r="I15" s="588"/>
      <c r="J15" s="489">
        <v>1</v>
      </c>
    </row>
    <row r="16" spans="2:10" x14ac:dyDescent="0.25">
      <c r="B16" s="588">
        <v>32</v>
      </c>
      <c r="C16" s="588" t="s">
        <v>73</v>
      </c>
      <c r="D16" s="588" t="s">
        <v>836</v>
      </c>
      <c r="E16" s="588" t="s">
        <v>836</v>
      </c>
      <c r="F16" s="588">
        <v>8539000</v>
      </c>
      <c r="G16" s="588">
        <v>17313559.34</v>
      </c>
      <c r="H16" s="588">
        <v>1</v>
      </c>
      <c r="I16" s="588"/>
      <c r="J16" s="489">
        <v>1</v>
      </c>
    </row>
    <row r="17" spans="2:10" x14ac:dyDescent="0.25">
      <c r="B17" s="588">
        <v>32</v>
      </c>
      <c r="C17" s="588" t="s">
        <v>73</v>
      </c>
      <c r="D17" s="588" t="s">
        <v>762</v>
      </c>
      <c r="E17" s="588" t="s">
        <v>762</v>
      </c>
      <c r="F17" s="588">
        <v>6230000</v>
      </c>
      <c r="G17" s="588">
        <v>31476765</v>
      </c>
      <c r="H17" s="588">
        <v>1</v>
      </c>
      <c r="I17" s="588"/>
      <c r="J17" s="489">
        <v>1</v>
      </c>
    </row>
    <row r="18" spans="2:10" x14ac:dyDescent="0.25">
      <c r="B18" s="588">
        <v>87</v>
      </c>
      <c r="C18" s="588" t="s">
        <v>105</v>
      </c>
      <c r="D18" s="588" t="s">
        <v>107</v>
      </c>
      <c r="E18" s="588" t="s">
        <v>110</v>
      </c>
      <c r="F18" s="588">
        <v>6734000</v>
      </c>
      <c r="G18" s="588">
        <v>55187342.93</v>
      </c>
      <c r="H18" s="588">
        <v>1</v>
      </c>
      <c r="I18" s="588"/>
      <c r="J18" s="489">
        <v>2</v>
      </c>
    </row>
    <row r="19" spans="2:10" x14ac:dyDescent="0.25">
      <c r="B19" s="588">
        <v>88</v>
      </c>
      <c r="C19" s="588" t="s">
        <v>103</v>
      </c>
      <c r="D19" s="588" t="s">
        <v>109</v>
      </c>
      <c r="E19" s="588" t="s">
        <v>839</v>
      </c>
      <c r="F19" s="588">
        <v>9300000</v>
      </c>
      <c r="G19" s="588">
        <v>9655161.0999999996</v>
      </c>
      <c r="H19" s="588">
        <v>1</v>
      </c>
      <c r="I19" s="588"/>
      <c r="J19" s="489">
        <v>1</v>
      </c>
    </row>
    <row r="20" spans="2:10" x14ac:dyDescent="0.25">
      <c r="B20" s="588">
        <v>93</v>
      </c>
      <c r="C20" s="588" t="s">
        <v>103</v>
      </c>
      <c r="D20" s="588" t="s">
        <v>823</v>
      </c>
      <c r="E20" s="588" t="s">
        <v>823</v>
      </c>
      <c r="F20" s="588">
        <v>6230000</v>
      </c>
      <c r="G20" s="588">
        <v>41000000</v>
      </c>
      <c r="H20" s="588">
        <v>1</v>
      </c>
      <c r="I20" s="588"/>
      <c r="J20" s="489">
        <v>1</v>
      </c>
    </row>
    <row r="21" spans="2:10" x14ac:dyDescent="0.25">
      <c r="B21" s="588">
        <v>93</v>
      </c>
      <c r="C21" s="588" t="s">
        <v>103</v>
      </c>
      <c r="D21" s="588" t="s">
        <v>94</v>
      </c>
      <c r="E21" s="588" t="s">
        <v>1112</v>
      </c>
      <c r="F21" s="588">
        <v>7783000</v>
      </c>
      <c r="G21" s="588">
        <v>36500000</v>
      </c>
      <c r="H21" s="588">
        <v>1</v>
      </c>
      <c r="I21" s="588"/>
      <c r="J21" s="489">
        <v>1</v>
      </c>
    </row>
    <row r="22" spans="2:10" x14ac:dyDescent="0.25">
      <c r="B22" s="588">
        <v>93</v>
      </c>
      <c r="C22" s="588" t="s">
        <v>103</v>
      </c>
      <c r="D22" s="588" t="s">
        <v>109</v>
      </c>
      <c r="E22" s="588" t="s">
        <v>751</v>
      </c>
      <c r="F22" s="588">
        <v>11328500</v>
      </c>
      <c r="G22" s="588">
        <v>27525000</v>
      </c>
      <c r="H22" s="588">
        <v>2</v>
      </c>
      <c r="I22" s="588"/>
      <c r="J22" s="489">
        <v>1</v>
      </c>
    </row>
    <row r="23" spans="2:10" x14ac:dyDescent="0.25">
      <c r="B23" s="588">
        <v>93</v>
      </c>
      <c r="C23" s="588" t="s">
        <v>103</v>
      </c>
      <c r="D23" s="588" t="s">
        <v>109</v>
      </c>
      <c r="E23" s="588" t="s">
        <v>82</v>
      </c>
      <c r="F23" s="588">
        <v>9254000</v>
      </c>
      <c r="G23" s="588">
        <v>24630000</v>
      </c>
      <c r="H23" s="588">
        <v>1</v>
      </c>
      <c r="I23" s="588"/>
      <c r="J23" s="489">
        <v>2</v>
      </c>
    </row>
    <row r="24" spans="2:10" x14ac:dyDescent="0.25">
      <c r="B24" s="588">
        <v>93</v>
      </c>
      <c r="C24" s="588" t="s">
        <v>103</v>
      </c>
      <c r="D24" s="588" t="s">
        <v>109</v>
      </c>
      <c r="E24" s="588" t="s">
        <v>742</v>
      </c>
      <c r="F24" s="588">
        <v>9300000</v>
      </c>
      <c r="G24" s="588">
        <v>9600000</v>
      </c>
      <c r="H24" s="588">
        <v>1</v>
      </c>
      <c r="I24" s="588"/>
      <c r="J24" s="489">
        <v>1</v>
      </c>
    </row>
    <row r="25" spans="2:10" x14ac:dyDescent="0.25">
      <c r="B25" s="588">
        <v>93</v>
      </c>
      <c r="C25" s="588" t="s">
        <v>103</v>
      </c>
      <c r="D25" s="588" t="s">
        <v>109</v>
      </c>
      <c r="E25" s="588" t="s">
        <v>839</v>
      </c>
      <c r="F25" s="588">
        <v>8392000</v>
      </c>
      <c r="G25" s="588">
        <v>30718617.5</v>
      </c>
      <c r="H25" s="588">
        <v>2</v>
      </c>
      <c r="I25" s="588"/>
      <c r="J25" s="489">
        <v>1</v>
      </c>
    </row>
    <row r="26" spans="2:10" x14ac:dyDescent="0.25">
      <c r="B26" s="588">
        <v>93</v>
      </c>
      <c r="C26" s="588" t="s">
        <v>11</v>
      </c>
      <c r="D26" s="588" t="s">
        <v>104</v>
      </c>
      <c r="E26" s="588" t="s">
        <v>843</v>
      </c>
      <c r="F26" s="588">
        <v>8428000</v>
      </c>
      <c r="G26" s="588">
        <v>19985016.855</v>
      </c>
      <c r="H26" s="588">
        <v>2</v>
      </c>
      <c r="I26" s="588"/>
      <c r="J26" s="489">
        <v>1</v>
      </c>
    </row>
    <row r="27" spans="2:10" x14ac:dyDescent="0.25">
      <c r="B27" s="588">
        <v>93</v>
      </c>
      <c r="C27" s="588" t="s">
        <v>11</v>
      </c>
      <c r="D27" s="588" t="s">
        <v>83</v>
      </c>
      <c r="E27" s="588" t="s">
        <v>1189</v>
      </c>
      <c r="F27" s="588">
        <v>7825000</v>
      </c>
      <c r="G27" s="588">
        <v>61800000</v>
      </c>
      <c r="H27" s="588">
        <v>1</v>
      </c>
      <c r="I27" s="588"/>
      <c r="J27" s="489">
        <v>1</v>
      </c>
    </row>
    <row r="28" spans="2:10" x14ac:dyDescent="0.25">
      <c r="B28" s="588">
        <v>93</v>
      </c>
      <c r="C28" s="588" t="s">
        <v>11</v>
      </c>
      <c r="D28" s="588" t="s">
        <v>844</v>
      </c>
      <c r="E28" s="588" t="s">
        <v>844</v>
      </c>
      <c r="F28" s="588">
        <v>7154000</v>
      </c>
      <c r="G28" s="588">
        <v>37458595.18</v>
      </c>
      <c r="H28" s="588">
        <v>1</v>
      </c>
      <c r="I28" s="588"/>
      <c r="J28" s="489">
        <v>4</v>
      </c>
    </row>
    <row r="29" spans="2:10" x14ac:dyDescent="0.25">
      <c r="B29" s="588">
        <v>93</v>
      </c>
      <c r="C29" s="588" t="s">
        <v>11</v>
      </c>
      <c r="D29" s="588" t="s">
        <v>844</v>
      </c>
      <c r="E29" s="588" t="s">
        <v>985</v>
      </c>
      <c r="F29" s="588">
        <v>7825000</v>
      </c>
      <c r="G29" s="588">
        <v>33313092.18</v>
      </c>
      <c r="H29" s="588">
        <v>1</v>
      </c>
      <c r="I29" s="588"/>
      <c r="J29" s="489">
        <v>1</v>
      </c>
    </row>
    <row r="30" spans="2:10" x14ac:dyDescent="0.25">
      <c r="B30" s="588">
        <v>93</v>
      </c>
      <c r="C30" s="588" t="s">
        <v>11</v>
      </c>
      <c r="D30" s="588" t="s">
        <v>824</v>
      </c>
      <c r="E30" s="588" t="s">
        <v>760</v>
      </c>
      <c r="F30" s="588">
        <v>9208000</v>
      </c>
      <c r="G30" s="588">
        <v>25980000</v>
      </c>
      <c r="H30" s="588">
        <v>1</v>
      </c>
      <c r="I30" s="588"/>
      <c r="J30" s="489">
        <v>1</v>
      </c>
    </row>
    <row r="31" spans="2:10" x14ac:dyDescent="0.25">
      <c r="B31" s="588">
        <v>93</v>
      </c>
      <c r="C31" s="588" t="s">
        <v>11</v>
      </c>
      <c r="D31" s="588" t="s">
        <v>824</v>
      </c>
      <c r="E31" s="588" t="s">
        <v>1055</v>
      </c>
      <c r="F31" s="588">
        <v>7573000</v>
      </c>
      <c r="G31" s="588">
        <v>45835000</v>
      </c>
      <c r="H31" s="588">
        <v>1</v>
      </c>
      <c r="I31" s="588"/>
      <c r="J31" s="489">
        <v>1</v>
      </c>
    </row>
    <row r="32" spans="2:10" x14ac:dyDescent="0.25">
      <c r="B32" s="588">
        <v>93</v>
      </c>
      <c r="C32" s="588" t="s">
        <v>11</v>
      </c>
      <c r="D32" s="588" t="s">
        <v>95</v>
      </c>
      <c r="E32" s="588" t="s">
        <v>96</v>
      </c>
      <c r="F32" s="588">
        <v>8350666.6666666698</v>
      </c>
      <c r="G32" s="588">
        <v>33770354.039999999</v>
      </c>
      <c r="H32" s="588">
        <v>3</v>
      </c>
      <c r="I32" s="588"/>
      <c r="J32" s="489">
        <v>1</v>
      </c>
    </row>
    <row r="33" spans="2:10" x14ac:dyDescent="0.25">
      <c r="B33" s="588">
        <v>93</v>
      </c>
      <c r="C33" s="588" t="s">
        <v>11</v>
      </c>
      <c r="D33" s="588" t="s">
        <v>95</v>
      </c>
      <c r="E33" s="588" t="s">
        <v>101</v>
      </c>
      <c r="F33" s="588">
        <v>8772500</v>
      </c>
      <c r="G33" s="588">
        <v>17355883.605</v>
      </c>
      <c r="H33" s="588">
        <v>2</v>
      </c>
      <c r="I33" s="588"/>
      <c r="J33" s="489">
        <v>1</v>
      </c>
    </row>
    <row r="34" spans="2:10" x14ac:dyDescent="0.25">
      <c r="B34" s="588">
        <v>93</v>
      </c>
      <c r="C34" s="588" t="s">
        <v>11</v>
      </c>
      <c r="D34" s="588" t="s">
        <v>95</v>
      </c>
      <c r="E34" s="588" t="s">
        <v>845</v>
      </c>
      <c r="F34" s="588">
        <v>9247000</v>
      </c>
      <c r="G34" s="588">
        <v>19698375.359999999</v>
      </c>
      <c r="H34" s="588">
        <v>2</v>
      </c>
      <c r="I34" s="588"/>
      <c r="J34" s="489">
        <v>1</v>
      </c>
    </row>
    <row r="35" spans="2:10" x14ac:dyDescent="0.25">
      <c r="B35" s="588">
        <v>93</v>
      </c>
      <c r="C35" s="588" t="s">
        <v>11</v>
      </c>
      <c r="D35" s="588" t="s">
        <v>95</v>
      </c>
      <c r="E35" s="588" t="s">
        <v>846</v>
      </c>
      <c r="F35" s="588">
        <v>13950000</v>
      </c>
      <c r="G35" s="588">
        <v>14375000</v>
      </c>
      <c r="H35" s="588">
        <v>2</v>
      </c>
      <c r="I35" s="588"/>
      <c r="J35" s="489">
        <v>1</v>
      </c>
    </row>
    <row r="36" spans="2:10" x14ac:dyDescent="0.25">
      <c r="B36" s="588">
        <v>93</v>
      </c>
      <c r="C36" s="588" t="s">
        <v>11</v>
      </c>
      <c r="D36" s="588" t="s">
        <v>84</v>
      </c>
      <c r="E36" s="588" t="s">
        <v>911</v>
      </c>
      <c r="F36" s="588">
        <v>9085000</v>
      </c>
      <c r="G36" s="588">
        <v>22000000</v>
      </c>
      <c r="H36" s="588">
        <v>1</v>
      </c>
      <c r="I36" s="588"/>
      <c r="J36" s="489">
        <v>1</v>
      </c>
    </row>
    <row r="37" spans="2:10" x14ac:dyDescent="0.25">
      <c r="B37" s="588">
        <v>93</v>
      </c>
      <c r="C37" s="588" t="s">
        <v>12</v>
      </c>
      <c r="D37" s="588" t="s">
        <v>828</v>
      </c>
      <c r="E37" s="588" t="s">
        <v>760</v>
      </c>
      <c r="F37" s="588">
        <v>7238000</v>
      </c>
      <c r="G37" s="588">
        <v>50850000</v>
      </c>
      <c r="H37" s="588">
        <v>1</v>
      </c>
      <c r="I37" s="588"/>
      <c r="J37" s="489">
        <v>1</v>
      </c>
    </row>
    <row r="38" spans="2:10" x14ac:dyDescent="0.25">
      <c r="B38" s="588">
        <v>93</v>
      </c>
      <c r="C38" s="588" t="s">
        <v>74</v>
      </c>
      <c r="D38" s="588" t="s">
        <v>74</v>
      </c>
      <c r="E38" s="588" t="s">
        <v>930</v>
      </c>
      <c r="F38" s="588">
        <v>9300000</v>
      </c>
      <c r="G38" s="588">
        <v>9650000.1500000004</v>
      </c>
      <c r="H38" s="588">
        <v>1</v>
      </c>
      <c r="I38" s="588"/>
      <c r="J38" s="489">
        <v>1</v>
      </c>
    </row>
    <row r="39" spans="2:10" x14ac:dyDescent="0.25">
      <c r="B39" s="588">
        <v>93</v>
      </c>
      <c r="C39" s="588" t="s">
        <v>74</v>
      </c>
      <c r="D39" s="588" t="s">
        <v>72</v>
      </c>
      <c r="E39" s="588" t="s">
        <v>72</v>
      </c>
      <c r="F39" s="588">
        <v>8917000</v>
      </c>
      <c r="G39" s="588">
        <v>23578159.539999999</v>
      </c>
      <c r="H39" s="588">
        <v>1</v>
      </c>
      <c r="I39" s="588"/>
      <c r="J39" s="489">
        <v>1</v>
      </c>
    </row>
    <row r="40" spans="2:10" x14ac:dyDescent="0.25">
      <c r="B40" s="588">
        <v>93</v>
      </c>
      <c r="C40" s="588" t="s">
        <v>74</v>
      </c>
      <c r="D40" s="588" t="s">
        <v>72</v>
      </c>
      <c r="E40" s="588" t="s">
        <v>831</v>
      </c>
      <c r="F40" s="588">
        <v>9300000</v>
      </c>
      <c r="G40" s="588">
        <v>9750000</v>
      </c>
      <c r="H40" s="588">
        <v>1</v>
      </c>
      <c r="I40" s="588"/>
      <c r="J40" s="489">
        <v>1</v>
      </c>
    </row>
    <row r="41" spans="2:10" x14ac:dyDescent="0.25">
      <c r="B41" s="588">
        <v>93</v>
      </c>
      <c r="C41" s="588" t="s">
        <v>74</v>
      </c>
      <c r="D41" s="588" t="s">
        <v>75</v>
      </c>
      <c r="E41" s="588" t="s">
        <v>849</v>
      </c>
      <c r="F41" s="588">
        <v>13950000</v>
      </c>
      <c r="G41" s="588">
        <v>14250000</v>
      </c>
      <c r="H41" s="588">
        <v>1</v>
      </c>
      <c r="I41" s="588"/>
      <c r="J41" s="489">
        <v>2</v>
      </c>
    </row>
    <row r="42" spans="2:10" x14ac:dyDescent="0.25">
      <c r="B42" s="588">
        <v>93</v>
      </c>
      <c r="C42" s="588" t="s">
        <v>105</v>
      </c>
      <c r="D42" s="588" t="s">
        <v>107</v>
      </c>
      <c r="E42" s="588" t="s">
        <v>526</v>
      </c>
      <c r="F42" s="588">
        <v>7867000</v>
      </c>
      <c r="G42" s="588">
        <v>20600000</v>
      </c>
      <c r="H42" s="588">
        <v>1</v>
      </c>
      <c r="I42" s="588"/>
      <c r="J42" s="489">
        <v>1</v>
      </c>
    </row>
    <row r="43" spans="2:10" x14ac:dyDescent="0.25">
      <c r="B43" s="588">
        <v>93</v>
      </c>
      <c r="C43" s="588" t="s">
        <v>105</v>
      </c>
      <c r="D43" s="588" t="s">
        <v>830</v>
      </c>
      <c r="E43" s="588" t="s">
        <v>882</v>
      </c>
      <c r="F43" s="588">
        <v>13950000</v>
      </c>
      <c r="G43" s="588">
        <v>14400000</v>
      </c>
      <c r="H43" s="588">
        <v>1</v>
      </c>
      <c r="I43" s="588"/>
      <c r="J43" s="489">
        <v>1</v>
      </c>
    </row>
    <row r="44" spans="2:10" x14ac:dyDescent="0.25">
      <c r="B44" s="588">
        <v>93</v>
      </c>
      <c r="C44" s="588" t="s">
        <v>105</v>
      </c>
      <c r="D44" s="588" t="s">
        <v>483</v>
      </c>
      <c r="E44" s="588" t="s">
        <v>1123</v>
      </c>
      <c r="F44" s="588">
        <v>13950000</v>
      </c>
      <c r="G44" s="588">
        <v>14200000</v>
      </c>
      <c r="H44" s="588">
        <v>1</v>
      </c>
      <c r="I44" s="588"/>
      <c r="J44" s="489">
        <v>1</v>
      </c>
    </row>
    <row r="45" spans="2:10" x14ac:dyDescent="0.25">
      <c r="B45" s="588">
        <v>93</v>
      </c>
      <c r="C45" s="588" t="s">
        <v>105</v>
      </c>
      <c r="D45" s="588" t="s">
        <v>108</v>
      </c>
      <c r="E45" s="588" t="s">
        <v>108</v>
      </c>
      <c r="F45" s="588">
        <v>11517500</v>
      </c>
      <c r="G45" s="588">
        <v>19350000</v>
      </c>
      <c r="H45" s="588">
        <v>2</v>
      </c>
      <c r="I45" s="588"/>
      <c r="J45" s="489">
        <v>2</v>
      </c>
    </row>
    <row r="46" spans="2:10" x14ac:dyDescent="0.25">
      <c r="B46" s="588">
        <v>96</v>
      </c>
      <c r="C46" s="588" t="s">
        <v>103</v>
      </c>
      <c r="D46" s="588" t="s">
        <v>1144</v>
      </c>
      <c r="E46" s="588" t="s">
        <v>1145</v>
      </c>
      <c r="F46" s="588">
        <v>7531000</v>
      </c>
      <c r="G46" s="588">
        <v>51777422.75</v>
      </c>
      <c r="H46" s="588">
        <v>1</v>
      </c>
      <c r="I46" s="588"/>
      <c r="J46" s="489">
        <v>1</v>
      </c>
    </row>
    <row r="47" spans="2:10" x14ac:dyDescent="0.25">
      <c r="B47" s="588">
        <v>116</v>
      </c>
      <c r="C47" s="588" t="s">
        <v>11</v>
      </c>
      <c r="D47" s="588" t="s">
        <v>95</v>
      </c>
      <c r="E47" s="588" t="s">
        <v>856</v>
      </c>
      <c r="F47" s="588">
        <v>13950000</v>
      </c>
      <c r="G47" s="588">
        <v>14245262.119999999</v>
      </c>
      <c r="H47" s="588">
        <v>2</v>
      </c>
      <c r="I47" s="588"/>
      <c r="J47" s="489">
        <v>1</v>
      </c>
    </row>
    <row r="48" spans="2:10" x14ac:dyDescent="0.25">
      <c r="B48" s="588">
        <v>116</v>
      </c>
      <c r="C48" s="588" t="s">
        <v>73</v>
      </c>
      <c r="D48" s="588" t="s">
        <v>834</v>
      </c>
      <c r="E48" s="588" t="s">
        <v>1109</v>
      </c>
      <c r="F48" s="588">
        <v>9188000</v>
      </c>
      <c r="G48" s="588">
        <v>9466708.0800000001</v>
      </c>
      <c r="H48" s="588">
        <v>1</v>
      </c>
      <c r="I48" s="588"/>
      <c r="J48" s="489">
        <v>1</v>
      </c>
    </row>
    <row r="49" spans="2:10" x14ac:dyDescent="0.25">
      <c r="B49" s="588">
        <v>116</v>
      </c>
      <c r="C49" s="588" t="s">
        <v>74</v>
      </c>
      <c r="D49" s="588" t="s">
        <v>74</v>
      </c>
      <c r="E49" s="588" t="s">
        <v>749</v>
      </c>
      <c r="F49" s="588">
        <v>9300000</v>
      </c>
      <c r="G49" s="588">
        <v>9466708.0800000001</v>
      </c>
      <c r="H49" s="588">
        <v>1</v>
      </c>
      <c r="I49" s="588"/>
      <c r="J49" s="489">
        <v>4</v>
      </c>
    </row>
    <row r="50" spans="2:10" x14ac:dyDescent="0.25">
      <c r="B50" s="588">
        <v>116</v>
      </c>
      <c r="C50" s="588" t="s">
        <v>74</v>
      </c>
      <c r="D50" s="588" t="s">
        <v>74</v>
      </c>
      <c r="E50" s="588" t="s">
        <v>1110</v>
      </c>
      <c r="F50" s="588">
        <v>9300000</v>
      </c>
      <c r="G50" s="588">
        <v>9466708.0800000001</v>
      </c>
      <c r="H50" s="588">
        <v>1</v>
      </c>
      <c r="I50" s="588"/>
      <c r="J50" s="489">
        <v>1</v>
      </c>
    </row>
    <row r="51" spans="2:10" x14ac:dyDescent="0.25">
      <c r="B51" s="588">
        <v>116</v>
      </c>
      <c r="C51" s="588" t="s">
        <v>74</v>
      </c>
      <c r="D51" s="588" t="s">
        <v>746</v>
      </c>
      <c r="E51" s="588" t="s">
        <v>1185</v>
      </c>
      <c r="F51" s="588">
        <v>9300000</v>
      </c>
      <c r="G51" s="588">
        <v>9466708.0800000001</v>
      </c>
      <c r="H51" s="588">
        <v>1</v>
      </c>
      <c r="I51" s="588"/>
      <c r="J51" s="489">
        <v>1</v>
      </c>
    </row>
    <row r="52" spans="2:10" x14ac:dyDescent="0.25">
      <c r="B52" s="588">
        <v>120</v>
      </c>
      <c r="C52" s="588" t="s">
        <v>11</v>
      </c>
      <c r="D52" s="588" t="s">
        <v>95</v>
      </c>
      <c r="E52" s="588" t="s">
        <v>753</v>
      </c>
      <c r="F52" s="588">
        <v>13950000</v>
      </c>
      <c r="G52" s="588">
        <v>14450516.25</v>
      </c>
      <c r="H52" s="588">
        <v>1</v>
      </c>
      <c r="I52" s="588"/>
      <c r="J52" s="489">
        <v>1</v>
      </c>
    </row>
    <row r="53" spans="2:10" x14ac:dyDescent="0.25">
      <c r="B53" s="588">
        <v>122</v>
      </c>
      <c r="C53" s="588" t="s">
        <v>11</v>
      </c>
      <c r="D53" s="588" t="s">
        <v>84</v>
      </c>
      <c r="E53" s="588" t="s">
        <v>876</v>
      </c>
      <c r="F53" s="588">
        <v>6776000</v>
      </c>
      <c r="G53" s="588">
        <v>26993670.190000001</v>
      </c>
      <c r="H53" s="588">
        <v>1</v>
      </c>
      <c r="I53" s="588"/>
      <c r="J53" s="489">
        <v>1</v>
      </c>
    </row>
    <row r="54" spans="2:10" ht="18" customHeight="1" x14ac:dyDescent="0.25">
      <c r="B54" s="588">
        <v>4</v>
      </c>
      <c r="C54" s="588" t="s">
        <v>103</v>
      </c>
      <c r="D54" s="588" t="s">
        <v>103</v>
      </c>
      <c r="E54" s="588" t="s">
        <v>1708</v>
      </c>
      <c r="F54" s="588">
        <v>9169000</v>
      </c>
      <c r="G54" s="588">
        <v>34569000</v>
      </c>
      <c r="H54" s="588">
        <v>1</v>
      </c>
      <c r="I54" s="588"/>
      <c r="J54" s="489">
        <v>1</v>
      </c>
    </row>
    <row r="55" spans="2:10" x14ac:dyDescent="0.25">
      <c r="B55" s="588">
        <v>4</v>
      </c>
      <c r="C55" s="588" t="s">
        <v>103</v>
      </c>
      <c r="D55" s="588" t="s">
        <v>823</v>
      </c>
      <c r="E55" s="588" t="s">
        <v>1111</v>
      </c>
      <c r="F55" s="588">
        <v>8119000</v>
      </c>
      <c r="G55" s="588">
        <v>20756000</v>
      </c>
      <c r="H55" s="588">
        <v>1</v>
      </c>
      <c r="I55" s="588"/>
      <c r="J55" s="489">
        <v>1</v>
      </c>
    </row>
    <row r="56" spans="2:10" x14ac:dyDescent="0.25">
      <c r="B56" s="588">
        <v>4</v>
      </c>
      <c r="C56" s="588" t="s">
        <v>103</v>
      </c>
      <c r="D56" s="588" t="s">
        <v>653</v>
      </c>
      <c r="E56" s="588" t="s">
        <v>654</v>
      </c>
      <c r="F56" s="588">
        <v>7573000</v>
      </c>
      <c r="G56" s="588">
        <v>41736500</v>
      </c>
      <c r="H56" s="588">
        <v>1</v>
      </c>
      <c r="I56" s="588"/>
      <c r="J56" s="489">
        <v>1</v>
      </c>
    </row>
    <row r="57" spans="2:10" x14ac:dyDescent="0.25">
      <c r="B57" s="588">
        <v>4</v>
      </c>
      <c r="C57" s="588" t="s">
        <v>103</v>
      </c>
      <c r="D57" s="588" t="s">
        <v>757</v>
      </c>
      <c r="E57" s="588" t="s">
        <v>1069</v>
      </c>
      <c r="F57" s="588">
        <v>9227000</v>
      </c>
      <c r="G57" s="588">
        <v>9600000</v>
      </c>
      <c r="H57" s="588">
        <v>1</v>
      </c>
      <c r="I57" s="588"/>
      <c r="J57" s="489">
        <v>1</v>
      </c>
    </row>
    <row r="58" spans="2:10" x14ac:dyDescent="0.25">
      <c r="B58" s="588">
        <v>4</v>
      </c>
      <c r="C58" s="588" t="s">
        <v>11</v>
      </c>
      <c r="D58" s="588" t="s">
        <v>11</v>
      </c>
      <c r="E58" s="588" t="s">
        <v>760</v>
      </c>
      <c r="F58" s="588">
        <v>7531000</v>
      </c>
      <c r="G58" s="588">
        <v>63200000</v>
      </c>
      <c r="H58" s="588">
        <v>1</v>
      </c>
      <c r="I58" s="588"/>
      <c r="J58" s="489">
        <v>1</v>
      </c>
    </row>
    <row r="59" spans="2:10" x14ac:dyDescent="0.25">
      <c r="B59" s="588">
        <v>4</v>
      </c>
      <c r="C59" s="588" t="s">
        <v>11</v>
      </c>
      <c r="D59" s="588" t="s">
        <v>11</v>
      </c>
      <c r="E59" s="588" t="s">
        <v>823</v>
      </c>
      <c r="F59" s="588">
        <v>7280000</v>
      </c>
      <c r="G59" s="588">
        <v>42580000</v>
      </c>
      <c r="H59" s="588">
        <v>1</v>
      </c>
      <c r="I59" s="588"/>
      <c r="J59" s="489">
        <v>1</v>
      </c>
    </row>
    <row r="60" spans="2:10" x14ac:dyDescent="0.25">
      <c r="B60" s="588">
        <v>4</v>
      </c>
      <c r="C60" s="588" t="s">
        <v>11</v>
      </c>
      <c r="D60" s="588" t="s">
        <v>95</v>
      </c>
      <c r="E60" s="588" t="s">
        <v>655</v>
      </c>
      <c r="F60" s="588">
        <v>9001000</v>
      </c>
      <c r="G60" s="588">
        <v>20399000</v>
      </c>
      <c r="H60" s="588">
        <v>1</v>
      </c>
      <c r="I60" s="588"/>
      <c r="J60" s="489">
        <v>1</v>
      </c>
    </row>
    <row r="61" spans="2:10" x14ac:dyDescent="0.25">
      <c r="B61" s="588">
        <v>4</v>
      </c>
      <c r="C61" s="588" t="s">
        <v>11</v>
      </c>
      <c r="D61" s="588" t="s">
        <v>983</v>
      </c>
      <c r="E61" s="588" t="s">
        <v>1118</v>
      </c>
      <c r="F61" s="588">
        <v>7825000</v>
      </c>
      <c r="G61" s="588">
        <v>28583000</v>
      </c>
      <c r="H61" s="588">
        <v>1</v>
      </c>
      <c r="I61" s="588"/>
      <c r="J61" s="489">
        <v>2</v>
      </c>
    </row>
    <row r="62" spans="2:10" x14ac:dyDescent="0.25">
      <c r="B62" s="588">
        <v>4</v>
      </c>
      <c r="C62" s="588" t="s">
        <v>11</v>
      </c>
      <c r="D62" s="588" t="s">
        <v>84</v>
      </c>
      <c r="E62" s="588" t="s">
        <v>84</v>
      </c>
      <c r="F62" s="588">
        <v>9208000</v>
      </c>
      <c r="G62" s="588">
        <v>19923000</v>
      </c>
      <c r="H62" s="588">
        <v>1</v>
      </c>
      <c r="I62" s="588"/>
      <c r="J62" s="489">
        <v>1</v>
      </c>
    </row>
    <row r="63" spans="2:10" x14ac:dyDescent="0.25">
      <c r="B63" s="588">
        <v>4</v>
      </c>
      <c r="C63" s="588" t="s">
        <v>12</v>
      </c>
      <c r="D63" s="588" t="s">
        <v>12</v>
      </c>
      <c r="E63" s="588" t="s">
        <v>941</v>
      </c>
      <c r="F63" s="588">
        <v>8749000</v>
      </c>
      <c r="G63" s="588">
        <v>52000000</v>
      </c>
      <c r="H63" s="588">
        <v>1</v>
      </c>
      <c r="I63" s="588"/>
      <c r="J63" s="489">
        <v>1</v>
      </c>
    </row>
    <row r="64" spans="2:10" x14ac:dyDescent="0.25">
      <c r="B64" s="588">
        <v>4</v>
      </c>
      <c r="C64" s="588" t="s">
        <v>12</v>
      </c>
      <c r="D64" s="588" t="s">
        <v>373</v>
      </c>
      <c r="E64" s="588" t="s">
        <v>373</v>
      </c>
      <c r="F64" s="588">
        <v>8791000</v>
      </c>
      <c r="G64" s="588">
        <v>40000000</v>
      </c>
      <c r="H64" s="588">
        <v>1</v>
      </c>
      <c r="I64" s="588"/>
      <c r="J64" s="489">
        <v>1</v>
      </c>
    </row>
    <row r="65" spans="2:10" x14ac:dyDescent="0.25">
      <c r="B65" s="588">
        <v>4</v>
      </c>
      <c r="C65" s="588" t="s">
        <v>12</v>
      </c>
      <c r="D65" s="588" t="s">
        <v>878</v>
      </c>
      <c r="E65" s="588" t="s">
        <v>543</v>
      </c>
      <c r="F65" s="588">
        <v>8245000</v>
      </c>
      <c r="G65" s="588">
        <v>55000000</v>
      </c>
      <c r="H65" s="588">
        <v>1</v>
      </c>
      <c r="I65" s="588"/>
      <c r="J65" s="489">
        <v>1</v>
      </c>
    </row>
    <row r="66" spans="2:10" x14ac:dyDescent="0.25">
      <c r="B66" s="588">
        <v>4</v>
      </c>
      <c r="C66" s="588" t="s">
        <v>13</v>
      </c>
      <c r="D66" s="588" t="s">
        <v>106</v>
      </c>
      <c r="E66" s="588" t="s">
        <v>616</v>
      </c>
      <c r="F66" s="588">
        <v>9286000</v>
      </c>
      <c r="G66" s="588">
        <v>19877843.719999999</v>
      </c>
      <c r="H66" s="588">
        <v>1</v>
      </c>
      <c r="I66" s="588"/>
      <c r="J66" s="489">
        <v>1</v>
      </c>
    </row>
    <row r="67" spans="2:10" x14ac:dyDescent="0.25">
      <c r="B67" s="588">
        <v>4</v>
      </c>
      <c r="C67" s="588" t="s">
        <v>73</v>
      </c>
      <c r="D67" s="588" t="s">
        <v>516</v>
      </c>
      <c r="E67" s="588" t="s">
        <v>942</v>
      </c>
      <c r="F67" s="588">
        <v>7196000</v>
      </c>
      <c r="G67" s="588">
        <v>39900000</v>
      </c>
      <c r="H67" s="588">
        <v>1</v>
      </c>
      <c r="I67" s="588"/>
      <c r="J67" s="489">
        <v>1</v>
      </c>
    </row>
    <row r="68" spans="2:10" x14ac:dyDescent="0.25">
      <c r="B68" s="588">
        <v>4</v>
      </c>
      <c r="C68" s="588" t="s">
        <v>73</v>
      </c>
      <c r="D68" s="588" t="s">
        <v>754</v>
      </c>
      <c r="E68" s="588" t="s">
        <v>934</v>
      </c>
      <c r="F68" s="588">
        <v>9280000</v>
      </c>
      <c r="G68" s="588">
        <v>19552000</v>
      </c>
      <c r="H68" s="588">
        <v>1</v>
      </c>
      <c r="I68" s="588"/>
      <c r="J68" s="489">
        <v>1</v>
      </c>
    </row>
    <row r="69" spans="2:10" x14ac:dyDescent="0.25">
      <c r="B69" s="588">
        <v>4</v>
      </c>
      <c r="C69" s="588" t="s">
        <v>74</v>
      </c>
      <c r="D69" s="588" t="s">
        <v>72</v>
      </c>
      <c r="E69" s="588" t="s">
        <v>72</v>
      </c>
      <c r="F69" s="588">
        <v>8917000</v>
      </c>
      <c r="G69" s="588">
        <v>33417000</v>
      </c>
      <c r="H69" s="588">
        <v>1</v>
      </c>
      <c r="I69" s="588"/>
      <c r="J69" s="489">
        <v>1</v>
      </c>
    </row>
    <row r="70" spans="2:10" x14ac:dyDescent="0.25">
      <c r="B70" s="588">
        <v>4</v>
      </c>
      <c r="C70" s="588" t="s">
        <v>105</v>
      </c>
      <c r="D70" s="588" t="s">
        <v>107</v>
      </c>
      <c r="E70" s="588" t="s">
        <v>76</v>
      </c>
      <c r="F70" s="588">
        <v>9221000</v>
      </c>
      <c r="G70" s="588">
        <v>26342000</v>
      </c>
      <c r="H70" s="588">
        <v>1</v>
      </c>
      <c r="I70" s="588"/>
      <c r="J70" s="489">
        <v>1</v>
      </c>
    </row>
    <row r="71" spans="2:10" x14ac:dyDescent="0.25">
      <c r="B71" s="588">
        <v>4</v>
      </c>
      <c r="C71" s="588" t="s">
        <v>105</v>
      </c>
      <c r="D71" s="588" t="s">
        <v>509</v>
      </c>
      <c r="E71" s="588" t="s">
        <v>663</v>
      </c>
      <c r="F71" s="588">
        <v>5936000</v>
      </c>
      <c r="G71" s="588">
        <v>37121597.469999999</v>
      </c>
      <c r="H71" s="588">
        <v>1</v>
      </c>
      <c r="I71" s="588"/>
      <c r="J71" s="489">
        <v>2</v>
      </c>
    </row>
    <row r="72" spans="2:10" x14ac:dyDescent="0.25">
      <c r="B72" s="588">
        <v>22</v>
      </c>
      <c r="C72" s="588" t="s">
        <v>103</v>
      </c>
      <c r="D72" s="588" t="s">
        <v>653</v>
      </c>
      <c r="E72" s="588" t="s">
        <v>654</v>
      </c>
      <c r="F72" s="588">
        <v>6482000</v>
      </c>
      <c r="G72" s="588">
        <v>40521000</v>
      </c>
      <c r="H72" s="588">
        <v>1</v>
      </c>
      <c r="I72" s="588"/>
      <c r="J72" s="489">
        <v>2</v>
      </c>
    </row>
    <row r="73" spans="2:10" x14ac:dyDescent="0.25">
      <c r="B73" s="588">
        <v>22</v>
      </c>
      <c r="C73" s="588" t="s">
        <v>103</v>
      </c>
      <c r="D73" s="588" t="s">
        <v>109</v>
      </c>
      <c r="E73" s="588" t="s">
        <v>761</v>
      </c>
      <c r="F73" s="588">
        <v>9127000</v>
      </c>
      <c r="G73" s="588">
        <v>29077000</v>
      </c>
      <c r="H73" s="588">
        <v>1</v>
      </c>
      <c r="I73" s="588"/>
      <c r="J73" s="489">
        <v>1</v>
      </c>
    </row>
    <row r="74" spans="2:10" x14ac:dyDescent="0.25">
      <c r="B74" s="588">
        <v>22</v>
      </c>
      <c r="C74" s="588" t="s">
        <v>103</v>
      </c>
      <c r="D74" s="588" t="s">
        <v>109</v>
      </c>
      <c r="E74" s="588" t="s">
        <v>82</v>
      </c>
      <c r="F74" s="588">
        <v>9195000</v>
      </c>
      <c r="G74" s="588">
        <v>33945000</v>
      </c>
      <c r="H74" s="588">
        <v>1</v>
      </c>
      <c r="I74" s="588"/>
      <c r="J74" s="489">
        <v>1</v>
      </c>
    </row>
    <row r="75" spans="2:10" x14ac:dyDescent="0.25">
      <c r="B75" s="588">
        <v>22</v>
      </c>
      <c r="C75" s="588" t="s">
        <v>103</v>
      </c>
      <c r="D75" s="588" t="s">
        <v>109</v>
      </c>
      <c r="E75" s="588" t="s">
        <v>839</v>
      </c>
      <c r="F75" s="588">
        <v>8917000</v>
      </c>
      <c r="G75" s="588">
        <v>25617000</v>
      </c>
      <c r="H75" s="588">
        <v>1</v>
      </c>
      <c r="I75" s="588"/>
      <c r="J75" s="489">
        <v>2</v>
      </c>
    </row>
    <row r="76" spans="2:10" x14ac:dyDescent="0.25">
      <c r="B76" s="588">
        <v>22</v>
      </c>
      <c r="C76" s="588" t="s">
        <v>11</v>
      </c>
      <c r="D76" s="588" t="s">
        <v>104</v>
      </c>
      <c r="E76" s="588" t="s">
        <v>760</v>
      </c>
      <c r="F76" s="588">
        <v>9085000</v>
      </c>
      <c r="G76" s="588">
        <v>43085000</v>
      </c>
      <c r="H76" s="588">
        <v>1</v>
      </c>
      <c r="I76" s="588"/>
      <c r="J76" s="489">
        <v>1</v>
      </c>
    </row>
    <row r="77" spans="2:10" x14ac:dyDescent="0.25">
      <c r="B77" s="588">
        <v>22</v>
      </c>
      <c r="C77" s="588" t="s">
        <v>11</v>
      </c>
      <c r="D77" s="588" t="s">
        <v>83</v>
      </c>
      <c r="E77" s="588" t="s">
        <v>1189</v>
      </c>
      <c r="F77" s="588">
        <v>7265333.3333333302</v>
      </c>
      <c r="G77" s="588">
        <v>60669000</v>
      </c>
      <c r="H77" s="588">
        <v>3</v>
      </c>
      <c r="I77" s="588"/>
      <c r="J77" s="489">
        <v>1</v>
      </c>
    </row>
    <row r="78" spans="2:10" x14ac:dyDescent="0.25">
      <c r="B78" s="588">
        <v>22</v>
      </c>
      <c r="C78" s="588" t="s">
        <v>11</v>
      </c>
      <c r="D78" s="588" t="s">
        <v>844</v>
      </c>
      <c r="E78" s="588" t="s">
        <v>844</v>
      </c>
      <c r="F78" s="588">
        <v>9201000</v>
      </c>
      <c r="G78" s="588">
        <v>30901000</v>
      </c>
      <c r="H78" s="588">
        <v>1</v>
      </c>
      <c r="I78" s="588"/>
      <c r="J78" s="489">
        <v>1</v>
      </c>
    </row>
    <row r="79" spans="2:10" x14ac:dyDescent="0.25">
      <c r="B79" s="588">
        <v>22</v>
      </c>
      <c r="C79" s="588" t="s">
        <v>11</v>
      </c>
      <c r="D79" s="588" t="s">
        <v>752</v>
      </c>
      <c r="E79" s="588" t="s">
        <v>1041</v>
      </c>
      <c r="F79" s="588">
        <v>8035000</v>
      </c>
      <c r="G79" s="588">
        <v>51935000</v>
      </c>
      <c r="H79" s="588">
        <v>1</v>
      </c>
      <c r="I79" s="588"/>
      <c r="J79" s="489">
        <v>5</v>
      </c>
    </row>
    <row r="80" spans="2:10" x14ac:dyDescent="0.25">
      <c r="B80" s="588">
        <v>22</v>
      </c>
      <c r="C80" s="588" t="s">
        <v>11</v>
      </c>
      <c r="D80" s="588" t="s">
        <v>95</v>
      </c>
      <c r="E80" s="588" t="s">
        <v>833</v>
      </c>
      <c r="F80" s="588">
        <v>6356000</v>
      </c>
      <c r="G80" s="588">
        <v>19356000</v>
      </c>
      <c r="H80" s="588">
        <v>1</v>
      </c>
      <c r="I80" s="588"/>
      <c r="J80" s="489">
        <v>1</v>
      </c>
    </row>
    <row r="81" spans="2:10" x14ac:dyDescent="0.25">
      <c r="B81" s="588">
        <v>22</v>
      </c>
      <c r="C81" s="588" t="s">
        <v>11</v>
      </c>
      <c r="D81" s="588" t="s">
        <v>95</v>
      </c>
      <c r="E81" s="588" t="s">
        <v>846</v>
      </c>
      <c r="F81" s="588">
        <v>9227000</v>
      </c>
      <c r="G81" s="588">
        <v>18227404.66</v>
      </c>
      <c r="H81" s="588">
        <v>1</v>
      </c>
      <c r="I81" s="588"/>
      <c r="J81" s="489">
        <v>3</v>
      </c>
    </row>
    <row r="82" spans="2:10" x14ac:dyDescent="0.25">
      <c r="B82" s="588">
        <v>22</v>
      </c>
      <c r="C82" s="588" t="s">
        <v>12</v>
      </c>
      <c r="D82" s="588" t="s">
        <v>12</v>
      </c>
      <c r="E82" s="588" t="s">
        <v>1709</v>
      </c>
      <c r="F82" s="588">
        <v>7280000</v>
      </c>
      <c r="G82" s="588">
        <v>61780000</v>
      </c>
      <c r="H82" s="588">
        <v>1</v>
      </c>
      <c r="I82" s="588"/>
      <c r="J82" s="489">
        <v>2</v>
      </c>
    </row>
    <row r="83" spans="2:10" x14ac:dyDescent="0.25">
      <c r="B83" s="588">
        <v>22</v>
      </c>
      <c r="C83" s="588" t="s">
        <v>12</v>
      </c>
      <c r="D83" s="588" t="s">
        <v>12</v>
      </c>
      <c r="E83" s="588" t="s">
        <v>825</v>
      </c>
      <c r="F83" s="588">
        <v>7069666.6666666698</v>
      </c>
      <c r="G83" s="588">
        <v>61136333.333333299</v>
      </c>
      <c r="H83" s="588">
        <v>3</v>
      </c>
      <c r="I83" s="588"/>
      <c r="J83" s="489">
        <v>1</v>
      </c>
    </row>
    <row r="84" spans="2:10" x14ac:dyDescent="0.25">
      <c r="B84" s="588">
        <v>22</v>
      </c>
      <c r="C84" s="588" t="s">
        <v>12</v>
      </c>
      <c r="D84" s="588" t="s">
        <v>373</v>
      </c>
      <c r="E84" s="588" t="s">
        <v>826</v>
      </c>
      <c r="F84" s="588">
        <v>7993000</v>
      </c>
      <c r="G84" s="588">
        <v>47793000</v>
      </c>
      <c r="H84" s="588">
        <v>1</v>
      </c>
      <c r="I84" s="588"/>
      <c r="J84" s="489">
        <v>1</v>
      </c>
    </row>
    <row r="85" spans="2:10" x14ac:dyDescent="0.25">
      <c r="B85" s="588">
        <v>22</v>
      </c>
      <c r="C85" s="588" t="s">
        <v>12</v>
      </c>
      <c r="D85" s="588" t="s">
        <v>85</v>
      </c>
      <c r="E85" s="588" t="s">
        <v>85</v>
      </c>
      <c r="F85" s="588">
        <v>9014000</v>
      </c>
      <c r="G85" s="588">
        <v>29564485.300000001</v>
      </c>
      <c r="H85" s="588">
        <v>2</v>
      </c>
      <c r="I85" s="588"/>
      <c r="J85" s="489">
        <v>2</v>
      </c>
    </row>
    <row r="86" spans="2:10" x14ac:dyDescent="0.25">
      <c r="B86" s="588">
        <v>22</v>
      </c>
      <c r="C86" s="588" t="s">
        <v>12</v>
      </c>
      <c r="D86" s="588" t="s">
        <v>828</v>
      </c>
      <c r="E86" s="588" t="s">
        <v>760</v>
      </c>
      <c r="F86" s="588">
        <v>6440000</v>
      </c>
      <c r="G86" s="588">
        <v>60940000.299999997</v>
      </c>
      <c r="H86" s="588">
        <v>1</v>
      </c>
      <c r="I86" s="588"/>
      <c r="J86" s="489">
        <v>1</v>
      </c>
    </row>
    <row r="87" spans="2:10" x14ac:dyDescent="0.25">
      <c r="B87" s="588">
        <v>22</v>
      </c>
      <c r="C87" s="588" t="s">
        <v>74</v>
      </c>
      <c r="D87" s="588" t="s">
        <v>74</v>
      </c>
      <c r="E87" s="588" t="s">
        <v>930</v>
      </c>
      <c r="F87" s="588">
        <v>9273000</v>
      </c>
      <c r="G87" s="588">
        <v>19273000</v>
      </c>
      <c r="H87" s="588">
        <v>1</v>
      </c>
      <c r="I87" s="588"/>
      <c r="J87" s="489">
        <v>1</v>
      </c>
    </row>
    <row r="88" spans="2:10" x14ac:dyDescent="0.25">
      <c r="B88" s="588">
        <v>22</v>
      </c>
      <c r="C88" s="588" t="s">
        <v>105</v>
      </c>
      <c r="D88" s="588" t="s">
        <v>830</v>
      </c>
      <c r="E88" s="588" t="s">
        <v>850</v>
      </c>
      <c r="F88" s="588">
        <v>6104000</v>
      </c>
      <c r="G88" s="588">
        <v>32000000</v>
      </c>
      <c r="H88" s="588">
        <v>1</v>
      </c>
      <c r="I88" s="588"/>
      <c r="J88" s="489">
        <v>1</v>
      </c>
    </row>
    <row r="89" spans="2:10" x14ac:dyDescent="0.25">
      <c r="B89" s="588">
        <v>26</v>
      </c>
      <c r="C89" s="588" t="s">
        <v>73</v>
      </c>
      <c r="D89" s="588" t="s">
        <v>837</v>
      </c>
      <c r="E89" s="588" t="s">
        <v>837</v>
      </c>
      <c r="F89" s="588">
        <v>7406000</v>
      </c>
      <c r="G89" s="588">
        <v>39036657.770000003</v>
      </c>
      <c r="H89" s="588">
        <v>1</v>
      </c>
      <c r="I89" s="588"/>
      <c r="J89" s="489">
        <v>1</v>
      </c>
    </row>
    <row r="90" spans="2:10" x14ac:dyDescent="0.25">
      <c r="B90" s="588">
        <v>26</v>
      </c>
      <c r="C90" s="588" t="s">
        <v>74</v>
      </c>
      <c r="D90" s="588" t="s">
        <v>880</v>
      </c>
      <c r="E90" s="588" t="s">
        <v>880</v>
      </c>
      <c r="F90" s="588">
        <v>8497000</v>
      </c>
      <c r="G90" s="588">
        <v>29151859.559999999</v>
      </c>
      <c r="H90" s="588">
        <v>1</v>
      </c>
      <c r="I90" s="588"/>
      <c r="J90" s="489">
        <v>1</v>
      </c>
    </row>
    <row r="91" spans="2:10" x14ac:dyDescent="0.25">
      <c r="B91" s="588">
        <v>27</v>
      </c>
      <c r="C91" s="588" t="s">
        <v>103</v>
      </c>
      <c r="D91" s="588" t="s">
        <v>103</v>
      </c>
      <c r="E91" s="588" t="s">
        <v>1046</v>
      </c>
      <c r="F91" s="588">
        <v>7993000</v>
      </c>
      <c r="G91" s="588">
        <v>39654000</v>
      </c>
      <c r="H91" s="588">
        <v>1</v>
      </c>
      <c r="I91" s="588"/>
      <c r="J91" s="489">
        <v>1</v>
      </c>
    </row>
    <row r="92" spans="2:10" x14ac:dyDescent="0.25">
      <c r="B92" s="588">
        <v>27</v>
      </c>
      <c r="C92" s="588" t="s">
        <v>103</v>
      </c>
      <c r="D92" s="588" t="s">
        <v>823</v>
      </c>
      <c r="E92" s="588" t="s">
        <v>1084</v>
      </c>
      <c r="F92" s="588">
        <v>8581000</v>
      </c>
      <c r="G92" s="588">
        <v>32292000</v>
      </c>
      <c r="H92" s="588">
        <v>1</v>
      </c>
      <c r="I92" s="588"/>
      <c r="J92" s="489">
        <v>1</v>
      </c>
    </row>
    <row r="93" spans="2:10" x14ac:dyDescent="0.25">
      <c r="B93" s="588">
        <v>27</v>
      </c>
      <c r="C93" s="588" t="s">
        <v>103</v>
      </c>
      <c r="D93" s="588" t="s">
        <v>94</v>
      </c>
      <c r="E93" s="588" t="s">
        <v>1112</v>
      </c>
      <c r="F93" s="588">
        <v>7825000</v>
      </c>
      <c r="G93" s="588">
        <v>46367000</v>
      </c>
      <c r="H93" s="588">
        <v>1</v>
      </c>
      <c r="I93" s="588"/>
      <c r="J93" s="489">
        <v>1</v>
      </c>
    </row>
    <row r="94" spans="2:10" x14ac:dyDescent="0.25">
      <c r="B94" s="588">
        <v>27</v>
      </c>
      <c r="C94" s="588" t="s">
        <v>103</v>
      </c>
      <c r="D94" s="588" t="s">
        <v>653</v>
      </c>
      <c r="E94" s="588" t="s">
        <v>654</v>
      </c>
      <c r="F94" s="588">
        <v>8329000</v>
      </c>
      <c r="G94" s="588">
        <v>28218000</v>
      </c>
      <c r="H94" s="588">
        <v>1</v>
      </c>
      <c r="I94" s="588"/>
      <c r="J94" s="489">
        <v>8</v>
      </c>
    </row>
    <row r="95" spans="2:10" x14ac:dyDescent="0.25">
      <c r="B95" s="588">
        <v>27</v>
      </c>
      <c r="C95" s="588" t="s">
        <v>103</v>
      </c>
      <c r="D95" s="588" t="s">
        <v>1144</v>
      </c>
      <c r="E95" s="588" t="s">
        <v>1145</v>
      </c>
      <c r="F95" s="588">
        <v>6734000</v>
      </c>
      <c r="G95" s="588">
        <v>65207000</v>
      </c>
      <c r="H95" s="588">
        <v>1</v>
      </c>
      <c r="I95" s="588"/>
      <c r="J95" s="489">
        <v>1</v>
      </c>
    </row>
    <row r="96" spans="2:10" x14ac:dyDescent="0.25">
      <c r="B96" s="588">
        <v>27</v>
      </c>
      <c r="C96" s="588" t="s">
        <v>11</v>
      </c>
      <c r="D96" s="588" t="s">
        <v>11</v>
      </c>
      <c r="E96" s="588" t="s">
        <v>103</v>
      </c>
      <c r="F96" s="588">
        <v>9182000</v>
      </c>
      <c r="G96" s="588">
        <v>48250000</v>
      </c>
      <c r="H96" s="588">
        <v>1</v>
      </c>
      <c r="I96" s="588"/>
      <c r="J96" s="489">
        <v>1</v>
      </c>
    </row>
    <row r="97" spans="2:10" x14ac:dyDescent="0.25">
      <c r="B97" s="588">
        <v>27</v>
      </c>
      <c r="C97" s="588" t="s">
        <v>11</v>
      </c>
      <c r="D97" s="588" t="s">
        <v>11</v>
      </c>
      <c r="E97" s="588" t="s">
        <v>543</v>
      </c>
      <c r="F97" s="588">
        <v>7993000</v>
      </c>
      <c r="G97" s="588">
        <v>46475000</v>
      </c>
      <c r="H97" s="588">
        <v>1</v>
      </c>
      <c r="I97" s="588"/>
      <c r="J97" s="489">
        <v>1</v>
      </c>
    </row>
    <row r="98" spans="2:10" x14ac:dyDescent="0.25">
      <c r="B98" s="588">
        <v>27</v>
      </c>
      <c r="C98" s="588" t="s">
        <v>11</v>
      </c>
      <c r="D98" s="588" t="s">
        <v>11</v>
      </c>
      <c r="E98" s="588" t="s">
        <v>823</v>
      </c>
      <c r="F98" s="588">
        <v>7363500</v>
      </c>
      <c r="G98" s="588">
        <v>47971000</v>
      </c>
      <c r="H98" s="588">
        <v>2</v>
      </c>
      <c r="I98" s="588"/>
      <c r="J98" s="489">
        <v>1</v>
      </c>
    </row>
    <row r="99" spans="2:10" x14ac:dyDescent="0.25">
      <c r="B99" s="588">
        <v>27</v>
      </c>
      <c r="C99" s="588" t="s">
        <v>11</v>
      </c>
      <c r="D99" s="588" t="s">
        <v>11</v>
      </c>
      <c r="E99" s="588" t="s">
        <v>1134</v>
      </c>
      <c r="F99" s="588">
        <v>8329000</v>
      </c>
      <c r="G99" s="588">
        <v>50005000</v>
      </c>
      <c r="H99" s="588">
        <v>1</v>
      </c>
      <c r="I99" s="588"/>
      <c r="J99" s="489">
        <v>1</v>
      </c>
    </row>
    <row r="100" spans="2:10" x14ac:dyDescent="0.25">
      <c r="B100" s="588">
        <v>27</v>
      </c>
      <c r="C100" s="588" t="s">
        <v>11</v>
      </c>
      <c r="D100" s="588" t="s">
        <v>104</v>
      </c>
      <c r="E100" s="588" t="s">
        <v>543</v>
      </c>
      <c r="F100" s="588">
        <v>8749000</v>
      </c>
      <c r="G100" s="588">
        <v>32687000</v>
      </c>
      <c r="H100" s="588">
        <v>1</v>
      </c>
      <c r="I100" s="588"/>
      <c r="J100" s="489">
        <v>4</v>
      </c>
    </row>
    <row r="101" spans="2:10" x14ac:dyDescent="0.25">
      <c r="B101" s="588">
        <v>27</v>
      </c>
      <c r="C101" s="588" t="s">
        <v>11</v>
      </c>
      <c r="D101" s="588" t="s">
        <v>83</v>
      </c>
      <c r="E101" s="588" t="s">
        <v>83</v>
      </c>
      <c r="F101" s="588">
        <v>8917000</v>
      </c>
      <c r="G101" s="588">
        <v>34122500</v>
      </c>
      <c r="H101" s="588">
        <v>2</v>
      </c>
      <c r="I101" s="588"/>
      <c r="J101" s="489">
        <v>1</v>
      </c>
    </row>
    <row r="102" spans="2:10" x14ac:dyDescent="0.25">
      <c r="B102" s="588">
        <v>27</v>
      </c>
      <c r="C102" s="588" t="s">
        <v>11</v>
      </c>
      <c r="D102" s="588" t="s">
        <v>83</v>
      </c>
      <c r="E102" s="588" t="s">
        <v>103</v>
      </c>
      <c r="F102" s="588">
        <v>8581000</v>
      </c>
      <c r="G102" s="588">
        <v>36758000</v>
      </c>
      <c r="H102" s="588">
        <v>1</v>
      </c>
      <c r="I102" s="588"/>
      <c r="J102" s="489">
        <v>3</v>
      </c>
    </row>
    <row r="103" spans="2:10" x14ac:dyDescent="0.25">
      <c r="B103" s="588">
        <v>27</v>
      </c>
      <c r="C103" s="588" t="s">
        <v>11</v>
      </c>
      <c r="D103" s="588" t="s">
        <v>83</v>
      </c>
      <c r="E103" s="588" t="s">
        <v>1031</v>
      </c>
      <c r="F103" s="588">
        <v>9175000</v>
      </c>
      <c r="G103" s="588">
        <v>32785000</v>
      </c>
      <c r="H103" s="588">
        <v>1</v>
      </c>
      <c r="I103" s="588"/>
      <c r="J103" s="489">
        <v>1</v>
      </c>
    </row>
    <row r="104" spans="2:10" x14ac:dyDescent="0.25">
      <c r="B104" s="588">
        <v>27</v>
      </c>
      <c r="C104" s="588" t="s">
        <v>11</v>
      </c>
      <c r="D104" s="588" t="s">
        <v>83</v>
      </c>
      <c r="E104" s="588" t="s">
        <v>1189</v>
      </c>
      <c r="F104" s="588">
        <v>6020000</v>
      </c>
      <c r="G104" s="588">
        <v>45996000</v>
      </c>
      <c r="H104" s="588">
        <v>1</v>
      </c>
      <c r="I104" s="588"/>
      <c r="J104" s="489">
        <v>2</v>
      </c>
    </row>
    <row r="105" spans="2:10" x14ac:dyDescent="0.25">
      <c r="B105" s="588">
        <v>27</v>
      </c>
      <c r="C105" s="588" t="s">
        <v>11</v>
      </c>
      <c r="D105" s="588" t="s">
        <v>835</v>
      </c>
      <c r="E105" s="588" t="s">
        <v>835</v>
      </c>
      <c r="F105" s="588">
        <v>9234000</v>
      </c>
      <c r="G105" s="588">
        <v>40351000</v>
      </c>
      <c r="H105" s="588">
        <v>1</v>
      </c>
      <c r="I105" s="588"/>
      <c r="J105" s="489">
        <v>1</v>
      </c>
    </row>
    <row r="106" spans="2:10" x14ac:dyDescent="0.25">
      <c r="B106" s="588">
        <v>27</v>
      </c>
      <c r="C106" s="588" t="s">
        <v>11</v>
      </c>
      <c r="D106" s="588" t="s">
        <v>752</v>
      </c>
      <c r="E106" s="588" t="s">
        <v>72</v>
      </c>
      <c r="F106" s="588">
        <v>9043000</v>
      </c>
      <c r="G106" s="588">
        <v>31008000</v>
      </c>
      <c r="H106" s="588">
        <v>1</v>
      </c>
      <c r="I106" s="588"/>
      <c r="J106" s="489">
        <v>1</v>
      </c>
    </row>
    <row r="107" spans="2:10" x14ac:dyDescent="0.25">
      <c r="B107" s="588">
        <v>27</v>
      </c>
      <c r="C107" s="588" t="s">
        <v>11</v>
      </c>
      <c r="D107" s="588" t="s">
        <v>95</v>
      </c>
      <c r="E107" s="588" t="s">
        <v>833</v>
      </c>
      <c r="F107" s="588">
        <v>8133333.3333333302</v>
      </c>
      <c r="G107" s="588">
        <v>33760666.666666701</v>
      </c>
      <c r="H107" s="588">
        <v>3</v>
      </c>
      <c r="I107" s="588"/>
      <c r="J107" s="489">
        <v>1</v>
      </c>
    </row>
    <row r="108" spans="2:10" x14ac:dyDescent="0.25">
      <c r="B108" s="588">
        <v>27</v>
      </c>
      <c r="C108" s="588" t="s">
        <v>11</v>
      </c>
      <c r="D108" s="588" t="s">
        <v>95</v>
      </c>
      <c r="E108" s="588" t="s">
        <v>655</v>
      </c>
      <c r="F108" s="588">
        <v>8287000</v>
      </c>
      <c r="G108" s="588">
        <v>30024000</v>
      </c>
      <c r="H108" s="588">
        <v>1</v>
      </c>
      <c r="I108" s="588"/>
      <c r="J108" s="489">
        <v>1</v>
      </c>
    </row>
    <row r="109" spans="2:10" x14ac:dyDescent="0.25">
      <c r="B109" s="588">
        <v>27</v>
      </c>
      <c r="C109" s="588" t="s">
        <v>11</v>
      </c>
      <c r="D109" s="588" t="s">
        <v>95</v>
      </c>
      <c r="E109" s="588" t="s">
        <v>909</v>
      </c>
      <c r="F109" s="588">
        <v>9001000</v>
      </c>
      <c r="G109" s="588">
        <v>45461000</v>
      </c>
      <c r="H109" s="588">
        <v>1</v>
      </c>
      <c r="I109" s="588"/>
      <c r="J109" s="489">
        <v>10</v>
      </c>
    </row>
    <row r="110" spans="2:10" x14ac:dyDescent="0.25">
      <c r="B110" s="588">
        <v>27</v>
      </c>
      <c r="C110" s="588" t="s">
        <v>11</v>
      </c>
      <c r="D110" s="588" t="s">
        <v>84</v>
      </c>
      <c r="E110" s="588" t="s">
        <v>912</v>
      </c>
      <c r="F110" s="588">
        <v>7825000</v>
      </c>
      <c r="G110" s="588">
        <v>19154000</v>
      </c>
      <c r="H110" s="588">
        <v>1</v>
      </c>
      <c r="I110" s="588"/>
      <c r="J110" s="489">
        <v>40</v>
      </c>
    </row>
    <row r="111" spans="2:10" x14ac:dyDescent="0.25">
      <c r="B111" s="588">
        <v>27</v>
      </c>
      <c r="C111" s="588" t="s">
        <v>11</v>
      </c>
      <c r="D111" s="588" t="s">
        <v>877</v>
      </c>
      <c r="E111" s="588" t="s">
        <v>915</v>
      </c>
      <c r="F111" s="588">
        <v>9267000</v>
      </c>
      <c r="G111" s="588">
        <v>14485000</v>
      </c>
      <c r="H111" s="588">
        <v>1</v>
      </c>
      <c r="I111" s="588"/>
      <c r="J111" s="489">
        <v>2</v>
      </c>
    </row>
    <row r="112" spans="2:10" x14ac:dyDescent="0.25">
      <c r="B112" s="588">
        <v>27</v>
      </c>
      <c r="C112" s="588" t="s">
        <v>12</v>
      </c>
      <c r="D112" s="588" t="s">
        <v>12</v>
      </c>
      <c r="E112" s="588" t="s">
        <v>825</v>
      </c>
      <c r="F112" s="588">
        <v>7685333.3333333302</v>
      </c>
      <c r="G112" s="588">
        <v>56229500</v>
      </c>
      <c r="H112" s="588">
        <v>6</v>
      </c>
      <c r="I112" s="588"/>
      <c r="J112" s="489">
        <v>2</v>
      </c>
    </row>
    <row r="113" spans="2:10" x14ac:dyDescent="0.25">
      <c r="B113" s="588">
        <v>27</v>
      </c>
      <c r="C113" s="588" t="s">
        <v>12</v>
      </c>
      <c r="D113" s="588" t="s">
        <v>373</v>
      </c>
      <c r="E113" s="588" t="s">
        <v>373</v>
      </c>
      <c r="F113" s="588">
        <v>9043000</v>
      </c>
      <c r="G113" s="588">
        <v>49794500</v>
      </c>
      <c r="H113" s="588">
        <v>2</v>
      </c>
      <c r="I113" s="588"/>
      <c r="J113" s="489">
        <v>2</v>
      </c>
    </row>
    <row r="114" spans="2:10" x14ac:dyDescent="0.25">
      <c r="B114" s="588">
        <v>27</v>
      </c>
      <c r="C114" s="588" t="s">
        <v>12</v>
      </c>
      <c r="D114" s="588" t="s">
        <v>373</v>
      </c>
      <c r="E114" s="588" t="s">
        <v>826</v>
      </c>
      <c r="F114" s="588">
        <v>6986000</v>
      </c>
      <c r="G114" s="588">
        <v>18827000</v>
      </c>
      <c r="H114" s="588">
        <v>1</v>
      </c>
      <c r="I114" s="588"/>
      <c r="J114" s="489">
        <v>1</v>
      </c>
    </row>
    <row r="115" spans="2:10" x14ac:dyDescent="0.25">
      <c r="B115" s="588">
        <v>27</v>
      </c>
      <c r="C115" s="588" t="s">
        <v>12</v>
      </c>
      <c r="D115" s="588" t="s">
        <v>85</v>
      </c>
      <c r="E115" s="588" t="s">
        <v>85</v>
      </c>
      <c r="F115" s="588">
        <v>8707000</v>
      </c>
      <c r="G115" s="588">
        <v>41370000</v>
      </c>
      <c r="H115" s="588">
        <v>1</v>
      </c>
      <c r="I115" s="588"/>
      <c r="J115" s="489">
        <v>1</v>
      </c>
    </row>
    <row r="116" spans="2:10" x14ac:dyDescent="0.25">
      <c r="B116" s="588">
        <v>27</v>
      </c>
      <c r="C116" s="588" t="s">
        <v>12</v>
      </c>
      <c r="D116" s="588" t="s">
        <v>827</v>
      </c>
      <c r="E116" s="588" t="s">
        <v>1012</v>
      </c>
      <c r="F116" s="588">
        <v>9127000</v>
      </c>
      <c r="G116" s="588">
        <v>30725000</v>
      </c>
      <c r="H116" s="588">
        <v>1</v>
      </c>
      <c r="I116" s="588"/>
      <c r="J116" s="489">
        <v>1</v>
      </c>
    </row>
    <row r="117" spans="2:10" x14ac:dyDescent="0.25">
      <c r="B117" s="588">
        <v>27</v>
      </c>
      <c r="C117" s="588" t="s">
        <v>13</v>
      </c>
      <c r="D117" s="588" t="s">
        <v>1222</v>
      </c>
      <c r="E117" s="588" t="s">
        <v>742</v>
      </c>
      <c r="F117" s="588">
        <v>6818000</v>
      </c>
      <c r="G117" s="588">
        <v>32177000</v>
      </c>
      <c r="H117" s="588">
        <v>1</v>
      </c>
      <c r="I117" s="588"/>
      <c r="J117" s="489">
        <v>1</v>
      </c>
    </row>
    <row r="118" spans="2:10" x14ac:dyDescent="0.25">
      <c r="B118" s="588">
        <v>27</v>
      </c>
      <c r="C118" s="588" t="s">
        <v>13</v>
      </c>
      <c r="D118" s="588" t="s">
        <v>1222</v>
      </c>
      <c r="E118" s="588" t="s">
        <v>672</v>
      </c>
      <c r="F118" s="588">
        <v>8329000</v>
      </c>
      <c r="G118" s="588">
        <v>63593000</v>
      </c>
      <c r="H118" s="588">
        <v>1</v>
      </c>
      <c r="I118" s="588"/>
      <c r="J118" s="489">
        <v>2</v>
      </c>
    </row>
    <row r="119" spans="2:10" x14ac:dyDescent="0.25">
      <c r="B119" s="588">
        <v>27</v>
      </c>
      <c r="C119" s="588" t="s">
        <v>13</v>
      </c>
      <c r="D119" s="588" t="s">
        <v>1212</v>
      </c>
      <c r="E119" s="588" t="s">
        <v>875</v>
      </c>
      <c r="F119" s="588">
        <v>8413000</v>
      </c>
      <c r="G119" s="588">
        <v>47691000</v>
      </c>
      <c r="H119" s="588">
        <v>1</v>
      </c>
      <c r="I119" s="588"/>
      <c r="J119" s="489">
        <v>2</v>
      </c>
    </row>
    <row r="120" spans="2:10" x14ac:dyDescent="0.25">
      <c r="B120" s="588">
        <v>27</v>
      </c>
      <c r="C120" s="588" t="s">
        <v>73</v>
      </c>
      <c r="D120" s="588" t="s">
        <v>836</v>
      </c>
      <c r="E120" s="588" t="s">
        <v>879</v>
      </c>
      <c r="F120" s="588">
        <v>9175000</v>
      </c>
      <c r="G120" s="588">
        <v>27578000</v>
      </c>
      <c r="H120" s="588">
        <v>1</v>
      </c>
      <c r="I120" s="588"/>
      <c r="J120" s="489">
        <v>1</v>
      </c>
    </row>
    <row r="121" spans="2:10" x14ac:dyDescent="0.25">
      <c r="B121" s="588">
        <v>27</v>
      </c>
      <c r="C121" s="588" t="s">
        <v>73</v>
      </c>
      <c r="D121" s="588" t="s">
        <v>754</v>
      </c>
      <c r="E121" s="588" t="s">
        <v>754</v>
      </c>
      <c r="F121" s="588">
        <v>7615000</v>
      </c>
      <c r="G121" s="588">
        <v>23588000</v>
      </c>
      <c r="H121" s="588">
        <v>1</v>
      </c>
      <c r="I121" s="588"/>
    </row>
    <row r="122" spans="2:10" x14ac:dyDescent="0.25">
      <c r="B122" s="588">
        <v>27</v>
      </c>
      <c r="C122" s="588" t="s">
        <v>73</v>
      </c>
      <c r="D122" s="588" t="s">
        <v>923</v>
      </c>
      <c r="E122" s="588" t="s">
        <v>923</v>
      </c>
      <c r="F122" s="588">
        <v>9250000</v>
      </c>
      <c r="G122" s="588">
        <v>33723500</v>
      </c>
      <c r="H122" s="588">
        <v>2</v>
      </c>
      <c r="I122" s="588"/>
    </row>
    <row r="123" spans="2:10" x14ac:dyDescent="0.25">
      <c r="B123" s="588">
        <v>27</v>
      </c>
      <c r="C123" s="588" t="s">
        <v>73</v>
      </c>
      <c r="D123" s="588" t="s">
        <v>762</v>
      </c>
      <c r="E123" s="588" t="s">
        <v>762</v>
      </c>
      <c r="F123" s="588">
        <v>7588500</v>
      </c>
      <c r="G123" s="588">
        <v>37187500</v>
      </c>
      <c r="H123" s="588">
        <v>2</v>
      </c>
      <c r="I123" s="588"/>
    </row>
    <row r="124" spans="2:10" x14ac:dyDescent="0.25">
      <c r="B124" s="588">
        <v>27</v>
      </c>
      <c r="C124" s="588" t="s">
        <v>73</v>
      </c>
      <c r="D124" s="588" t="s">
        <v>762</v>
      </c>
      <c r="E124" s="588" t="s">
        <v>1710</v>
      </c>
      <c r="F124" s="588">
        <v>9260000</v>
      </c>
      <c r="G124" s="588">
        <v>22824000</v>
      </c>
      <c r="H124" s="588">
        <v>1</v>
      </c>
      <c r="I124" s="588"/>
    </row>
    <row r="125" spans="2:10" x14ac:dyDescent="0.25">
      <c r="B125" s="588">
        <v>27</v>
      </c>
      <c r="C125" s="588" t="s">
        <v>74</v>
      </c>
      <c r="D125" s="588" t="s">
        <v>74</v>
      </c>
      <c r="E125" s="588" t="s">
        <v>930</v>
      </c>
      <c r="F125" s="588">
        <v>9092000</v>
      </c>
      <c r="G125" s="588">
        <v>23324500</v>
      </c>
      <c r="H125" s="588">
        <v>2</v>
      </c>
      <c r="I125" s="588"/>
    </row>
    <row r="126" spans="2:10" x14ac:dyDescent="0.25">
      <c r="B126" s="588">
        <v>27</v>
      </c>
      <c r="C126" s="588" t="s">
        <v>74</v>
      </c>
      <c r="D126" s="588" t="s">
        <v>763</v>
      </c>
      <c r="E126" s="588" t="s">
        <v>1016</v>
      </c>
      <c r="F126" s="588">
        <v>7406000</v>
      </c>
      <c r="G126" s="588">
        <v>45003000</v>
      </c>
      <c r="H126" s="588">
        <v>1</v>
      </c>
      <c r="I126" s="588"/>
    </row>
    <row r="127" spans="2:10" x14ac:dyDescent="0.25">
      <c r="B127" s="489">
        <v>27</v>
      </c>
      <c r="C127" s="489" t="s">
        <v>105</v>
      </c>
      <c r="D127" s="489" t="s">
        <v>107</v>
      </c>
      <c r="E127" s="489" t="s">
        <v>110</v>
      </c>
      <c r="F127" s="489">
        <v>9254000</v>
      </c>
      <c r="G127" s="489">
        <v>22165000</v>
      </c>
      <c r="H127" s="489">
        <v>1</v>
      </c>
    </row>
    <row r="128" spans="2:10" x14ac:dyDescent="0.25">
      <c r="B128" s="489">
        <v>27</v>
      </c>
      <c r="C128" s="489" t="s">
        <v>105</v>
      </c>
      <c r="D128" s="489" t="s">
        <v>107</v>
      </c>
      <c r="E128" s="489" t="s">
        <v>903</v>
      </c>
      <c r="F128" s="489">
        <v>7028000</v>
      </c>
      <c r="G128" s="489">
        <v>40327000</v>
      </c>
      <c r="H128" s="489">
        <v>1</v>
      </c>
    </row>
    <row r="129" spans="2:8" x14ac:dyDescent="0.25">
      <c r="B129" s="489">
        <v>28</v>
      </c>
      <c r="C129" s="489" t="s">
        <v>103</v>
      </c>
      <c r="D129" s="489" t="s">
        <v>109</v>
      </c>
      <c r="E129" s="489" t="s">
        <v>751</v>
      </c>
      <c r="F129" s="489">
        <v>9300000</v>
      </c>
      <c r="G129" s="489">
        <v>9606025.0299999993</v>
      </c>
      <c r="H129" s="489">
        <v>1</v>
      </c>
    </row>
    <row r="130" spans="2:8" x14ac:dyDescent="0.25">
      <c r="B130" s="489">
        <v>28</v>
      </c>
      <c r="C130" s="489" t="s">
        <v>103</v>
      </c>
      <c r="D130" s="489" t="s">
        <v>931</v>
      </c>
      <c r="E130" s="489" t="s">
        <v>543</v>
      </c>
      <c r="F130" s="489">
        <v>9214000</v>
      </c>
      <c r="G130" s="489">
        <v>9570870.7300000004</v>
      </c>
      <c r="H130" s="489">
        <v>1</v>
      </c>
    </row>
    <row r="131" spans="2:8" x14ac:dyDescent="0.25">
      <c r="B131" s="489">
        <v>28</v>
      </c>
      <c r="C131" s="489" t="s">
        <v>11</v>
      </c>
      <c r="D131" s="489" t="s">
        <v>104</v>
      </c>
      <c r="E131" s="489" t="s">
        <v>517</v>
      </c>
      <c r="F131" s="489">
        <v>9293000</v>
      </c>
      <c r="G131" s="489">
        <v>9605945.9299999997</v>
      </c>
      <c r="H131" s="489">
        <v>1</v>
      </c>
    </row>
    <row r="132" spans="2:8" x14ac:dyDescent="0.25">
      <c r="B132" s="489">
        <v>28</v>
      </c>
      <c r="C132" s="489" t="s">
        <v>11</v>
      </c>
      <c r="D132" s="489" t="s">
        <v>1097</v>
      </c>
      <c r="E132" s="489" t="s">
        <v>1097</v>
      </c>
      <c r="F132" s="489">
        <v>9300000</v>
      </c>
      <c r="G132" s="489">
        <v>9571842.5299999993</v>
      </c>
      <c r="H132" s="489">
        <v>1</v>
      </c>
    </row>
    <row r="133" spans="2:8" x14ac:dyDescent="0.25">
      <c r="B133" s="489">
        <v>28</v>
      </c>
      <c r="C133" s="489" t="s">
        <v>11</v>
      </c>
      <c r="D133" s="489" t="s">
        <v>84</v>
      </c>
      <c r="E133" s="489" t="s">
        <v>84</v>
      </c>
      <c r="F133" s="489">
        <v>8772500</v>
      </c>
      <c r="G133" s="489">
        <v>9600064.2799999993</v>
      </c>
      <c r="H133" s="489">
        <v>2</v>
      </c>
    </row>
    <row r="134" spans="2:8" x14ac:dyDescent="0.25">
      <c r="B134" s="489">
        <v>28</v>
      </c>
      <c r="C134" s="489" t="s">
        <v>11</v>
      </c>
      <c r="D134" s="489" t="s">
        <v>84</v>
      </c>
      <c r="E134" s="489" t="s">
        <v>910</v>
      </c>
      <c r="F134" s="489">
        <v>11625000</v>
      </c>
      <c r="G134" s="489">
        <v>11977727.539999999</v>
      </c>
      <c r="H134" s="489">
        <v>2</v>
      </c>
    </row>
    <row r="135" spans="2:8" x14ac:dyDescent="0.25">
      <c r="B135" s="489">
        <v>28</v>
      </c>
      <c r="C135" s="489" t="s">
        <v>11</v>
      </c>
      <c r="D135" s="489" t="s">
        <v>84</v>
      </c>
      <c r="E135" s="489" t="s">
        <v>1071</v>
      </c>
      <c r="F135" s="489">
        <v>13950000</v>
      </c>
      <c r="G135" s="489">
        <v>14322152.5</v>
      </c>
      <c r="H135" s="489">
        <v>1</v>
      </c>
    </row>
    <row r="136" spans="2:8" x14ac:dyDescent="0.25">
      <c r="B136" s="489">
        <v>28</v>
      </c>
      <c r="C136" s="489" t="s">
        <v>11</v>
      </c>
      <c r="D136" s="489" t="s">
        <v>518</v>
      </c>
      <c r="E136" s="489" t="s">
        <v>518</v>
      </c>
      <c r="F136" s="489">
        <v>9300000</v>
      </c>
      <c r="G136" s="489">
        <v>9588933.7799999993</v>
      </c>
      <c r="H136" s="489">
        <v>2</v>
      </c>
    </row>
    <row r="137" spans="2:8" x14ac:dyDescent="0.25">
      <c r="B137" s="489">
        <v>28</v>
      </c>
      <c r="C137" s="489" t="s">
        <v>11</v>
      </c>
      <c r="D137" s="489" t="s">
        <v>99</v>
      </c>
      <c r="E137" s="489" t="s">
        <v>760</v>
      </c>
      <c r="F137" s="489">
        <v>9852125</v>
      </c>
      <c r="G137" s="489">
        <v>10187257.52125</v>
      </c>
      <c r="H137" s="489">
        <v>8</v>
      </c>
    </row>
    <row r="138" spans="2:8" x14ac:dyDescent="0.25">
      <c r="B138" s="489">
        <v>28</v>
      </c>
      <c r="C138" s="489" t="s">
        <v>13</v>
      </c>
      <c r="D138" s="489" t="s">
        <v>106</v>
      </c>
      <c r="E138" s="489" t="s">
        <v>1075</v>
      </c>
      <c r="F138" s="489">
        <v>9289000</v>
      </c>
      <c r="G138" s="489">
        <v>9605900.7300000004</v>
      </c>
      <c r="H138" s="489">
        <v>3</v>
      </c>
    </row>
    <row r="139" spans="2:8" x14ac:dyDescent="0.25">
      <c r="B139" s="489">
        <v>28</v>
      </c>
      <c r="C139" s="489" t="s">
        <v>73</v>
      </c>
      <c r="D139" s="489" t="s">
        <v>836</v>
      </c>
      <c r="E139" s="489" t="s">
        <v>836</v>
      </c>
      <c r="F139" s="489">
        <v>9267000</v>
      </c>
      <c r="G139" s="489">
        <v>9579655.8350000009</v>
      </c>
      <c r="H139" s="489">
        <v>2</v>
      </c>
    </row>
    <row r="140" spans="2:8" x14ac:dyDescent="0.25">
      <c r="B140" s="489">
        <v>28</v>
      </c>
      <c r="C140" s="489" t="s">
        <v>73</v>
      </c>
      <c r="D140" s="489" t="s">
        <v>836</v>
      </c>
      <c r="E140" s="489" t="s">
        <v>879</v>
      </c>
      <c r="F140" s="489">
        <v>8956000</v>
      </c>
      <c r="G140" s="489">
        <v>9583918.9000000004</v>
      </c>
      <c r="H140" s="489">
        <v>2</v>
      </c>
    </row>
    <row r="141" spans="2:8" x14ac:dyDescent="0.25">
      <c r="B141" s="489">
        <v>28</v>
      </c>
      <c r="C141" s="489" t="s">
        <v>73</v>
      </c>
      <c r="D141" s="489" t="s">
        <v>86</v>
      </c>
      <c r="E141" s="489" t="s">
        <v>86</v>
      </c>
      <c r="F141" s="489">
        <v>8450500</v>
      </c>
      <c r="G141" s="489">
        <v>9596425.6799999997</v>
      </c>
      <c r="H141" s="489">
        <v>2</v>
      </c>
    </row>
    <row r="142" spans="2:8" x14ac:dyDescent="0.25">
      <c r="B142" s="489">
        <v>28</v>
      </c>
      <c r="C142" s="489" t="s">
        <v>73</v>
      </c>
      <c r="D142" s="489" t="s">
        <v>86</v>
      </c>
      <c r="E142" s="489" t="s">
        <v>927</v>
      </c>
      <c r="F142" s="489">
        <v>9293000</v>
      </c>
      <c r="G142" s="489">
        <v>9587760.9000000004</v>
      </c>
      <c r="H142" s="489">
        <v>1</v>
      </c>
    </row>
    <row r="143" spans="2:8" x14ac:dyDescent="0.25">
      <c r="B143" s="489">
        <v>28</v>
      </c>
      <c r="C143" s="489" t="s">
        <v>73</v>
      </c>
      <c r="D143" s="489" t="s">
        <v>754</v>
      </c>
      <c r="E143" s="489" t="s">
        <v>754</v>
      </c>
      <c r="F143" s="489">
        <v>13950000</v>
      </c>
      <c r="G143" s="489">
        <v>14383612.550000001</v>
      </c>
      <c r="H143" s="489">
        <v>1</v>
      </c>
    </row>
    <row r="144" spans="2:8" x14ac:dyDescent="0.25">
      <c r="B144" s="489">
        <v>28</v>
      </c>
      <c r="C144" s="489" t="s">
        <v>73</v>
      </c>
      <c r="D144" s="489" t="s">
        <v>834</v>
      </c>
      <c r="E144" s="489" t="s">
        <v>1109</v>
      </c>
      <c r="F144" s="489">
        <v>9286000</v>
      </c>
      <c r="G144" s="489">
        <v>9605799.0299999993</v>
      </c>
      <c r="H144" s="489">
        <v>1</v>
      </c>
    </row>
    <row r="145" spans="2:8" x14ac:dyDescent="0.25">
      <c r="B145" s="489">
        <v>28</v>
      </c>
      <c r="C145" s="489" t="s">
        <v>73</v>
      </c>
      <c r="D145" s="489" t="s">
        <v>834</v>
      </c>
      <c r="E145" s="489" t="s">
        <v>852</v>
      </c>
      <c r="F145" s="489">
        <v>9300000</v>
      </c>
      <c r="G145" s="489">
        <v>9587840</v>
      </c>
      <c r="H145" s="489">
        <v>1</v>
      </c>
    </row>
    <row r="146" spans="2:8" x14ac:dyDescent="0.25">
      <c r="B146" s="489">
        <v>28</v>
      </c>
      <c r="C146" s="489" t="s">
        <v>73</v>
      </c>
      <c r="D146" s="489" t="s">
        <v>617</v>
      </c>
      <c r="E146" s="489" t="s">
        <v>947</v>
      </c>
      <c r="F146" s="489">
        <v>9188000</v>
      </c>
      <c r="G146" s="489">
        <v>9552391.9000000004</v>
      </c>
      <c r="H146" s="489">
        <v>1</v>
      </c>
    </row>
    <row r="147" spans="2:8" x14ac:dyDescent="0.25">
      <c r="B147" s="489">
        <v>28</v>
      </c>
      <c r="C147" s="489" t="s">
        <v>73</v>
      </c>
      <c r="D147" s="489" t="s">
        <v>743</v>
      </c>
      <c r="E147" s="489" t="s">
        <v>743</v>
      </c>
      <c r="F147" s="489">
        <v>9286000</v>
      </c>
      <c r="G147" s="489">
        <v>9605866.8300000001</v>
      </c>
      <c r="H147" s="489">
        <v>1</v>
      </c>
    </row>
    <row r="148" spans="2:8" x14ac:dyDescent="0.25">
      <c r="B148" s="489">
        <v>28</v>
      </c>
      <c r="C148" s="489" t="s">
        <v>73</v>
      </c>
      <c r="D148" s="489" t="s">
        <v>837</v>
      </c>
      <c r="E148" s="489" t="s">
        <v>837</v>
      </c>
      <c r="F148" s="489">
        <v>9296500</v>
      </c>
      <c r="G148" s="489">
        <v>9570709.1999999993</v>
      </c>
      <c r="H148" s="489">
        <v>2</v>
      </c>
    </row>
    <row r="149" spans="2:8" x14ac:dyDescent="0.25">
      <c r="B149" s="489">
        <v>28</v>
      </c>
      <c r="C149" s="489" t="s">
        <v>73</v>
      </c>
      <c r="D149" s="489" t="s">
        <v>837</v>
      </c>
      <c r="E149" s="489" t="s">
        <v>1036</v>
      </c>
      <c r="F149" s="489">
        <v>9187000</v>
      </c>
      <c r="G149" s="489">
        <v>9582290.2874999996</v>
      </c>
      <c r="H149" s="489">
        <v>8</v>
      </c>
    </row>
    <row r="150" spans="2:8" x14ac:dyDescent="0.25">
      <c r="B150" s="489">
        <v>28</v>
      </c>
      <c r="C150" s="489" t="s">
        <v>74</v>
      </c>
      <c r="D150" s="489" t="s">
        <v>74</v>
      </c>
      <c r="E150" s="489" t="s">
        <v>930</v>
      </c>
      <c r="F150" s="489">
        <v>9300000</v>
      </c>
      <c r="G150" s="489">
        <v>9606025.0299999993</v>
      </c>
      <c r="H150" s="489">
        <v>1</v>
      </c>
    </row>
    <row r="151" spans="2:8" x14ac:dyDescent="0.25">
      <c r="B151" s="489">
        <v>28</v>
      </c>
      <c r="C151" s="489" t="s">
        <v>74</v>
      </c>
      <c r="D151" s="489" t="s">
        <v>74</v>
      </c>
      <c r="E151" s="489" t="s">
        <v>1711</v>
      </c>
      <c r="F151" s="489">
        <v>9300000</v>
      </c>
      <c r="G151" s="489">
        <v>9606025.0299999993</v>
      </c>
      <c r="H151" s="489">
        <v>1</v>
      </c>
    </row>
    <row r="152" spans="2:8" x14ac:dyDescent="0.25">
      <c r="B152" s="489">
        <v>28</v>
      </c>
      <c r="C152" s="489" t="s">
        <v>74</v>
      </c>
      <c r="D152" s="489" t="s">
        <v>72</v>
      </c>
      <c r="E152" s="489" t="s">
        <v>756</v>
      </c>
      <c r="F152" s="489">
        <v>9254000</v>
      </c>
      <c r="G152" s="489">
        <v>9596412.7149999999</v>
      </c>
      <c r="H152" s="489">
        <v>2</v>
      </c>
    </row>
    <row r="153" spans="2:8" x14ac:dyDescent="0.25">
      <c r="B153" s="489">
        <v>28</v>
      </c>
      <c r="C153" s="489" t="s">
        <v>74</v>
      </c>
      <c r="D153" s="489" t="s">
        <v>72</v>
      </c>
      <c r="E153" s="489" t="s">
        <v>907</v>
      </c>
      <c r="F153" s="489">
        <v>9300000</v>
      </c>
      <c r="G153" s="489">
        <v>9579294.375</v>
      </c>
      <c r="H153" s="489">
        <v>4</v>
      </c>
    </row>
    <row r="154" spans="2:8" x14ac:dyDescent="0.25">
      <c r="B154" s="489">
        <v>28</v>
      </c>
      <c r="C154" s="489" t="s">
        <v>74</v>
      </c>
      <c r="D154" s="489" t="s">
        <v>72</v>
      </c>
      <c r="E154" s="489" t="s">
        <v>1151</v>
      </c>
      <c r="F154" s="489">
        <v>9088333.3333333302</v>
      </c>
      <c r="G154" s="489">
        <v>9597571.5199999996</v>
      </c>
      <c r="H154" s="489">
        <v>3</v>
      </c>
    </row>
    <row r="155" spans="2:8" x14ac:dyDescent="0.25">
      <c r="B155" s="489">
        <v>28</v>
      </c>
      <c r="C155" s="489" t="s">
        <v>74</v>
      </c>
      <c r="D155" s="489" t="s">
        <v>880</v>
      </c>
      <c r="E155" s="489" t="s">
        <v>1210</v>
      </c>
      <c r="F155" s="489">
        <v>9280000</v>
      </c>
      <c r="G155" s="489">
        <v>9605799.0299999993</v>
      </c>
      <c r="H155" s="489">
        <v>1</v>
      </c>
    </row>
    <row r="156" spans="2:8" x14ac:dyDescent="0.25">
      <c r="B156" s="489">
        <v>28</v>
      </c>
      <c r="C156" s="489" t="s">
        <v>74</v>
      </c>
      <c r="D156" s="489" t="s">
        <v>87</v>
      </c>
      <c r="E156" s="489" t="s">
        <v>838</v>
      </c>
      <c r="F156" s="489">
        <v>9300000</v>
      </c>
      <c r="G156" s="489">
        <v>9606025.0299999993</v>
      </c>
      <c r="H156" s="489">
        <v>2</v>
      </c>
    </row>
    <row r="157" spans="2:8" x14ac:dyDescent="0.25">
      <c r="B157" s="489">
        <v>28</v>
      </c>
      <c r="C157" s="489" t="s">
        <v>105</v>
      </c>
      <c r="D157" s="489" t="s">
        <v>830</v>
      </c>
      <c r="E157" s="489" t="s">
        <v>857</v>
      </c>
      <c r="F157" s="489">
        <v>9273000</v>
      </c>
      <c r="G157" s="489">
        <v>9625932.2100000009</v>
      </c>
      <c r="H157" s="489">
        <v>1</v>
      </c>
    </row>
    <row r="158" spans="2:8" x14ac:dyDescent="0.25">
      <c r="B158" s="489">
        <v>28</v>
      </c>
      <c r="C158" s="489" t="s">
        <v>105</v>
      </c>
      <c r="D158" s="489" t="s">
        <v>483</v>
      </c>
      <c r="E158" s="489" t="s">
        <v>920</v>
      </c>
      <c r="F158" s="489">
        <v>7951000</v>
      </c>
      <c r="G158" s="489">
        <v>9590781.3300000001</v>
      </c>
      <c r="H158" s="489">
        <v>1</v>
      </c>
    </row>
    <row r="159" spans="2:8" x14ac:dyDescent="0.25">
      <c r="B159" s="489">
        <v>28</v>
      </c>
      <c r="C159" s="489" t="s">
        <v>105</v>
      </c>
      <c r="D159" s="489" t="s">
        <v>509</v>
      </c>
      <c r="E159" s="489" t="s">
        <v>663</v>
      </c>
      <c r="F159" s="489">
        <v>9300000</v>
      </c>
      <c r="G159" s="489">
        <v>9911404.1500000004</v>
      </c>
      <c r="H159" s="489">
        <v>1</v>
      </c>
    </row>
    <row r="160" spans="2:8" x14ac:dyDescent="0.25">
      <c r="B160" s="489">
        <v>32</v>
      </c>
      <c r="C160" s="489" t="s">
        <v>103</v>
      </c>
      <c r="D160" s="489" t="s">
        <v>823</v>
      </c>
      <c r="E160" s="489" t="s">
        <v>1085</v>
      </c>
      <c r="F160" s="489">
        <v>8400000</v>
      </c>
      <c r="G160" s="489">
        <v>8675707.3100000005</v>
      </c>
      <c r="H160" s="489">
        <v>1</v>
      </c>
    </row>
    <row r="161" spans="2:8" x14ac:dyDescent="0.25">
      <c r="B161" s="489">
        <v>32</v>
      </c>
      <c r="C161" s="489" t="s">
        <v>103</v>
      </c>
      <c r="D161" s="489" t="s">
        <v>759</v>
      </c>
      <c r="E161" s="489" t="s">
        <v>840</v>
      </c>
      <c r="F161" s="489">
        <v>9254000</v>
      </c>
      <c r="G161" s="489">
        <v>13713983.789999999</v>
      </c>
      <c r="H161" s="489">
        <v>1</v>
      </c>
    </row>
    <row r="162" spans="2:8" x14ac:dyDescent="0.25">
      <c r="B162" s="489">
        <v>32</v>
      </c>
      <c r="C162" s="489" t="s">
        <v>103</v>
      </c>
      <c r="D162" s="489" t="s">
        <v>759</v>
      </c>
      <c r="E162" s="489" t="s">
        <v>980</v>
      </c>
      <c r="F162" s="489">
        <v>9256500</v>
      </c>
      <c r="G162" s="489">
        <v>12039521.15</v>
      </c>
      <c r="H162" s="489">
        <v>2</v>
      </c>
    </row>
    <row r="163" spans="2:8" x14ac:dyDescent="0.25">
      <c r="B163" s="489">
        <v>32</v>
      </c>
      <c r="C163" s="489" t="s">
        <v>103</v>
      </c>
      <c r="D163" s="489" t="s">
        <v>759</v>
      </c>
      <c r="E163" s="489" t="s">
        <v>925</v>
      </c>
      <c r="F163" s="489">
        <v>9127000</v>
      </c>
      <c r="G163" s="489">
        <v>16416181.560000001</v>
      </c>
      <c r="H163" s="489">
        <v>1</v>
      </c>
    </row>
    <row r="164" spans="2:8" x14ac:dyDescent="0.25">
      <c r="B164" s="489">
        <v>32</v>
      </c>
      <c r="C164" s="489" t="s">
        <v>103</v>
      </c>
      <c r="D164" s="489" t="s">
        <v>1067</v>
      </c>
      <c r="E164" s="489" t="s">
        <v>1712</v>
      </c>
      <c r="F164" s="489">
        <v>9227000</v>
      </c>
      <c r="G164" s="489">
        <v>11453039.33</v>
      </c>
      <c r="H164" s="489">
        <v>1</v>
      </c>
    </row>
    <row r="165" spans="2:8" x14ac:dyDescent="0.25">
      <c r="B165" s="489">
        <v>32</v>
      </c>
      <c r="C165" s="489" t="s">
        <v>103</v>
      </c>
      <c r="D165" s="489" t="s">
        <v>757</v>
      </c>
      <c r="E165" s="489" t="s">
        <v>1069</v>
      </c>
      <c r="F165" s="489">
        <v>9001000</v>
      </c>
      <c r="G165" s="489">
        <v>9509520.3800000008</v>
      </c>
      <c r="H165" s="489">
        <v>1</v>
      </c>
    </row>
    <row r="166" spans="2:8" x14ac:dyDescent="0.25">
      <c r="B166" s="489">
        <v>32</v>
      </c>
      <c r="C166" s="489" t="s">
        <v>103</v>
      </c>
      <c r="D166" s="489" t="s">
        <v>757</v>
      </c>
      <c r="E166" s="489" t="s">
        <v>1125</v>
      </c>
      <c r="F166" s="489">
        <v>9300000</v>
      </c>
      <c r="G166" s="489">
        <v>11646992</v>
      </c>
      <c r="H166" s="489">
        <v>1</v>
      </c>
    </row>
    <row r="167" spans="2:8" x14ac:dyDescent="0.25">
      <c r="B167" s="489">
        <v>32</v>
      </c>
      <c r="C167" s="489" t="s">
        <v>103</v>
      </c>
      <c r="D167" s="489" t="s">
        <v>757</v>
      </c>
      <c r="E167" s="489" t="s">
        <v>1070</v>
      </c>
      <c r="F167" s="489">
        <v>6398000</v>
      </c>
      <c r="G167" s="489">
        <v>15792677.189999999</v>
      </c>
      <c r="H167" s="489">
        <v>1</v>
      </c>
    </row>
    <row r="168" spans="2:8" x14ac:dyDescent="0.25">
      <c r="B168" s="489">
        <v>32</v>
      </c>
      <c r="C168" s="489" t="s">
        <v>103</v>
      </c>
      <c r="D168" s="489" t="s">
        <v>109</v>
      </c>
      <c r="E168" s="489" t="s">
        <v>751</v>
      </c>
      <c r="F168" s="489">
        <v>9254000</v>
      </c>
      <c r="G168" s="489">
        <v>10858679.9</v>
      </c>
      <c r="H168" s="489">
        <v>1</v>
      </c>
    </row>
    <row r="169" spans="2:8" x14ac:dyDescent="0.25">
      <c r="B169" s="489">
        <v>32</v>
      </c>
      <c r="C169" s="489" t="s">
        <v>11</v>
      </c>
      <c r="D169" s="489" t="s">
        <v>104</v>
      </c>
      <c r="E169" s="489" t="s">
        <v>1108</v>
      </c>
      <c r="F169" s="489">
        <v>9300000</v>
      </c>
      <c r="G169" s="489">
        <v>9862631.9700000007</v>
      </c>
      <c r="H169" s="489">
        <v>1</v>
      </c>
    </row>
    <row r="170" spans="2:8" x14ac:dyDescent="0.25">
      <c r="B170" s="489">
        <v>32</v>
      </c>
      <c r="C170" s="489" t="s">
        <v>11</v>
      </c>
      <c r="D170" s="489" t="s">
        <v>104</v>
      </c>
      <c r="E170" s="489" t="s">
        <v>904</v>
      </c>
      <c r="F170" s="489">
        <v>8623000</v>
      </c>
      <c r="G170" s="489">
        <v>23613005.77</v>
      </c>
      <c r="H170" s="489">
        <v>1</v>
      </c>
    </row>
    <row r="171" spans="2:8" x14ac:dyDescent="0.25">
      <c r="B171" s="489">
        <v>32</v>
      </c>
      <c r="C171" s="489" t="s">
        <v>11</v>
      </c>
      <c r="D171" s="489" t="s">
        <v>104</v>
      </c>
      <c r="E171" s="489" t="s">
        <v>842</v>
      </c>
      <c r="F171" s="489">
        <v>9300000</v>
      </c>
      <c r="G171" s="489">
        <v>9949915.0500000007</v>
      </c>
      <c r="H171" s="489">
        <v>1</v>
      </c>
    </row>
    <row r="172" spans="2:8" x14ac:dyDescent="0.25">
      <c r="B172" s="489">
        <v>32</v>
      </c>
      <c r="C172" s="489" t="s">
        <v>11</v>
      </c>
      <c r="D172" s="489" t="s">
        <v>104</v>
      </c>
      <c r="E172" s="489" t="s">
        <v>843</v>
      </c>
      <c r="F172" s="489">
        <v>6188000</v>
      </c>
      <c r="G172" s="489">
        <v>23536064.25</v>
      </c>
      <c r="H172" s="489">
        <v>1</v>
      </c>
    </row>
    <row r="173" spans="2:8" x14ac:dyDescent="0.25">
      <c r="B173" s="489">
        <v>32</v>
      </c>
      <c r="C173" s="489" t="s">
        <v>11</v>
      </c>
      <c r="D173" s="489" t="s">
        <v>1097</v>
      </c>
      <c r="E173" s="489" t="s">
        <v>1097</v>
      </c>
      <c r="F173" s="489">
        <v>7699000</v>
      </c>
      <c r="G173" s="489">
        <v>19997309.350000001</v>
      </c>
      <c r="H173" s="489">
        <v>1</v>
      </c>
    </row>
    <row r="174" spans="2:8" x14ac:dyDescent="0.25">
      <c r="B174" s="489">
        <v>32</v>
      </c>
      <c r="C174" s="489" t="s">
        <v>11</v>
      </c>
      <c r="D174" s="489" t="s">
        <v>95</v>
      </c>
      <c r="E174" s="489" t="s">
        <v>845</v>
      </c>
      <c r="F174" s="489">
        <v>9227000</v>
      </c>
      <c r="G174" s="489">
        <v>9597566.8200000003</v>
      </c>
      <c r="H174" s="489">
        <v>1</v>
      </c>
    </row>
    <row r="175" spans="2:8" x14ac:dyDescent="0.25">
      <c r="B175" s="489">
        <v>32</v>
      </c>
      <c r="C175" s="489" t="s">
        <v>12</v>
      </c>
      <c r="D175" s="489" t="s">
        <v>85</v>
      </c>
      <c r="E175" s="489" t="s">
        <v>85</v>
      </c>
      <c r="F175" s="489">
        <v>9127000</v>
      </c>
      <c r="G175" s="489">
        <v>17787245.609999999</v>
      </c>
      <c r="H175" s="489">
        <v>1</v>
      </c>
    </row>
    <row r="176" spans="2:8" x14ac:dyDescent="0.25">
      <c r="B176" s="489">
        <v>32</v>
      </c>
      <c r="C176" s="489" t="s">
        <v>13</v>
      </c>
      <c r="D176" s="489" t="s">
        <v>106</v>
      </c>
      <c r="E176" s="489" t="s">
        <v>524</v>
      </c>
      <c r="F176" s="489">
        <v>9138000</v>
      </c>
      <c r="G176" s="489">
        <v>12246594.050000001</v>
      </c>
      <c r="H176" s="489">
        <v>3</v>
      </c>
    </row>
    <row r="177" spans="2:8" x14ac:dyDescent="0.25">
      <c r="B177" s="489">
        <v>32</v>
      </c>
      <c r="C177" s="489" t="s">
        <v>73</v>
      </c>
      <c r="D177" s="489" t="s">
        <v>836</v>
      </c>
      <c r="E177" s="489" t="s">
        <v>879</v>
      </c>
      <c r="F177" s="489">
        <v>8077000</v>
      </c>
      <c r="G177" s="489">
        <v>20426898.379999999</v>
      </c>
      <c r="H177" s="489">
        <v>1</v>
      </c>
    </row>
    <row r="178" spans="2:8" x14ac:dyDescent="0.25">
      <c r="B178" s="489">
        <v>32</v>
      </c>
      <c r="C178" s="489" t="s">
        <v>73</v>
      </c>
      <c r="D178" s="489" t="s">
        <v>836</v>
      </c>
      <c r="E178" s="489" t="s">
        <v>925</v>
      </c>
      <c r="F178" s="489">
        <v>9254000</v>
      </c>
      <c r="G178" s="489">
        <v>17242586.75</v>
      </c>
      <c r="H178" s="489">
        <v>1</v>
      </c>
    </row>
    <row r="179" spans="2:8" x14ac:dyDescent="0.25">
      <c r="B179" s="489">
        <v>32</v>
      </c>
      <c r="C179" s="489" t="s">
        <v>73</v>
      </c>
      <c r="D179" s="489" t="s">
        <v>836</v>
      </c>
      <c r="E179" s="489" t="s">
        <v>1018</v>
      </c>
      <c r="F179" s="489">
        <v>6524000</v>
      </c>
      <c r="G179" s="489">
        <v>37400511.329999998</v>
      </c>
      <c r="H179" s="489">
        <v>1</v>
      </c>
    </row>
    <row r="180" spans="2:8" x14ac:dyDescent="0.25">
      <c r="B180" s="489">
        <v>32</v>
      </c>
      <c r="C180" s="489" t="s">
        <v>73</v>
      </c>
      <c r="D180" s="489" t="s">
        <v>86</v>
      </c>
      <c r="E180" s="489" t="s">
        <v>86</v>
      </c>
      <c r="F180" s="489">
        <v>8833000</v>
      </c>
      <c r="G180" s="489">
        <v>11284354.119999999</v>
      </c>
      <c r="H180" s="489">
        <v>1</v>
      </c>
    </row>
    <row r="181" spans="2:8" x14ac:dyDescent="0.25">
      <c r="B181" s="489">
        <v>32</v>
      </c>
      <c r="C181" s="489" t="s">
        <v>73</v>
      </c>
      <c r="D181" s="489" t="s">
        <v>658</v>
      </c>
      <c r="E181" s="489" t="s">
        <v>935</v>
      </c>
      <c r="F181" s="489">
        <v>6356000</v>
      </c>
      <c r="G181" s="489">
        <v>11068736.16</v>
      </c>
      <c r="H181" s="489">
        <v>1</v>
      </c>
    </row>
    <row r="182" spans="2:8" x14ac:dyDescent="0.25">
      <c r="B182" s="489">
        <v>32</v>
      </c>
      <c r="C182" s="489" t="s">
        <v>73</v>
      </c>
      <c r="D182" s="489" t="s">
        <v>658</v>
      </c>
      <c r="E182" s="489" t="s">
        <v>915</v>
      </c>
      <c r="F182" s="489">
        <v>9195000</v>
      </c>
      <c r="G182" s="489">
        <v>9971850.0199999996</v>
      </c>
      <c r="H182" s="489">
        <v>1</v>
      </c>
    </row>
    <row r="183" spans="2:8" x14ac:dyDescent="0.25">
      <c r="B183" s="489">
        <v>32</v>
      </c>
      <c r="C183" s="489" t="s">
        <v>73</v>
      </c>
      <c r="D183" s="489" t="s">
        <v>837</v>
      </c>
      <c r="E183" s="489" t="s">
        <v>837</v>
      </c>
      <c r="F183" s="489">
        <v>8271250</v>
      </c>
      <c r="G183" s="489">
        <v>16514525.15</v>
      </c>
      <c r="H183" s="489">
        <v>4</v>
      </c>
    </row>
    <row r="184" spans="2:8" x14ac:dyDescent="0.25">
      <c r="B184" s="489">
        <v>32</v>
      </c>
      <c r="C184" s="489" t="s">
        <v>73</v>
      </c>
      <c r="D184" s="489" t="s">
        <v>837</v>
      </c>
      <c r="E184" s="489" t="s">
        <v>1054</v>
      </c>
      <c r="F184" s="489">
        <v>6975000</v>
      </c>
      <c r="G184" s="489">
        <v>11974258.5</v>
      </c>
      <c r="H184" s="489">
        <v>2</v>
      </c>
    </row>
    <row r="185" spans="2:8" x14ac:dyDescent="0.25">
      <c r="B185" s="489">
        <v>32</v>
      </c>
      <c r="C185" s="489" t="s">
        <v>74</v>
      </c>
      <c r="D185" s="489" t="s">
        <v>74</v>
      </c>
      <c r="E185" s="489" t="s">
        <v>1007</v>
      </c>
      <c r="F185" s="489">
        <v>9214000</v>
      </c>
      <c r="G185" s="489">
        <v>9585292.4499999993</v>
      </c>
      <c r="H185" s="489">
        <v>1</v>
      </c>
    </row>
    <row r="186" spans="2:8" x14ac:dyDescent="0.25">
      <c r="B186" s="489">
        <v>88</v>
      </c>
      <c r="C186" s="489" t="s">
        <v>103</v>
      </c>
      <c r="D186" s="489" t="s">
        <v>109</v>
      </c>
      <c r="E186" s="489" t="s">
        <v>82</v>
      </c>
      <c r="F186" s="489">
        <v>9300000</v>
      </c>
      <c r="G186" s="489">
        <v>9620978.5999999996</v>
      </c>
      <c r="H186" s="489">
        <v>1</v>
      </c>
    </row>
    <row r="187" spans="2:8" x14ac:dyDescent="0.25">
      <c r="B187" s="489">
        <v>93</v>
      </c>
      <c r="C187" s="489" t="s">
        <v>103</v>
      </c>
      <c r="D187" s="489" t="s">
        <v>823</v>
      </c>
      <c r="E187" s="489" t="s">
        <v>922</v>
      </c>
      <c r="F187" s="489">
        <v>8162000</v>
      </c>
      <c r="G187" s="489">
        <v>8512079.7200000007</v>
      </c>
      <c r="H187" s="489">
        <v>1</v>
      </c>
    </row>
    <row r="188" spans="2:8" x14ac:dyDescent="0.25">
      <c r="B188" s="489">
        <v>93</v>
      </c>
      <c r="C188" s="489" t="s">
        <v>103</v>
      </c>
      <c r="D188" s="489" t="s">
        <v>109</v>
      </c>
      <c r="E188" s="489" t="s">
        <v>751</v>
      </c>
      <c r="F188" s="489">
        <v>8946400</v>
      </c>
      <c r="G188" s="489">
        <v>20711513.866</v>
      </c>
      <c r="H188" s="489">
        <v>5</v>
      </c>
    </row>
    <row r="189" spans="2:8" x14ac:dyDescent="0.25">
      <c r="B189" s="489">
        <v>93</v>
      </c>
      <c r="C189" s="489" t="s">
        <v>103</v>
      </c>
      <c r="D189" s="489" t="s">
        <v>109</v>
      </c>
      <c r="E189" s="489" t="s">
        <v>761</v>
      </c>
      <c r="F189" s="489">
        <v>13950000</v>
      </c>
      <c r="G189" s="489">
        <v>14450000</v>
      </c>
      <c r="H189" s="489">
        <v>1</v>
      </c>
    </row>
    <row r="190" spans="2:8" x14ac:dyDescent="0.25">
      <c r="B190" s="489">
        <v>93</v>
      </c>
      <c r="C190" s="489" t="s">
        <v>103</v>
      </c>
      <c r="D190" s="489" t="s">
        <v>109</v>
      </c>
      <c r="E190" s="489" t="s">
        <v>82</v>
      </c>
      <c r="F190" s="489">
        <v>11625000</v>
      </c>
      <c r="G190" s="489">
        <v>12000000</v>
      </c>
      <c r="H190" s="489">
        <v>2</v>
      </c>
    </row>
    <row r="191" spans="2:8" x14ac:dyDescent="0.25">
      <c r="B191" s="489">
        <v>93</v>
      </c>
      <c r="C191" s="489" t="s">
        <v>103</v>
      </c>
      <c r="D191" s="489" t="s">
        <v>109</v>
      </c>
      <c r="E191" s="489" t="s">
        <v>946</v>
      </c>
      <c r="F191" s="489">
        <v>9300000</v>
      </c>
      <c r="G191" s="489">
        <v>9550000</v>
      </c>
      <c r="H191" s="489">
        <v>1</v>
      </c>
    </row>
    <row r="192" spans="2:8" x14ac:dyDescent="0.25">
      <c r="B192" s="489">
        <v>93</v>
      </c>
      <c r="C192" s="489" t="s">
        <v>103</v>
      </c>
      <c r="D192" s="489" t="s">
        <v>109</v>
      </c>
      <c r="E192" s="489" t="s">
        <v>742</v>
      </c>
      <c r="F192" s="489">
        <v>8161500</v>
      </c>
      <c r="G192" s="489">
        <v>21851762.5</v>
      </c>
      <c r="H192" s="489">
        <v>2</v>
      </c>
    </row>
    <row r="193" spans="2:8" x14ac:dyDescent="0.25">
      <c r="B193" s="489">
        <v>93</v>
      </c>
      <c r="C193" s="489" t="s">
        <v>103</v>
      </c>
      <c r="D193" s="489" t="s">
        <v>109</v>
      </c>
      <c r="E193" s="489" t="s">
        <v>839</v>
      </c>
      <c r="F193" s="489">
        <v>13511000</v>
      </c>
      <c r="G193" s="489">
        <v>13811374.75</v>
      </c>
      <c r="H193" s="489">
        <v>1</v>
      </c>
    </row>
    <row r="194" spans="2:8" x14ac:dyDescent="0.25">
      <c r="B194" s="489">
        <v>93</v>
      </c>
      <c r="C194" s="489" t="s">
        <v>11</v>
      </c>
      <c r="D194" s="489" t="s">
        <v>11</v>
      </c>
      <c r="E194" s="489" t="s">
        <v>103</v>
      </c>
      <c r="F194" s="489">
        <v>7070000</v>
      </c>
      <c r="G194" s="489">
        <v>44700000</v>
      </c>
      <c r="H194" s="489">
        <v>1</v>
      </c>
    </row>
    <row r="195" spans="2:8" x14ac:dyDescent="0.25">
      <c r="B195" s="489">
        <v>93</v>
      </c>
      <c r="C195" s="489" t="s">
        <v>11</v>
      </c>
      <c r="D195" s="489" t="s">
        <v>83</v>
      </c>
      <c r="E195" s="489" t="s">
        <v>1189</v>
      </c>
      <c r="F195" s="489">
        <v>9300000</v>
      </c>
      <c r="G195" s="489">
        <v>9552521.9499999993</v>
      </c>
      <c r="H195" s="489">
        <v>1</v>
      </c>
    </row>
    <row r="196" spans="2:8" x14ac:dyDescent="0.25">
      <c r="B196" s="489">
        <v>93</v>
      </c>
      <c r="C196" s="489" t="s">
        <v>11</v>
      </c>
      <c r="D196" s="489" t="s">
        <v>83</v>
      </c>
      <c r="E196" s="489" t="s">
        <v>888</v>
      </c>
      <c r="F196" s="489">
        <v>9297000</v>
      </c>
      <c r="G196" s="489">
        <v>9597899.5399999991</v>
      </c>
      <c r="H196" s="489">
        <v>1</v>
      </c>
    </row>
    <row r="197" spans="2:8" x14ac:dyDescent="0.25">
      <c r="B197" s="489">
        <v>93</v>
      </c>
      <c r="C197" s="489" t="s">
        <v>11</v>
      </c>
      <c r="D197" s="489" t="s">
        <v>95</v>
      </c>
      <c r="E197" s="489" t="s">
        <v>833</v>
      </c>
      <c r="F197" s="489">
        <v>8581000</v>
      </c>
      <c r="G197" s="489">
        <v>29624055.359999999</v>
      </c>
      <c r="H197" s="489">
        <v>1</v>
      </c>
    </row>
    <row r="198" spans="2:8" x14ac:dyDescent="0.25">
      <c r="B198" s="489">
        <v>93</v>
      </c>
      <c r="C198" s="489" t="s">
        <v>11</v>
      </c>
      <c r="D198" s="489" t="s">
        <v>95</v>
      </c>
      <c r="E198" s="489" t="s">
        <v>96</v>
      </c>
      <c r="F198" s="489">
        <v>9092000</v>
      </c>
      <c r="G198" s="489">
        <v>20691564.175000001</v>
      </c>
      <c r="H198" s="489">
        <v>2</v>
      </c>
    </row>
    <row r="199" spans="2:8" x14ac:dyDescent="0.25">
      <c r="B199" s="489">
        <v>93</v>
      </c>
      <c r="C199" s="489" t="s">
        <v>11</v>
      </c>
      <c r="D199" s="489" t="s">
        <v>95</v>
      </c>
      <c r="E199" s="489" t="s">
        <v>101</v>
      </c>
      <c r="F199" s="489">
        <v>8239750</v>
      </c>
      <c r="G199" s="489">
        <v>15060805.33</v>
      </c>
      <c r="H199" s="489">
        <v>4</v>
      </c>
    </row>
    <row r="200" spans="2:8" x14ac:dyDescent="0.25">
      <c r="B200" s="489">
        <v>93</v>
      </c>
      <c r="C200" s="489" t="s">
        <v>11</v>
      </c>
      <c r="D200" s="489" t="s">
        <v>95</v>
      </c>
      <c r="E200" s="489" t="s">
        <v>845</v>
      </c>
      <c r="F200" s="489">
        <v>9214500</v>
      </c>
      <c r="G200" s="489">
        <v>18543571.315000001</v>
      </c>
      <c r="H200" s="489">
        <v>2</v>
      </c>
    </row>
    <row r="201" spans="2:8" x14ac:dyDescent="0.25">
      <c r="B201" s="489">
        <v>93</v>
      </c>
      <c r="C201" s="489" t="s">
        <v>11</v>
      </c>
      <c r="D201" s="489" t="s">
        <v>95</v>
      </c>
      <c r="E201" s="489" t="s">
        <v>848</v>
      </c>
      <c r="F201" s="489">
        <v>9290000</v>
      </c>
      <c r="G201" s="489">
        <v>14705808.305</v>
      </c>
      <c r="H201" s="489">
        <v>2</v>
      </c>
    </row>
    <row r="202" spans="2:8" x14ac:dyDescent="0.25">
      <c r="B202" s="489">
        <v>93</v>
      </c>
      <c r="C202" s="489" t="s">
        <v>11</v>
      </c>
      <c r="D202" s="489" t="s">
        <v>95</v>
      </c>
      <c r="E202" s="489" t="s">
        <v>856</v>
      </c>
      <c r="F202" s="489">
        <v>13950000</v>
      </c>
      <c r="G202" s="489">
        <v>14400000</v>
      </c>
      <c r="H202" s="489">
        <v>1</v>
      </c>
    </row>
    <row r="203" spans="2:8" x14ac:dyDescent="0.25">
      <c r="B203" s="489">
        <v>93</v>
      </c>
      <c r="C203" s="489" t="s">
        <v>11</v>
      </c>
      <c r="D203" s="489" t="s">
        <v>932</v>
      </c>
      <c r="E203" s="489" t="s">
        <v>1713</v>
      </c>
      <c r="F203" s="489">
        <v>9260000</v>
      </c>
      <c r="G203" s="489">
        <v>12330000.039999999</v>
      </c>
      <c r="H203" s="489">
        <v>1</v>
      </c>
    </row>
    <row r="204" spans="2:8" x14ac:dyDescent="0.25">
      <c r="B204" s="489">
        <v>93</v>
      </c>
      <c r="C204" s="489" t="s">
        <v>11</v>
      </c>
      <c r="D204" s="489" t="s">
        <v>518</v>
      </c>
      <c r="E204" s="489" t="s">
        <v>913</v>
      </c>
      <c r="F204" s="489">
        <v>9267000</v>
      </c>
      <c r="G204" s="489">
        <v>20710000</v>
      </c>
      <c r="H204" s="489">
        <v>1</v>
      </c>
    </row>
    <row r="205" spans="2:8" x14ac:dyDescent="0.25">
      <c r="B205" s="489">
        <v>93</v>
      </c>
      <c r="C205" s="489" t="s">
        <v>11</v>
      </c>
      <c r="D205" s="489" t="s">
        <v>877</v>
      </c>
      <c r="E205" s="489" t="s">
        <v>1029</v>
      </c>
      <c r="F205" s="489">
        <v>9263500</v>
      </c>
      <c r="G205" s="489">
        <v>15375000</v>
      </c>
      <c r="H205" s="489">
        <v>2</v>
      </c>
    </row>
    <row r="206" spans="2:8" x14ac:dyDescent="0.25">
      <c r="B206" s="489">
        <v>93</v>
      </c>
      <c r="C206" s="489" t="s">
        <v>12</v>
      </c>
      <c r="D206" s="489" t="s">
        <v>12</v>
      </c>
      <c r="E206" s="489" t="s">
        <v>825</v>
      </c>
      <c r="F206" s="489">
        <v>9300000</v>
      </c>
      <c r="G206" s="489">
        <v>11050000</v>
      </c>
      <c r="H206" s="489">
        <v>1</v>
      </c>
    </row>
    <row r="207" spans="2:8" x14ac:dyDescent="0.25">
      <c r="B207" s="489">
        <v>93</v>
      </c>
      <c r="C207" s="489" t="s">
        <v>12</v>
      </c>
      <c r="D207" s="489" t="s">
        <v>828</v>
      </c>
      <c r="E207" s="489" t="s">
        <v>1074</v>
      </c>
      <c r="F207" s="489">
        <v>11558000</v>
      </c>
      <c r="G207" s="489">
        <v>11942653.005000001</v>
      </c>
      <c r="H207" s="489">
        <v>2</v>
      </c>
    </row>
    <row r="208" spans="2:8" x14ac:dyDescent="0.25">
      <c r="B208" s="489">
        <v>93</v>
      </c>
      <c r="C208" s="489" t="s">
        <v>13</v>
      </c>
      <c r="D208" s="489" t="s">
        <v>106</v>
      </c>
      <c r="E208" s="489" t="s">
        <v>1075</v>
      </c>
      <c r="F208" s="489">
        <v>13950000</v>
      </c>
      <c r="G208" s="489">
        <v>14400000</v>
      </c>
      <c r="H208" s="489">
        <v>1</v>
      </c>
    </row>
    <row r="209" spans="2:8" x14ac:dyDescent="0.25">
      <c r="B209" s="489">
        <v>93</v>
      </c>
      <c r="C209" s="489" t="s">
        <v>13</v>
      </c>
      <c r="D209" s="489" t="s">
        <v>106</v>
      </c>
      <c r="E209" s="489" t="s">
        <v>616</v>
      </c>
      <c r="F209" s="489">
        <v>9247000</v>
      </c>
      <c r="G209" s="489">
        <v>16300000</v>
      </c>
      <c r="H209" s="489">
        <v>1</v>
      </c>
    </row>
    <row r="210" spans="2:8" x14ac:dyDescent="0.25">
      <c r="B210" s="489">
        <v>93</v>
      </c>
      <c r="C210" s="489" t="s">
        <v>73</v>
      </c>
      <c r="D210" s="489" t="s">
        <v>516</v>
      </c>
      <c r="E210" s="489" t="s">
        <v>516</v>
      </c>
      <c r="F210" s="489">
        <v>9286000</v>
      </c>
      <c r="G210" s="489">
        <v>15549701.140000001</v>
      </c>
      <c r="H210" s="489">
        <v>1</v>
      </c>
    </row>
    <row r="211" spans="2:8" x14ac:dyDescent="0.25">
      <c r="B211" s="489">
        <v>93</v>
      </c>
      <c r="C211" s="489" t="s">
        <v>73</v>
      </c>
      <c r="D211" s="489" t="s">
        <v>658</v>
      </c>
      <c r="E211" s="489" t="s">
        <v>672</v>
      </c>
      <c r="F211" s="489">
        <v>9300000</v>
      </c>
      <c r="G211" s="489">
        <v>9600000</v>
      </c>
      <c r="H211" s="489">
        <v>1</v>
      </c>
    </row>
    <row r="212" spans="2:8" x14ac:dyDescent="0.25">
      <c r="B212" s="489">
        <v>93</v>
      </c>
      <c r="C212" s="489" t="s">
        <v>74</v>
      </c>
      <c r="D212" s="489" t="s">
        <v>74</v>
      </c>
      <c r="E212" s="489" t="s">
        <v>829</v>
      </c>
      <c r="F212" s="489">
        <v>8035000</v>
      </c>
      <c r="G212" s="489">
        <v>23640000</v>
      </c>
      <c r="H212" s="489">
        <v>1</v>
      </c>
    </row>
    <row r="213" spans="2:8" x14ac:dyDescent="0.25">
      <c r="B213" s="489">
        <v>93</v>
      </c>
      <c r="C213" s="489" t="s">
        <v>74</v>
      </c>
      <c r="D213" s="489" t="s">
        <v>763</v>
      </c>
      <c r="E213" s="489" t="s">
        <v>1016</v>
      </c>
      <c r="F213" s="489">
        <v>9241000</v>
      </c>
      <c r="G213" s="489">
        <v>9780000</v>
      </c>
      <c r="H213" s="489">
        <v>1</v>
      </c>
    </row>
    <row r="214" spans="2:8" x14ac:dyDescent="0.25">
      <c r="B214" s="489">
        <v>93</v>
      </c>
      <c r="C214" s="489" t="s">
        <v>74</v>
      </c>
      <c r="D214" s="489" t="s">
        <v>72</v>
      </c>
      <c r="E214" s="489" t="s">
        <v>72</v>
      </c>
      <c r="F214" s="489">
        <v>9290000</v>
      </c>
      <c r="G214" s="489">
        <v>9625000</v>
      </c>
      <c r="H214" s="489">
        <v>2</v>
      </c>
    </row>
    <row r="215" spans="2:8" x14ac:dyDescent="0.25">
      <c r="B215" s="489">
        <v>93</v>
      </c>
      <c r="C215" s="489" t="s">
        <v>74</v>
      </c>
      <c r="D215" s="489" t="s">
        <v>72</v>
      </c>
      <c r="E215" s="489" t="s">
        <v>943</v>
      </c>
      <c r="F215" s="489">
        <v>13950000</v>
      </c>
      <c r="G215" s="489">
        <v>14250000</v>
      </c>
      <c r="H215" s="489">
        <v>1</v>
      </c>
    </row>
    <row r="216" spans="2:8" x14ac:dyDescent="0.25">
      <c r="B216" s="489">
        <v>93</v>
      </c>
      <c r="C216" s="489" t="s">
        <v>74</v>
      </c>
      <c r="D216" s="489" t="s">
        <v>72</v>
      </c>
      <c r="E216" s="489" t="s">
        <v>756</v>
      </c>
      <c r="F216" s="489">
        <v>9285250</v>
      </c>
      <c r="G216" s="489">
        <v>9550000</v>
      </c>
      <c r="H216" s="489">
        <v>4</v>
      </c>
    </row>
    <row r="217" spans="2:8" x14ac:dyDescent="0.25">
      <c r="B217" s="489">
        <v>93</v>
      </c>
      <c r="C217" s="489" t="s">
        <v>74</v>
      </c>
      <c r="D217" s="489" t="s">
        <v>72</v>
      </c>
      <c r="E217" s="489" t="s">
        <v>907</v>
      </c>
      <c r="F217" s="489">
        <v>9300000</v>
      </c>
      <c r="G217" s="489">
        <v>9575000</v>
      </c>
      <c r="H217" s="489">
        <v>2</v>
      </c>
    </row>
    <row r="218" spans="2:8" x14ac:dyDescent="0.25">
      <c r="B218" s="489">
        <v>93</v>
      </c>
      <c r="C218" s="489" t="s">
        <v>74</v>
      </c>
      <c r="D218" s="489" t="s">
        <v>745</v>
      </c>
      <c r="E218" s="489" t="s">
        <v>745</v>
      </c>
      <c r="F218" s="489">
        <v>13950000</v>
      </c>
      <c r="G218" s="489">
        <v>14250000</v>
      </c>
      <c r="H218" s="489">
        <v>1</v>
      </c>
    </row>
    <row r="219" spans="2:8" x14ac:dyDescent="0.25">
      <c r="B219" s="489">
        <v>93</v>
      </c>
      <c r="C219" s="489" t="s">
        <v>74</v>
      </c>
      <c r="D219" s="489" t="s">
        <v>746</v>
      </c>
      <c r="E219" s="489" t="s">
        <v>854</v>
      </c>
      <c r="F219" s="489">
        <v>13950000</v>
      </c>
      <c r="G219" s="489">
        <v>14200000</v>
      </c>
      <c r="H219" s="489">
        <v>1</v>
      </c>
    </row>
    <row r="220" spans="2:8" x14ac:dyDescent="0.25">
      <c r="B220" s="489">
        <v>93</v>
      </c>
      <c r="C220" s="489" t="s">
        <v>105</v>
      </c>
      <c r="D220" s="489" t="s">
        <v>105</v>
      </c>
      <c r="E220" s="489" t="s">
        <v>853</v>
      </c>
      <c r="F220" s="489">
        <v>13950000</v>
      </c>
      <c r="G220" s="489">
        <v>14300000</v>
      </c>
      <c r="H220" s="489">
        <v>1</v>
      </c>
    </row>
    <row r="221" spans="2:8" x14ac:dyDescent="0.25">
      <c r="B221" s="489">
        <v>93</v>
      </c>
      <c r="C221" s="489" t="s">
        <v>105</v>
      </c>
      <c r="D221" s="489" t="s">
        <v>107</v>
      </c>
      <c r="E221" s="489" t="s">
        <v>76</v>
      </c>
      <c r="F221" s="489">
        <v>13950000</v>
      </c>
      <c r="G221" s="489">
        <v>14400000</v>
      </c>
      <c r="H221" s="489">
        <v>1</v>
      </c>
    </row>
    <row r="222" spans="2:8" x14ac:dyDescent="0.25">
      <c r="B222" s="489">
        <v>93</v>
      </c>
      <c r="C222" s="489" t="s">
        <v>105</v>
      </c>
      <c r="D222" s="489" t="s">
        <v>509</v>
      </c>
      <c r="E222" s="489" t="s">
        <v>937</v>
      </c>
      <c r="F222" s="489">
        <v>9043000</v>
      </c>
      <c r="G222" s="489">
        <v>18062165</v>
      </c>
      <c r="H222" s="489">
        <v>1</v>
      </c>
    </row>
    <row r="223" spans="2:8" x14ac:dyDescent="0.25">
      <c r="B223" s="489">
        <v>93</v>
      </c>
      <c r="C223" s="489" t="s">
        <v>105</v>
      </c>
      <c r="D223" s="489" t="s">
        <v>108</v>
      </c>
      <c r="E223" s="489" t="s">
        <v>108</v>
      </c>
      <c r="F223" s="489">
        <v>9247000</v>
      </c>
      <c r="G223" s="489">
        <v>18075000</v>
      </c>
      <c r="H223" s="489">
        <v>1</v>
      </c>
    </row>
    <row r="224" spans="2:8" x14ac:dyDescent="0.25">
      <c r="B224" s="489">
        <v>93</v>
      </c>
      <c r="C224" s="489" t="s">
        <v>105</v>
      </c>
      <c r="D224" s="489" t="s">
        <v>108</v>
      </c>
      <c r="E224" s="489" t="s">
        <v>607</v>
      </c>
      <c r="F224" s="489">
        <v>8833000</v>
      </c>
      <c r="G224" s="489">
        <v>17200000</v>
      </c>
      <c r="H224" s="489">
        <v>1</v>
      </c>
    </row>
    <row r="225" spans="2:8" x14ac:dyDescent="0.25">
      <c r="B225" s="489">
        <v>96</v>
      </c>
      <c r="C225" s="489" t="s">
        <v>103</v>
      </c>
      <c r="D225" s="489" t="s">
        <v>1067</v>
      </c>
      <c r="E225" s="489" t="s">
        <v>1068</v>
      </c>
      <c r="F225" s="489">
        <v>9221000</v>
      </c>
      <c r="G225" s="489">
        <v>9570375.0099999998</v>
      </c>
      <c r="H225" s="489">
        <v>1</v>
      </c>
    </row>
    <row r="226" spans="2:8" x14ac:dyDescent="0.25">
      <c r="B226" s="489">
        <v>96</v>
      </c>
      <c r="C226" s="489" t="s">
        <v>103</v>
      </c>
      <c r="D226" s="489" t="s">
        <v>1144</v>
      </c>
      <c r="E226" s="489" t="s">
        <v>1144</v>
      </c>
      <c r="F226" s="489">
        <v>7867000</v>
      </c>
      <c r="G226" s="489">
        <v>8167507.8200000003</v>
      </c>
      <c r="H226" s="489">
        <v>1</v>
      </c>
    </row>
    <row r="227" spans="2:8" x14ac:dyDescent="0.25">
      <c r="B227" s="489">
        <v>96</v>
      </c>
      <c r="C227" s="489" t="s">
        <v>103</v>
      </c>
      <c r="D227" s="489" t="s">
        <v>109</v>
      </c>
      <c r="E227" s="489" t="s">
        <v>839</v>
      </c>
      <c r="F227" s="489">
        <v>13950000</v>
      </c>
      <c r="G227" s="489">
        <v>14388245.75</v>
      </c>
      <c r="H227" s="489">
        <v>1</v>
      </c>
    </row>
    <row r="228" spans="2:8" x14ac:dyDescent="0.25">
      <c r="B228" s="489">
        <v>96</v>
      </c>
      <c r="C228" s="489" t="s">
        <v>11</v>
      </c>
      <c r="D228" s="489" t="s">
        <v>95</v>
      </c>
      <c r="E228" s="489" t="s">
        <v>846</v>
      </c>
      <c r="F228" s="489">
        <v>9127000</v>
      </c>
      <c r="G228" s="489">
        <v>9602602.6099999994</v>
      </c>
      <c r="H228" s="489">
        <v>1</v>
      </c>
    </row>
    <row r="229" spans="2:8" x14ac:dyDescent="0.25">
      <c r="B229" s="489">
        <v>96</v>
      </c>
      <c r="C229" s="489" t="s">
        <v>11</v>
      </c>
      <c r="D229" s="489" t="s">
        <v>84</v>
      </c>
      <c r="E229" s="489" t="s">
        <v>84</v>
      </c>
      <c r="F229" s="489">
        <v>8833000</v>
      </c>
      <c r="G229" s="489">
        <v>9599280.4100000001</v>
      </c>
      <c r="H229" s="489">
        <v>1</v>
      </c>
    </row>
    <row r="230" spans="2:8" x14ac:dyDescent="0.25">
      <c r="B230" s="489">
        <v>96</v>
      </c>
      <c r="C230" s="489" t="s">
        <v>12</v>
      </c>
      <c r="D230" s="489" t="s">
        <v>12</v>
      </c>
      <c r="E230" s="489" t="s">
        <v>1090</v>
      </c>
      <c r="F230" s="489">
        <v>9300000</v>
      </c>
      <c r="G230" s="489">
        <v>9641211</v>
      </c>
      <c r="H230" s="489">
        <v>1</v>
      </c>
    </row>
    <row r="231" spans="2:8" x14ac:dyDescent="0.25">
      <c r="B231" s="489">
        <v>96</v>
      </c>
      <c r="C231" s="489" t="s">
        <v>73</v>
      </c>
      <c r="D231" s="489" t="s">
        <v>86</v>
      </c>
      <c r="E231" s="489" t="s">
        <v>927</v>
      </c>
      <c r="F231" s="489">
        <v>6564000</v>
      </c>
      <c r="G231" s="489">
        <v>11451223.9</v>
      </c>
      <c r="H231" s="489">
        <v>2</v>
      </c>
    </row>
    <row r="232" spans="2:8" x14ac:dyDescent="0.25">
      <c r="B232" s="489">
        <v>96</v>
      </c>
      <c r="C232" s="489" t="s">
        <v>73</v>
      </c>
      <c r="D232" s="489" t="s">
        <v>743</v>
      </c>
      <c r="E232" s="489" t="s">
        <v>744</v>
      </c>
      <c r="F232" s="489">
        <v>9300000</v>
      </c>
      <c r="G232" s="489">
        <v>9604557.5099999998</v>
      </c>
      <c r="H232" s="489">
        <v>1</v>
      </c>
    </row>
    <row r="233" spans="2:8" x14ac:dyDescent="0.25">
      <c r="B233" s="489">
        <v>96</v>
      </c>
      <c r="C233" s="489" t="s">
        <v>105</v>
      </c>
      <c r="D233" s="489" t="s">
        <v>107</v>
      </c>
      <c r="E233" s="489" t="s">
        <v>77</v>
      </c>
      <c r="F233" s="489">
        <v>9300000</v>
      </c>
      <c r="G233" s="489">
        <v>9631657</v>
      </c>
      <c r="H233" s="489">
        <v>1</v>
      </c>
    </row>
    <row r="234" spans="2:8" x14ac:dyDescent="0.25">
      <c r="B234" s="489">
        <v>96</v>
      </c>
      <c r="C234" s="489" t="s">
        <v>105</v>
      </c>
      <c r="D234" s="489" t="s">
        <v>830</v>
      </c>
      <c r="E234" s="489" t="s">
        <v>850</v>
      </c>
      <c r="F234" s="489">
        <v>9273000</v>
      </c>
      <c r="G234" s="489">
        <v>9604252.5099999998</v>
      </c>
      <c r="H234" s="489">
        <v>1</v>
      </c>
    </row>
    <row r="235" spans="2:8" x14ac:dyDescent="0.25">
      <c r="B235" s="489">
        <v>96</v>
      </c>
      <c r="C235" s="489" t="s">
        <v>105</v>
      </c>
      <c r="D235" s="489" t="s">
        <v>108</v>
      </c>
      <c r="E235" s="489" t="s">
        <v>108</v>
      </c>
      <c r="F235" s="489">
        <v>9300000</v>
      </c>
      <c r="G235" s="489">
        <v>9624351</v>
      </c>
      <c r="H235" s="489">
        <v>1</v>
      </c>
    </row>
    <row r="236" spans="2:8" x14ac:dyDescent="0.25">
      <c r="B236" s="489">
        <v>101</v>
      </c>
      <c r="C236" s="489" t="s">
        <v>103</v>
      </c>
      <c r="D236" s="489" t="s">
        <v>103</v>
      </c>
      <c r="E236" s="489" t="s">
        <v>1708</v>
      </c>
      <c r="F236" s="489">
        <v>9300000</v>
      </c>
      <c r="G236" s="489">
        <v>9557000</v>
      </c>
      <c r="H236" s="489">
        <v>1</v>
      </c>
    </row>
    <row r="237" spans="2:8" x14ac:dyDescent="0.25">
      <c r="B237" s="489">
        <v>101</v>
      </c>
      <c r="C237" s="489" t="s">
        <v>11</v>
      </c>
      <c r="D237" s="489" t="s">
        <v>11</v>
      </c>
      <c r="E237" s="489" t="s">
        <v>106</v>
      </c>
      <c r="F237" s="489">
        <v>9280000</v>
      </c>
      <c r="G237" s="489">
        <v>9557000</v>
      </c>
      <c r="H237" s="489">
        <v>2</v>
      </c>
    </row>
    <row r="238" spans="2:8" x14ac:dyDescent="0.25">
      <c r="B238" s="489">
        <v>101</v>
      </c>
      <c r="C238" s="489" t="s">
        <v>11</v>
      </c>
      <c r="D238" s="489" t="s">
        <v>518</v>
      </c>
      <c r="E238" s="489" t="s">
        <v>518</v>
      </c>
      <c r="F238" s="489">
        <v>9300000</v>
      </c>
      <c r="G238" s="489">
        <v>9557000</v>
      </c>
      <c r="H238" s="489">
        <v>1</v>
      </c>
    </row>
    <row r="239" spans="2:8" x14ac:dyDescent="0.25">
      <c r="B239" s="489">
        <v>101</v>
      </c>
      <c r="C239" s="489" t="s">
        <v>12</v>
      </c>
      <c r="D239" s="489" t="s">
        <v>85</v>
      </c>
      <c r="E239" s="489" t="s">
        <v>1053</v>
      </c>
      <c r="F239" s="489">
        <v>9163000</v>
      </c>
      <c r="G239" s="489">
        <v>9542000</v>
      </c>
      <c r="H239" s="489">
        <v>3</v>
      </c>
    </row>
    <row r="240" spans="2:8" x14ac:dyDescent="0.25">
      <c r="B240" s="489">
        <v>101</v>
      </c>
      <c r="C240" s="489" t="s">
        <v>13</v>
      </c>
      <c r="D240" s="489" t="s">
        <v>106</v>
      </c>
      <c r="E240" s="489" t="s">
        <v>1075</v>
      </c>
      <c r="F240" s="489">
        <v>13950000</v>
      </c>
      <c r="G240" s="489">
        <v>14320000</v>
      </c>
      <c r="H240" s="489">
        <v>1</v>
      </c>
    </row>
    <row r="241" spans="2:8" x14ac:dyDescent="0.25">
      <c r="B241" s="489">
        <v>101</v>
      </c>
      <c r="C241" s="489" t="s">
        <v>13</v>
      </c>
      <c r="D241" s="489" t="s">
        <v>106</v>
      </c>
      <c r="E241" s="489" t="s">
        <v>616</v>
      </c>
      <c r="F241" s="489">
        <v>9300000</v>
      </c>
      <c r="G241" s="489">
        <v>9557000</v>
      </c>
      <c r="H241" s="489">
        <v>1</v>
      </c>
    </row>
    <row r="242" spans="2:8" x14ac:dyDescent="0.25">
      <c r="B242" s="489">
        <v>101</v>
      </c>
      <c r="C242" s="489" t="s">
        <v>13</v>
      </c>
      <c r="D242" s="489" t="s">
        <v>106</v>
      </c>
      <c r="E242" s="489" t="s">
        <v>524</v>
      </c>
      <c r="F242" s="489">
        <v>11038000</v>
      </c>
      <c r="G242" s="489">
        <v>11344875</v>
      </c>
      <c r="H242" s="489">
        <v>8</v>
      </c>
    </row>
    <row r="243" spans="2:8" x14ac:dyDescent="0.25">
      <c r="B243" s="489">
        <v>101</v>
      </c>
      <c r="C243" s="489" t="s">
        <v>74</v>
      </c>
      <c r="D243" s="489" t="s">
        <v>72</v>
      </c>
      <c r="E243" s="489" t="s">
        <v>72</v>
      </c>
      <c r="F243" s="489">
        <v>9300000</v>
      </c>
      <c r="G243" s="489">
        <v>9542000</v>
      </c>
      <c r="H243" s="489">
        <v>3</v>
      </c>
    </row>
    <row r="244" spans="2:8" x14ac:dyDescent="0.25">
      <c r="B244" s="489">
        <v>101</v>
      </c>
      <c r="C244" s="489" t="s">
        <v>74</v>
      </c>
      <c r="D244" s="489" t="s">
        <v>72</v>
      </c>
      <c r="E244" s="489" t="s">
        <v>756</v>
      </c>
      <c r="F244" s="489">
        <v>9300000</v>
      </c>
      <c r="G244" s="489">
        <v>9542000</v>
      </c>
      <c r="H244" s="489">
        <v>4</v>
      </c>
    </row>
    <row r="245" spans="2:8" x14ac:dyDescent="0.25">
      <c r="B245" s="489">
        <v>101</v>
      </c>
      <c r="C245" s="489" t="s">
        <v>74</v>
      </c>
      <c r="D245" s="489" t="s">
        <v>72</v>
      </c>
      <c r="E245" s="489" t="s">
        <v>1050</v>
      </c>
      <c r="F245" s="489">
        <v>13950000</v>
      </c>
      <c r="G245" s="489">
        <v>14334000</v>
      </c>
      <c r="H245" s="489">
        <v>1</v>
      </c>
    </row>
    <row r="246" spans="2:8" x14ac:dyDescent="0.25">
      <c r="B246" s="489">
        <v>101</v>
      </c>
      <c r="C246" s="489" t="s">
        <v>74</v>
      </c>
      <c r="D246" s="489" t="s">
        <v>75</v>
      </c>
      <c r="E246" s="489" t="s">
        <v>1205</v>
      </c>
      <c r="F246" s="489">
        <v>13950000</v>
      </c>
      <c r="G246" s="489">
        <v>14320000</v>
      </c>
      <c r="H246" s="489">
        <v>1</v>
      </c>
    </row>
    <row r="247" spans="2:8" x14ac:dyDescent="0.25">
      <c r="B247" s="489">
        <v>101</v>
      </c>
      <c r="C247" s="489" t="s">
        <v>105</v>
      </c>
      <c r="D247" s="489" t="s">
        <v>105</v>
      </c>
      <c r="E247" s="489" t="s">
        <v>105</v>
      </c>
      <c r="F247" s="489">
        <v>9300000</v>
      </c>
      <c r="G247" s="489">
        <v>9557000</v>
      </c>
      <c r="H247" s="489">
        <v>1</v>
      </c>
    </row>
    <row r="248" spans="2:8" x14ac:dyDescent="0.25">
      <c r="B248" s="489">
        <v>101</v>
      </c>
      <c r="C248" s="489" t="s">
        <v>105</v>
      </c>
      <c r="D248" s="489" t="s">
        <v>105</v>
      </c>
      <c r="E248" s="489" t="s">
        <v>853</v>
      </c>
      <c r="F248" s="489">
        <v>10045333.3333333</v>
      </c>
      <c r="G248" s="489">
        <v>10344166.6666667</v>
      </c>
      <c r="H248" s="489">
        <v>12</v>
      </c>
    </row>
    <row r="249" spans="2:8" x14ac:dyDescent="0.25">
      <c r="B249" s="489">
        <v>101</v>
      </c>
      <c r="C249" s="489" t="s">
        <v>105</v>
      </c>
      <c r="D249" s="489" t="s">
        <v>105</v>
      </c>
      <c r="E249" s="489" t="s">
        <v>855</v>
      </c>
      <c r="F249" s="489">
        <v>9283500</v>
      </c>
      <c r="G249" s="489">
        <v>9557750</v>
      </c>
      <c r="H249" s="489">
        <v>4</v>
      </c>
    </row>
    <row r="250" spans="2:8" x14ac:dyDescent="0.25">
      <c r="B250" s="489">
        <v>101</v>
      </c>
      <c r="C250" s="489" t="s">
        <v>105</v>
      </c>
      <c r="D250" s="489" t="s">
        <v>107</v>
      </c>
      <c r="E250" s="489" t="s">
        <v>77</v>
      </c>
      <c r="F250" s="489">
        <v>9201000</v>
      </c>
      <c r="G250" s="489">
        <v>9557000</v>
      </c>
      <c r="H250" s="489">
        <v>1</v>
      </c>
    </row>
    <row r="251" spans="2:8" x14ac:dyDescent="0.25">
      <c r="B251" s="489">
        <v>101</v>
      </c>
      <c r="C251" s="489" t="s">
        <v>105</v>
      </c>
      <c r="D251" s="489" t="s">
        <v>483</v>
      </c>
      <c r="E251" s="489" t="s">
        <v>1048</v>
      </c>
      <c r="F251" s="489">
        <v>9300000</v>
      </c>
      <c r="G251" s="489">
        <v>9557000</v>
      </c>
      <c r="H251" s="489">
        <v>1</v>
      </c>
    </row>
    <row r="252" spans="2:8" x14ac:dyDescent="0.25">
      <c r="B252" s="489">
        <v>105</v>
      </c>
      <c r="C252" s="489" t="s">
        <v>11</v>
      </c>
      <c r="D252" s="489" t="s">
        <v>84</v>
      </c>
      <c r="E252" s="489" t="s">
        <v>876</v>
      </c>
      <c r="F252" s="489">
        <v>13950000</v>
      </c>
      <c r="G252" s="489">
        <v>14391414.68</v>
      </c>
      <c r="H252" s="489">
        <v>1</v>
      </c>
    </row>
    <row r="253" spans="2:8" x14ac:dyDescent="0.25">
      <c r="B253" s="489">
        <v>105</v>
      </c>
      <c r="C253" s="489" t="s">
        <v>11</v>
      </c>
      <c r="D253" s="489" t="s">
        <v>518</v>
      </c>
      <c r="E253" s="489" t="s">
        <v>518</v>
      </c>
      <c r="F253" s="489">
        <v>13950000</v>
      </c>
      <c r="G253" s="489">
        <v>14391414.68</v>
      </c>
      <c r="H253" s="489">
        <v>1</v>
      </c>
    </row>
    <row r="254" spans="2:8" x14ac:dyDescent="0.25">
      <c r="B254" s="489">
        <v>105</v>
      </c>
      <c r="C254" s="489" t="s">
        <v>11</v>
      </c>
      <c r="D254" s="489" t="s">
        <v>518</v>
      </c>
      <c r="E254" s="489" t="s">
        <v>887</v>
      </c>
      <c r="F254" s="489">
        <v>13950000</v>
      </c>
      <c r="G254" s="489">
        <v>14391414.68</v>
      </c>
      <c r="H254" s="489">
        <v>1</v>
      </c>
    </row>
    <row r="255" spans="2:8" x14ac:dyDescent="0.25">
      <c r="B255" s="489">
        <v>105</v>
      </c>
      <c r="C255" s="489" t="s">
        <v>11</v>
      </c>
      <c r="D255" s="489" t="s">
        <v>99</v>
      </c>
      <c r="E255" s="489" t="s">
        <v>914</v>
      </c>
      <c r="F255" s="489">
        <v>13950000</v>
      </c>
      <c r="G255" s="489">
        <v>14391414.68</v>
      </c>
      <c r="H255" s="489">
        <v>1</v>
      </c>
    </row>
    <row r="256" spans="2:8" x14ac:dyDescent="0.25">
      <c r="B256" s="489">
        <v>105</v>
      </c>
      <c r="C256" s="489" t="s">
        <v>73</v>
      </c>
      <c r="D256" s="489" t="s">
        <v>86</v>
      </c>
      <c r="E256" s="489" t="s">
        <v>86</v>
      </c>
      <c r="F256" s="489">
        <v>9300000</v>
      </c>
      <c r="G256" s="489">
        <v>9599973.5399999991</v>
      </c>
      <c r="H256" s="489">
        <v>1</v>
      </c>
    </row>
    <row r="257" spans="2:9" x14ac:dyDescent="0.25">
      <c r="B257" s="489">
        <v>105</v>
      </c>
      <c r="C257" s="489" t="s">
        <v>74</v>
      </c>
      <c r="D257" s="489" t="s">
        <v>745</v>
      </c>
      <c r="E257" s="489" t="s">
        <v>745</v>
      </c>
      <c r="F257" s="489">
        <v>13950000</v>
      </c>
      <c r="G257" s="489">
        <v>14391414.68</v>
      </c>
      <c r="H257" s="489">
        <v>1</v>
      </c>
    </row>
    <row r="258" spans="2:9" x14ac:dyDescent="0.25">
      <c r="B258" s="489">
        <v>105</v>
      </c>
      <c r="C258" s="489" t="s">
        <v>74</v>
      </c>
      <c r="D258" s="489" t="s">
        <v>746</v>
      </c>
      <c r="E258" s="489" t="s">
        <v>854</v>
      </c>
      <c r="F258" s="489">
        <v>13950000</v>
      </c>
      <c r="G258" s="489">
        <v>14391414.68</v>
      </c>
      <c r="H258" s="489">
        <v>1</v>
      </c>
    </row>
    <row r="259" spans="2:9" x14ac:dyDescent="0.25">
      <c r="B259" s="489">
        <v>122</v>
      </c>
      <c r="C259" s="489" t="s">
        <v>103</v>
      </c>
      <c r="D259" s="489" t="s">
        <v>109</v>
      </c>
      <c r="E259" s="489" t="s">
        <v>761</v>
      </c>
      <c r="F259" s="489">
        <v>9234000</v>
      </c>
      <c r="G259" s="489">
        <v>19701872.100000001</v>
      </c>
      <c r="H259" s="489">
        <v>1</v>
      </c>
    </row>
    <row r="260" spans="2:9" x14ac:dyDescent="0.25">
      <c r="B260" s="489">
        <v>122</v>
      </c>
      <c r="C260" s="489" t="s">
        <v>12</v>
      </c>
      <c r="D260" s="489" t="s">
        <v>828</v>
      </c>
      <c r="E260" s="489" t="s">
        <v>760</v>
      </c>
      <c r="F260" s="489">
        <v>8413000</v>
      </c>
      <c r="G260" s="489">
        <v>39832000</v>
      </c>
      <c r="H260" s="489">
        <v>1</v>
      </c>
    </row>
    <row r="261" spans="2:9" x14ac:dyDescent="0.25">
      <c r="B261" s="489">
        <v>122</v>
      </c>
      <c r="C261" s="489" t="s">
        <v>74</v>
      </c>
      <c r="D261" s="489" t="s">
        <v>74</v>
      </c>
      <c r="E261" s="489" t="s">
        <v>755</v>
      </c>
      <c r="F261" s="489">
        <v>9085000</v>
      </c>
      <c r="G261" s="489">
        <v>39056262</v>
      </c>
      <c r="H261" s="489">
        <v>1</v>
      </c>
    </row>
    <row r="262" spans="2:9" x14ac:dyDescent="0.25">
      <c r="B262" s="489">
        <v>4</v>
      </c>
      <c r="C262" s="489" t="s">
        <v>103</v>
      </c>
      <c r="D262" s="489" t="s">
        <v>750</v>
      </c>
      <c r="E262" s="489" t="s">
        <v>1032</v>
      </c>
      <c r="F262" s="489">
        <v>23511462.120000001</v>
      </c>
      <c r="G262" s="489">
        <v>23568291.25</v>
      </c>
      <c r="I262" s="489">
        <v>1</v>
      </c>
    </row>
    <row r="263" spans="2:9" x14ac:dyDescent="0.25">
      <c r="B263" s="489">
        <v>4</v>
      </c>
      <c r="C263" s="489" t="s">
        <v>103</v>
      </c>
      <c r="D263" s="489" t="s">
        <v>109</v>
      </c>
      <c r="E263" s="489" t="s">
        <v>82</v>
      </c>
      <c r="F263" s="489">
        <v>24986150.390000001</v>
      </c>
      <c r="G263" s="489">
        <v>25035722.66</v>
      </c>
      <c r="I263" s="489">
        <v>1</v>
      </c>
    </row>
    <row r="264" spans="2:9" x14ac:dyDescent="0.25">
      <c r="B264" s="489">
        <v>4</v>
      </c>
      <c r="C264" s="489" t="s">
        <v>11</v>
      </c>
      <c r="D264" s="489" t="s">
        <v>95</v>
      </c>
      <c r="E264" s="489" t="s">
        <v>845</v>
      </c>
      <c r="F264" s="489">
        <v>23240712.760000002</v>
      </c>
      <c r="G264" s="489">
        <v>23240712.760000002</v>
      </c>
      <c r="I264" s="489">
        <v>1</v>
      </c>
    </row>
    <row r="265" spans="2:9" x14ac:dyDescent="0.25">
      <c r="B265" s="489">
        <v>4</v>
      </c>
      <c r="C265" s="489" t="s">
        <v>11</v>
      </c>
      <c r="D265" s="489" t="s">
        <v>95</v>
      </c>
      <c r="E265" s="489" t="s">
        <v>909</v>
      </c>
      <c r="F265" s="489">
        <v>24854680.239999998</v>
      </c>
      <c r="G265" s="489">
        <v>24922366.93</v>
      </c>
      <c r="I265" s="489">
        <v>1</v>
      </c>
    </row>
    <row r="266" spans="2:9" x14ac:dyDescent="0.25">
      <c r="B266" s="489">
        <v>4</v>
      </c>
      <c r="C266" s="489" t="s">
        <v>11</v>
      </c>
      <c r="D266" s="489" t="s">
        <v>518</v>
      </c>
      <c r="E266" s="489" t="s">
        <v>913</v>
      </c>
      <c r="F266" s="489">
        <v>22792465.515000001</v>
      </c>
      <c r="G266" s="489">
        <v>22885732.43</v>
      </c>
      <c r="I266" s="489">
        <v>2</v>
      </c>
    </row>
    <row r="267" spans="2:9" x14ac:dyDescent="0.25">
      <c r="B267" s="489">
        <v>4</v>
      </c>
      <c r="C267" s="489" t="s">
        <v>12</v>
      </c>
      <c r="D267" s="489" t="s">
        <v>85</v>
      </c>
      <c r="E267" s="489" t="s">
        <v>86</v>
      </c>
      <c r="F267" s="489">
        <v>23345418.149999999</v>
      </c>
      <c r="G267" s="489">
        <v>23345418.149999999</v>
      </c>
      <c r="I267" s="489">
        <v>1</v>
      </c>
    </row>
    <row r="268" spans="2:9" x14ac:dyDescent="0.25">
      <c r="B268" s="489">
        <v>4</v>
      </c>
      <c r="C268" s="489" t="s">
        <v>13</v>
      </c>
      <c r="D268" s="489" t="s">
        <v>106</v>
      </c>
      <c r="E268" s="489" t="s">
        <v>1075</v>
      </c>
      <c r="F268" s="489">
        <v>18323655.280000001</v>
      </c>
      <c r="G268" s="489">
        <v>18323655.280000001</v>
      </c>
      <c r="I268" s="489">
        <v>1</v>
      </c>
    </row>
    <row r="269" spans="2:9" x14ac:dyDescent="0.25">
      <c r="B269" s="489">
        <v>4</v>
      </c>
      <c r="C269" s="489" t="s">
        <v>74</v>
      </c>
      <c r="D269" s="489" t="s">
        <v>72</v>
      </c>
      <c r="E269" s="489" t="s">
        <v>72</v>
      </c>
      <c r="F269" s="489">
        <v>20415983.75</v>
      </c>
      <c r="G269" s="489">
        <v>20415983.75</v>
      </c>
      <c r="I269" s="489">
        <v>1</v>
      </c>
    </row>
    <row r="270" spans="2:9" x14ac:dyDescent="0.25">
      <c r="B270" s="489">
        <v>4</v>
      </c>
      <c r="C270" s="489" t="s">
        <v>105</v>
      </c>
      <c r="D270" s="489" t="s">
        <v>107</v>
      </c>
      <c r="E270" s="489" t="s">
        <v>526</v>
      </c>
      <c r="F270" s="489">
        <v>23273041.52</v>
      </c>
      <c r="G270" s="489">
        <v>23471487.890000001</v>
      </c>
      <c r="I270" s="489">
        <v>1</v>
      </c>
    </row>
    <row r="271" spans="2:9" x14ac:dyDescent="0.25">
      <c r="B271" s="489">
        <v>4</v>
      </c>
      <c r="C271" s="489" t="s">
        <v>105</v>
      </c>
      <c r="D271" s="489" t="s">
        <v>107</v>
      </c>
      <c r="E271" s="489" t="s">
        <v>76</v>
      </c>
      <c r="F271" s="489">
        <v>19503786.324999999</v>
      </c>
      <c r="G271" s="489">
        <v>19548661.875</v>
      </c>
      <c r="I271" s="489">
        <v>2</v>
      </c>
    </row>
    <row r="272" spans="2:9" x14ac:dyDescent="0.25">
      <c r="B272" s="489">
        <v>4</v>
      </c>
      <c r="C272" s="489" t="s">
        <v>105</v>
      </c>
      <c r="D272" s="489" t="s">
        <v>509</v>
      </c>
      <c r="E272" s="489" t="s">
        <v>509</v>
      </c>
      <c r="F272" s="489">
        <v>19131385.096666701</v>
      </c>
      <c r="G272" s="489">
        <v>19187835.293333299</v>
      </c>
      <c r="I272" s="489">
        <v>3</v>
      </c>
    </row>
    <row r="273" spans="2:9" x14ac:dyDescent="0.25">
      <c r="B273" s="489">
        <v>4</v>
      </c>
      <c r="C273" s="489" t="s">
        <v>105</v>
      </c>
      <c r="D273" s="489" t="s">
        <v>509</v>
      </c>
      <c r="E273" s="489" t="s">
        <v>663</v>
      </c>
      <c r="F273" s="489">
        <v>23835904.449999999</v>
      </c>
      <c r="G273" s="489">
        <v>23868835.07</v>
      </c>
      <c r="I273" s="489">
        <v>2</v>
      </c>
    </row>
    <row r="274" spans="2:9" x14ac:dyDescent="0.25">
      <c r="B274" s="489">
        <v>4</v>
      </c>
      <c r="C274" s="489" t="s">
        <v>105</v>
      </c>
      <c r="D274" s="489" t="s">
        <v>108</v>
      </c>
      <c r="E274" s="489" t="s">
        <v>108</v>
      </c>
      <c r="F274" s="489">
        <v>25367540.52</v>
      </c>
      <c r="G274" s="489">
        <v>25436156.129999999</v>
      </c>
      <c r="I274" s="489">
        <v>1</v>
      </c>
    </row>
    <row r="275" spans="2:9" x14ac:dyDescent="0.25">
      <c r="B275" s="489">
        <v>14</v>
      </c>
      <c r="C275" s="489" t="s">
        <v>103</v>
      </c>
      <c r="D275" s="489" t="s">
        <v>653</v>
      </c>
      <c r="E275" s="489" t="s">
        <v>654</v>
      </c>
      <c r="F275" s="489">
        <v>23679615.77</v>
      </c>
      <c r="G275" s="489">
        <v>23736239.739999998</v>
      </c>
      <c r="I275" s="489">
        <v>1</v>
      </c>
    </row>
    <row r="276" spans="2:9" x14ac:dyDescent="0.25">
      <c r="B276" s="489">
        <v>14</v>
      </c>
      <c r="C276" s="489" t="s">
        <v>12</v>
      </c>
      <c r="D276" s="489" t="s">
        <v>12</v>
      </c>
      <c r="E276" s="489" t="s">
        <v>825</v>
      </c>
      <c r="F276" s="489">
        <v>25421571.16</v>
      </c>
      <c r="G276" s="489">
        <v>25602244.52</v>
      </c>
      <c r="I276" s="489">
        <v>1</v>
      </c>
    </row>
    <row r="277" spans="2:9" x14ac:dyDescent="0.25">
      <c r="B277" s="489">
        <v>14</v>
      </c>
      <c r="C277" s="489" t="s">
        <v>12</v>
      </c>
      <c r="D277" s="489" t="s">
        <v>827</v>
      </c>
      <c r="E277" s="489" t="s">
        <v>984</v>
      </c>
      <c r="F277" s="489">
        <v>25624845.210000001</v>
      </c>
      <c r="G277" s="489">
        <v>25624845.210000001</v>
      </c>
      <c r="I277" s="489">
        <v>1</v>
      </c>
    </row>
    <row r="278" spans="2:9" x14ac:dyDescent="0.25">
      <c r="B278" s="489">
        <v>22</v>
      </c>
      <c r="C278" s="489" t="s">
        <v>103</v>
      </c>
      <c r="D278" s="489" t="s">
        <v>103</v>
      </c>
      <c r="E278" s="489" t="s">
        <v>1046</v>
      </c>
      <c r="F278" s="489">
        <v>30000000</v>
      </c>
      <c r="G278" s="489">
        <v>49000000</v>
      </c>
      <c r="I278" s="489">
        <v>1</v>
      </c>
    </row>
    <row r="279" spans="2:9" x14ac:dyDescent="0.25">
      <c r="B279" s="489">
        <v>22</v>
      </c>
      <c r="C279" s="489" t="s">
        <v>103</v>
      </c>
      <c r="D279" s="489" t="s">
        <v>823</v>
      </c>
      <c r="E279" s="489" t="s">
        <v>1245</v>
      </c>
      <c r="F279" s="489">
        <v>14193743.5</v>
      </c>
      <c r="G279" s="489">
        <v>14245983.890000001</v>
      </c>
      <c r="I279" s="489">
        <v>1</v>
      </c>
    </row>
    <row r="280" spans="2:9" x14ac:dyDescent="0.25">
      <c r="B280" s="489">
        <v>22</v>
      </c>
      <c r="C280" s="489" t="s">
        <v>12</v>
      </c>
      <c r="D280" s="489" t="s">
        <v>85</v>
      </c>
      <c r="E280" s="489" t="s">
        <v>1053</v>
      </c>
      <c r="F280" s="489">
        <v>20162286.02</v>
      </c>
      <c r="G280" s="489">
        <v>20162286.02</v>
      </c>
      <c r="I280" s="489">
        <v>1</v>
      </c>
    </row>
    <row r="281" spans="2:9" x14ac:dyDescent="0.25">
      <c r="B281" s="489">
        <v>22</v>
      </c>
      <c r="C281" s="489" t="s">
        <v>13</v>
      </c>
      <c r="D281" s="489" t="s">
        <v>106</v>
      </c>
      <c r="E281" s="489" t="s">
        <v>524</v>
      </c>
      <c r="F281" s="489">
        <v>15797542.060000001</v>
      </c>
      <c r="G281" s="489">
        <v>15838470.32</v>
      </c>
      <c r="I281" s="489">
        <v>1</v>
      </c>
    </row>
    <row r="282" spans="2:9" x14ac:dyDescent="0.25">
      <c r="B282" s="489">
        <v>22</v>
      </c>
      <c r="C282" s="489" t="s">
        <v>105</v>
      </c>
      <c r="D282" s="489" t="s">
        <v>107</v>
      </c>
      <c r="E282" s="489" t="s">
        <v>110</v>
      </c>
      <c r="F282" s="489">
        <v>28344574.420000002</v>
      </c>
      <c r="G282" s="489">
        <v>28689148.84</v>
      </c>
      <c r="I282" s="489">
        <v>1</v>
      </c>
    </row>
    <row r="283" spans="2:9" x14ac:dyDescent="0.25">
      <c r="B283" s="489">
        <v>28</v>
      </c>
      <c r="C283" s="489" t="s">
        <v>74</v>
      </c>
      <c r="D283" s="489" t="s">
        <v>74</v>
      </c>
      <c r="E283" s="489" t="s">
        <v>930</v>
      </c>
      <c r="F283" s="489">
        <v>26546926.673999999</v>
      </c>
      <c r="G283" s="489">
        <v>26546926.673999999</v>
      </c>
      <c r="I283" s="489">
        <v>10</v>
      </c>
    </row>
    <row r="284" spans="2:9" x14ac:dyDescent="0.25">
      <c r="B284" s="489">
        <v>32</v>
      </c>
      <c r="C284" s="489" t="s">
        <v>103</v>
      </c>
      <c r="D284" s="489" t="s">
        <v>759</v>
      </c>
      <c r="E284" s="489" t="s">
        <v>840</v>
      </c>
      <c r="F284" s="489">
        <v>22653114.68</v>
      </c>
      <c r="G284" s="489">
        <v>22653114.68</v>
      </c>
      <c r="I284" s="489">
        <v>1</v>
      </c>
    </row>
    <row r="285" spans="2:9" x14ac:dyDescent="0.25">
      <c r="B285" s="489">
        <v>32</v>
      </c>
      <c r="C285" s="489" t="s">
        <v>103</v>
      </c>
      <c r="D285" s="489" t="s">
        <v>938</v>
      </c>
      <c r="E285" s="489" t="s">
        <v>1142</v>
      </c>
      <c r="F285" s="489">
        <v>15863758.710000001</v>
      </c>
      <c r="G285" s="489">
        <v>15996083.869999999</v>
      </c>
      <c r="I285" s="489">
        <v>1</v>
      </c>
    </row>
    <row r="286" spans="2:9" x14ac:dyDescent="0.25">
      <c r="B286" s="489">
        <v>32</v>
      </c>
      <c r="C286" s="489" t="s">
        <v>11</v>
      </c>
      <c r="D286" s="489" t="s">
        <v>95</v>
      </c>
      <c r="E286" s="489" t="s">
        <v>856</v>
      </c>
      <c r="F286" s="489">
        <v>18701775.370000001</v>
      </c>
      <c r="G286" s="489">
        <v>18701775.370000001</v>
      </c>
      <c r="I286" s="489">
        <v>1</v>
      </c>
    </row>
    <row r="287" spans="2:9" x14ac:dyDescent="0.25">
      <c r="B287" s="489">
        <v>32</v>
      </c>
      <c r="C287" s="489" t="s">
        <v>73</v>
      </c>
      <c r="D287" s="489" t="s">
        <v>836</v>
      </c>
      <c r="E287" s="489" t="s">
        <v>836</v>
      </c>
      <c r="F287" s="489">
        <v>22429753.120000001</v>
      </c>
      <c r="G287" s="489">
        <v>22429753.120000001</v>
      </c>
      <c r="I287" s="489">
        <v>1</v>
      </c>
    </row>
    <row r="288" spans="2:9" x14ac:dyDescent="0.25">
      <c r="B288" s="489">
        <v>32</v>
      </c>
      <c r="C288" s="489" t="s">
        <v>105</v>
      </c>
      <c r="D288" s="489" t="s">
        <v>483</v>
      </c>
      <c r="E288" s="489" t="s">
        <v>1123</v>
      </c>
      <c r="F288" s="489">
        <v>16467077.859999999</v>
      </c>
      <c r="G288" s="489">
        <v>16467077.859999999</v>
      </c>
      <c r="I288" s="489">
        <v>1</v>
      </c>
    </row>
    <row r="289" spans="2:9" x14ac:dyDescent="0.25">
      <c r="B289" s="489">
        <v>87</v>
      </c>
      <c r="C289" s="489" t="s">
        <v>103</v>
      </c>
      <c r="D289" s="489" t="s">
        <v>653</v>
      </c>
      <c r="E289" s="489" t="s">
        <v>653</v>
      </c>
      <c r="F289" s="489">
        <v>30281332.379999999</v>
      </c>
      <c r="G289" s="489">
        <v>30562664.760000002</v>
      </c>
      <c r="I289" s="489">
        <v>1</v>
      </c>
    </row>
    <row r="290" spans="2:9" x14ac:dyDescent="0.25">
      <c r="B290" s="489">
        <v>87</v>
      </c>
      <c r="C290" s="489" t="s">
        <v>12</v>
      </c>
      <c r="D290" s="489" t="s">
        <v>85</v>
      </c>
      <c r="E290" s="489" t="s">
        <v>933</v>
      </c>
      <c r="F290" s="489">
        <v>19459059.305</v>
      </c>
      <c r="G290" s="489">
        <v>19614756.385000002</v>
      </c>
      <c r="I290" s="489">
        <v>2</v>
      </c>
    </row>
    <row r="291" spans="2:9" x14ac:dyDescent="0.25">
      <c r="B291" s="489">
        <v>87</v>
      </c>
      <c r="C291" s="489" t="s">
        <v>12</v>
      </c>
      <c r="D291" s="489" t="s">
        <v>85</v>
      </c>
      <c r="E291" s="489" t="s">
        <v>1148</v>
      </c>
      <c r="F291" s="489">
        <v>19330834.399999999</v>
      </c>
      <c r="G291" s="489">
        <v>19595108.800000001</v>
      </c>
      <c r="I291" s="489">
        <v>1</v>
      </c>
    </row>
    <row r="292" spans="2:9" x14ac:dyDescent="0.25">
      <c r="B292" s="489">
        <v>88</v>
      </c>
      <c r="C292" s="489" t="s">
        <v>103</v>
      </c>
      <c r="D292" s="489" t="s">
        <v>109</v>
      </c>
      <c r="E292" s="489" t="s">
        <v>742</v>
      </c>
      <c r="F292" s="489">
        <v>19427423.440000001</v>
      </c>
      <c r="G292" s="489">
        <v>19481492.710000001</v>
      </c>
      <c r="I292" s="489">
        <v>1</v>
      </c>
    </row>
    <row r="293" spans="2:9" x14ac:dyDescent="0.25">
      <c r="B293" s="489">
        <v>88</v>
      </c>
      <c r="C293" s="489" t="s">
        <v>103</v>
      </c>
      <c r="D293" s="489" t="s">
        <v>109</v>
      </c>
      <c r="E293" s="489" t="s">
        <v>839</v>
      </c>
      <c r="F293" s="489">
        <v>21050258.18</v>
      </c>
      <c r="G293" s="489">
        <v>21144864.896666698</v>
      </c>
      <c r="I293" s="489">
        <v>3</v>
      </c>
    </row>
    <row r="294" spans="2:9" x14ac:dyDescent="0.25">
      <c r="B294" s="489">
        <v>88</v>
      </c>
      <c r="C294" s="489" t="s">
        <v>74</v>
      </c>
      <c r="D294" s="489" t="s">
        <v>74</v>
      </c>
      <c r="E294" s="489" t="s">
        <v>986</v>
      </c>
      <c r="F294" s="489">
        <v>23972928.600000001</v>
      </c>
      <c r="G294" s="489">
        <v>23972928.600000001</v>
      </c>
      <c r="I294" s="489">
        <v>1</v>
      </c>
    </row>
    <row r="295" spans="2:9" x14ac:dyDescent="0.25">
      <c r="B295" s="489">
        <v>88</v>
      </c>
      <c r="C295" s="489" t="s">
        <v>74</v>
      </c>
      <c r="D295" s="489" t="s">
        <v>75</v>
      </c>
      <c r="E295" s="489" t="s">
        <v>849</v>
      </c>
      <c r="F295" s="489">
        <v>21543153.539999999</v>
      </c>
      <c r="G295" s="489">
        <v>21601189.050000001</v>
      </c>
      <c r="I295" s="489">
        <v>1</v>
      </c>
    </row>
    <row r="296" spans="2:9" x14ac:dyDescent="0.25">
      <c r="B296" s="489">
        <v>88</v>
      </c>
      <c r="C296" s="489" t="s">
        <v>74</v>
      </c>
      <c r="D296" s="489" t="s">
        <v>75</v>
      </c>
      <c r="E296" s="489" t="s">
        <v>918</v>
      </c>
      <c r="F296" s="489">
        <v>20929172.59</v>
      </c>
      <c r="G296" s="489">
        <v>20987969.550000001</v>
      </c>
      <c r="I296" s="489">
        <v>1</v>
      </c>
    </row>
    <row r="297" spans="2:9" x14ac:dyDescent="0.25">
      <c r="B297" s="489">
        <v>88</v>
      </c>
      <c r="C297" s="489" t="s">
        <v>74</v>
      </c>
      <c r="D297" s="489" t="s">
        <v>919</v>
      </c>
      <c r="E297" s="489" t="s">
        <v>919</v>
      </c>
      <c r="F297" s="489">
        <v>21070886.34</v>
      </c>
      <c r="G297" s="489">
        <v>21129465.27</v>
      </c>
      <c r="I297" s="489">
        <v>1</v>
      </c>
    </row>
    <row r="298" spans="2:9" x14ac:dyDescent="0.25">
      <c r="B298" s="489">
        <v>93</v>
      </c>
      <c r="C298" s="489" t="s">
        <v>103</v>
      </c>
      <c r="D298" s="489" t="s">
        <v>823</v>
      </c>
      <c r="E298" s="489" t="s">
        <v>922</v>
      </c>
      <c r="F298" s="489">
        <v>19595202</v>
      </c>
      <c r="G298" s="489">
        <v>19642780</v>
      </c>
      <c r="I298" s="489">
        <v>1</v>
      </c>
    </row>
    <row r="299" spans="2:9" x14ac:dyDescent="0.25">
      <c r="B299" s="489">
        <v>93</v>
      </c>
      <c r="C299" s="489" t="s">
        <v>103</v>
      </c>
      <c r="D299" s="489" t="s">
        <v>1067</v>
      </c>
      <c r="E299" s="489" t="s">
        <v>1068</v>
      </c>
      <c r="F299" s="489">
        <v>28603938.370000001</v>
      </c>
      <c r="G299" s="489">
        <v>28951020.75</v>
      </c>
      <c r="I299" s="489">
        <v>1</v>
      </c>
    </row>
    <row r="300" spans="2:9" x14ac:dyDescent="0.25">
      <c r="B300" s="489">
        <v>93</v>
      </c>
      <c r="C300" s="489" t="s">
        <v>103</v>
      </c>
      <c r="D300" s="489" t="s">
        <v>94</v>
      </c>
      <c r="E300" s="489" t="s">
        <v>1086</v>
      </c>
      <c r="F300" s="489">
        <v>30383202</v>
      </c>
      <c r="G300" s="489">
        <v>30425780</v>
      </c>
      <c r="I300" s="489">
        <v>1</v>
      </c>
    </row>
    <row r="301" spans="2:9" x14ac:dyDescent="0.25">
      <c r="B301" s="489">
        <v>93</v>
      </c>
      <c r="C301" s="489" t="s">
        <v>103</v>
      </c>
      <c r="D301" s="489" t="s">
        <v>653</v>
      </c>
      <c r="E301" s="489" t="s">
        <v>654</v>
      </c>
      <c r="F301" s="489">
        <v>23902457.449999999</v>
      </c>
      <c r="G301" s="489">
        <v>24089133.5</v>
      </c>
      <c r="I301" s="489">
        <v>1</v>
      </c>
    </row>
    <row r="302" spans="2:9" x14ac:dyDescent="0.25">
      <c r="B302" s="489">
        <v>93</v>
      </c>
      <c r="C302" s="489" t="s">
        <v>103</v>
      </c>
      <c r="D302" s="489" t="s">
        <v>109</v>
      </c>
      <c r="E302" s="489" t="s">
        <v>751</v>
      </c>
      <c r="F302" s="489">
        <v>19539675.449999999</v>
      </c>
      <c r="G302" s="489">
        <v>19706679.215</v>
      </c>
      <c r="I302" s="489">
        <v>2</v>
      </c>
    </row>
    <row r="303" spans="2:9" x14ac:dyDescent="0.25">
      <c r="B303" s="489">
        <v>93</v>
      </c>
      <c r="C303" s="489" t="s">
        <v>103</v>
      </c>
      <c r="D303" s="489" t="s">
        <v>109</v>
      </c>
      <c r="E303" s="489" t="s">
        <v>82</v>
      </c>
      <c r="F303" s="489">
        <v>18378956.502500001</v>
      </c>
      <c r="G303" s="489">
        <v>18542176.802499998</v>
      </c>
      <c r="I303" s="489">
        <v>4</v>
      </c>
    </row>
    <row r="304" spans="2:9" x14ac:dyDescent="0.25">
      <c r="B304" s="489">
        <v>93</v>
      </c>
      <c r="C304" s="489" t="s">
        <v>103</v>
      </c>
      <c r="D304" s="489" t="s">
        <v>109</v>
      </c>
      <c r="E304" s="489" t="s">
        <v>742</v>
      </c>
      <c r="F304" s="489">
        <v>16362096.449999999</v>
      </c>
      <c r="G304" s="489">
        <v>16390873.949999999</v>
      </c>
      <c r="I304" s="489">
        <v>2</v>
      </c>
    </row>
    <row r="305" spans="2:9" x14ac:dyDescent="0.25">
      <c r="B305" s="489">
        <v>93</v>
      </c>
      <c r="C305" s="489" t="s">
        <v>103</v>
      </c>
      <c r="D305" s="489" t="s">
        <v>109</v>
      </c>
      <c r="E305" s="489" t="s">
        <v>832</v>
      </c>
      <c r="F305" s="489">
        <v>14299883.029999999</v>
      </c>
      <c r="G305" s="489">
        <v>14449832.9</v>
      </c>
      <c r="I305" s="489">
        <v>1</v>
      </c>
    </row>
    <row r="306" spans="2:9" x14ac:dyDescent="0.25">
      <c r="B306" s="489">
        <v>93</v>
      </c>
      <c r="C306" s="489" t="s">
        <v>103</v>
      </c>
      <c r="D306" s="489" t="s">
        <v>109</v>
      </c>
      <c r="E306" s="489" t="s">
        <v>839</v>
      </c>
      <c r="F306" s="489">
        <v>16609151.505000001</v>
      </c>
      <c r="G306" s="489">
        <v>16665140.455</v>
      </c>
      <c r="I306" s="489">
        <v>2</v>
      </c>
    </row>
    <row r="307" spans="2:9" x14ac:dyDescent="0.25">
      <c r="B307" s="489">
        <v>93</v>
      </c>
      <c r="C307" s="489" t="s">
        <v>11</v>
      </c>
      <c r="D307" s="489" t="s">
        <v>104</v>
      </c>
      <c r="E307" s="489" t="s">
        <v>1108</v>
      </c>
      <c r="F307" s="489">
        <v>23429408.120000001</v>
      </c>
      <c r="G307" s="489">
        <v>23613440.170000002</v>
      </c>
      <c r="I307" s="489">
        <v>1</v>
      </c>
    </row>
    <row r="308" spans="2:9" x14ac:dyDescent="0.25">
      <c r="B308" s="489">
        <v>93</v>
      </c>
      <c r="C308" s="489" t="s">
        <v>11</v>
      </c>
      <c r="D308" s="489" t="s">
        <v>104</v>
      </c>
      <c r="E308" s="489" t="s">
        <v>1011</v>
      </c>
      <c r="F308" s="489">
        <v>19360212.079999998</v>
      </c>
      <c r="G308" s="489">
        <v>19421346.75</v>
      </c>
      <c r="I308" s="489">
        <v>2</v>
      </c>
    </row>
    <row r="309" spans="2:9" x14ac:dyDescent="0.25">
      <c r="B309" s="489">
        <v>93</v>
      </c>
      <c r="C309" s="489" t="s">
        <v>11</v>
      </c>
      <c r="D309" s="489" t="s">
        <v>83</v>
      </c>
      <c r="E309" s="489" t="s">
        <v>888</v>
      </c>
      <c r="F309" s="489">
        <v>25955482.949999999</v>
      </c>
      <c r="G309" s="489">
        <v>26152780.960000001</v>
      </c>
      <c r="I309" s="489">
        <v>1</v>
      </c>
    </row>
    <row r="310" spans="2:9" x14ac:dyDescent="0.25">
      <c r="B310" s="489">
        <v>93</v>
      </c>
      <c r="C310" s="489" t="s">
        <v>11</v>
      </c>
      <c r="D310" s="489" t="s">
        <v>95</v>
      </c>
      <c r="E310" s="489" t="s">
        <v>101</v>
      </c>
      <c r="F310" s="489">
        <v>22100334.370000001</v>
      </c>
      <c r="G310" s="489">
        <v>22295050.555714302</v>
      </c>
      <c r="I310" s="489">
        <v>7</v>
      </c>
    </row>
    <row r="311" spans="2:9" x14ac:dyDescent="0.25">
      <c r="B311" s="489">
        <v>93</v>
      </c>
      <c r="C311" s="489" t="s">
        <v>11</v>
      </c>
      <c r="D311" s="489" t="s">
        <v>95</v>
      </c>
      <c r="E311" s="489" t="s">
        <v>655</v>
      </c>
      <c r="F311" s="489">
        <v>19521983.120000001</v>
      </c>
      <c r="G311" s="489">
        <v>19570561.120000001</v>
      </c>
      <c r="I311" s="489">
        <v>1</v>
      </c>
    </row>
    <row r="312" spans="2:9" x14ac:dyDescent="0.25">
      <c r="B312" s="489">
        <v>93</v>
      </c>
      <c r="C312" s="489" t="s">
        <v>11</v>
      </c>
      <c r="D312" s="489" t="s">
        <v>95</v>
      </c>
      <c r="E312" s="489" t="s">
        <v>845</v>
      </c>
      <c r="F312" s="489">
        <v>19064322.32</v>
      </c>
      <c r="G312" s="489">
        <v>19198886.173333298</v>
      </c>
      <c r="I312" s="489">
        <v>3</v>
      </c>
    </row>
    <row r="313" spans="2:9" x14ac:dyDescent="0.25">
      <c r="B313" s="489">
        <v>93</v>
      </c>
      <c r="C313" s="489" t="s">
        <v>11</v>
      </c>
      <c r="D313" s="489" t="s">
        <v>95</v>
      </c>
      <c r="E313" s="489" t="s">
        <v>909</v>
      </c>
      <c r="F313" s="489">
        <v>21497869.199999999</v>
      </c>
      <c r="G313" s="489">
        <v>21563188</v>
      </c>
      <c r="I313" s="489">
        <v>1</v>
      </c>
    </row>
    <row r="314" spans="2:9" x14ac:dyDescent="0.25">
      <c r="B314" s="489">
        <v>93</v>
      </c>
      <c r="C314" s="489" t="s">
        <v>11</v>
      </c>
      <c r="D314" s="489" t="s">
        <v>95</v>
      </c>
      <c r="E314" s="489" t="s">
        <v>846</v>
      </c>
      <c r="F314" s="489">
        <v>17736265.256666701</v>
      </c>
      <c r="G314" s="489">
        <v>17866800.829999998</v>
      </c>
      <c r="I314" s="489">
        <v>3</v>
      </c>
    </row>
    <row r="315" spans="2:9" x14ac:dyDescent="0.25">
      <c r="B315" s="489">
        <v>93</v>
      </c>
      <c r="C315" s="489" t="s">
        <v>11</v>
      </c>
      <c r="D315" s="489" t="s">
        <v>983</v>
      </c>
      <c r="E315" s="489" t="s">
        <v>1118</v>
      </c>
      <c r="F315" s="489">
        <v>15902872.57</v>
      </c>
      <c r="G315" s="489">
        <v>16060375.640000001</v>
      </c>
      <c r="I315" s="489">
        <v>2</v>
      </c>
    </row>
    <row r="316" spans="2:9" x14ac:dyDescent="0.25">
      <c r="B316" s="489">
        <v>93</v>
      </c>
      <c r="C316" s="489" t="s">
        <v>11</v>
      </c>
      <c r="D316" s="489" t="s">
        <v>84</v>
      </c>
      <c r="E316" s="489" t="s">
        <v>84</v>
      </c>
      <c r="F316" s="489">
        <v>20106593.699999999</v>
      </c>
      <c r="G316" s="489">
        <v>20173993</v>
      </c>
      <c r="I316" s="489">
        <v>1</v>
      </c>
    </row>
    <row r="317" spans="2:9" x14ac:dyDescent="0.25">
      <c r="B317" s="489">
        <v>93</v>
      </c>
      <c r="C317" s="489" t="s">
        <v>11</v>
      </c>
      <c r="D317" s="489" t="s">
        <v>84</v>
      </c>
      <c r="E317" s="489" t="s">
        <v>910</v>
      </c>
      <c r="F317" s="489">
        <v>17956600.440000001</v>
      </c>
      <c r="G317" s="489">
        <v>17956600.440000001</v>
      </c>
      <c r="I317" s="489">
        <v>1</v>
      </c>
    </row>
    <row r="318" spans="2:9" x14ac:dyDescent="0.25">
      <c r="B318" s="489">
        <v>93</v>
      </c>
      <c r="C318" s="489" t="s">
        <v>11</v>
      </c>
      <c r="D318" s="489" t="s">
        <v>84</v>
      </c>
      <c r="E318" s="489" t="s">
        <v>902</v>
      </c>
      <c r="F318" s="489">
        <v>17726633.693333302</v>
      </c>
      <c r="G318" s="489">
        <v>17765035.193333302</v>
      </c>
      <c r="I318" s="489">
        <v>3</v>
      </c>
    </row>
    <row r="319" spans="2:9" x14ac:dyDescent="0.25">
      <c r="B319" s="489">
        <v>93</v>
      </c>
      <c r="C319" s="489" t="s">
        <v>11</v>
      </c>
      <c r="D319" s="489" t="s">
        <v>99</v>
      </c>
      <c r="E319" s="489" t="s">
        <v>760</v>
      </c>
      <c r="F319" s="489">
        <v>14962586</v>
      </c>
      <c r="G319" s="489">
        <v>15117980</v>
      </c>
      <c r="I319" s="489">
        <v>1</v>
      </c>
    </row>
    <row r="320" spans="2:9" x14ac:dyDescent="0.25">
      <c r="B320" s="489">
        <v>93</v>
      </c>
      <c r="C320" s="489" t="s">
        <v>11</v>
      </c>
      <c r="D320" s="489" t="s">
        <v>99</v>
      </c>
      <c r="E320" s="489" t="s">
        <v>914</v>
      </c>
      <c r="F320" s="489">
        <v>17345342.965</v>
      </c>
      <c r="G320" s="489">
        <v>17519061.379999999</v>
      </c>
      <c r="I320" s="489">
        <v>2</v>
      </c>
    </row>
    <row r="321" spans="2:9" x14ac:dyDescent="0.25">
      <c r="B321" s="489">
        <v>93</v>
      </c>
      <c r="C321" s="489" t="s">
        <v>12</v>
      </c>
      <c r="D321" s="489" t="s">
        <v>85</v>
      </c>
      <c r="E321" s="489" t="s">
        <v>85</v>
      </c>
      <c r="F321" s="489">
        <v>20631742.809999999</v>
      </c>
      <c r="G321" s="489">
        <v>20631742.809999999</v>
      </c>
      <c r="I321" s="489">
        <v>1</v>
      </c>
    </row>
    <row r="322" spans="2:9" x14ac:dyDescent="0.25">
      <c r="B322" s="489">
        <v>93</v>
      </c>
      <c r="C322" s="489" t="s">
        <v>12</v>
      </c>
      <c r="D322" s="489" t="s">
        <v>85</v>
      </c>
      <c r="E322" s="489" t="s">
        <v>916</v>
      </c>
      <c r="F322" s="489">
        <v>19889565.170000002</v>
      </c>
      <c r="G322" s="489">
        <v>19950627.350000001</v>
      </c>
      <c r="I322" s="489">
        <v>1</v>
      </c>
    </row>
    <row r="323" spans="2:9" x14ac:dyDescent="0.25">
      <c r="B323" s="489">
        <v>93</v>
      </c>
      <c r="C323" s="489" t="s">
        <v>12</v>
      </c>
      <c r="D323" s="489" t="s">
        <v>85</v>
      </c>
      <c r="E323" s="489" t="s">
        <v>933</v>
      </c>
      <c r="F323" s="489">
        <v>20283567.635000002</v>
      </c>
      <c r="G323" s="489">
        <v>20519566.175000001</v>
      </c>
      <c r="I323" s="489">
        <v>2</v>
      </c>
    </row>
    <row r="324" spans="2:9" x14ac:dyDescent="0.25">
      <c r="B324" s="489">
        <v>93</v>
      </c>
      <c r="C324" s="489" t="s">
        <v>12</v>
      </c>
      <c r="D324" s="489" t="s">
        <v>85</v>
      </c>
      <c r="E324" s="489" t="s">
        <v>1148</v>
      </c>
      <c r="F324" s="489">
        <v>14283690</v>
      </c>
      <c r="G324" s="489">
        <v>14426700</v>
      </c>
      <c r="I324" s="489">
        <v>1</v>
      </c>
    </row>
    <row r="325" spans="2:9" x14ac:dyDescent="0.25">
      <c r="B325" s="489">
        <v>93</v>
      </c>
      <c r="C325" s="489" t="s">
        <v>12</v>
      </c>
      <c r="D325" s="489" t="s">
        <v>85</v>
      </c>
      <c r="E325" s="489" t="s">
        <v>1157</v>
      </c>
      <c r="F325" s="489">
        <v>17925487.27</v>
      </c>
      <c r="G325" s="489">
        <v>18112122.280000001</v>
      </c>
      <c r="I325" s="489">
        <v>1</v>
      </c>
    </row>
    <row r="326" spans="2:9" x14ac:dyDescent="0.25">
      <c r="B326" s="489">
        <v>93</v>
      </c>
      <c r="C326" s="489" t="s">
        <v>12</v>
      </c>
      <c r="D326" s="489" t="s">
        <v>85</v>
      </c>
      <c r="E326" s="489" t="s">
        <v>1203</v>
      </c>
      <c r="F326" s="489">
        <v>20432912.210000001</v>
      </c>
      <c r="G326" s="489">
        <v>20618446.02</v>
      </c>
      <c r="I326" s="489">
        <v>1</v>
      </c>
    </row>
    <row r="327" spans="2:9" x14ac:dyDescent="0.25">
      <c r="B327" s="489">
        <v>93</v>
      </c>
      <c r="C327" s="489" t="s">
        <v>13</v>
      </c>
      <c r="D327" s="489" t="s">
        <v>106</v>
      </c>
      <c r="E327" s="489" t="s">
        <v>1075</v>
      </c>
      <c r="F327" s="489">
        <v>17125131.969999999</v>
      </c>
      <c r="G327" s="489">
        <v>17178547.670000002</v>
      </c>
      <c r="I327" s="489">
        <v>1</v>
      </c>
    </row>
    <row r="328" spans="2:9" x14ac:dyDescent="0.25">
      <c r="B328" s="489">
        <v>93</v>
      </c>
      <c r="C328" s="489" t="s">
        <v>13</v>
      </c>
      <c r="D328" s="489" t="s">
        <v>106</v>
      </c>
      <c r="E328" s="489" t="s">
        <v>616</v>
      </c>
      <c r="F328" s="489">
        <v>19239067.879999999</v>
      </c>
      <c r="G328" s="489">
        <v>19380249.536666699</v>
      </c>
      <c r="I328" s="489">
        <v>3</v>
      </c>
    </row>
    <row r="329" spans="2:9" x14ac:dyDescent="0.25">
      <c r="B329" s="489">
        <v>93</v>
      </c>
      <c r="C329" s="489" t="s">
        <v>13</v>
      </c>
      <c r="D329" s="489" t="s">
        <v>106</v>
      </c>
      <c r="E329" s="489" t="s">
        <v>524</v>
      </c>
      <c r="F329" s="489">
        <v>18903167.785714298</v>
      </c>
      <c r="G329" s="489">
        <v>19009188.964285702</v>
      </c>
      <c r="I329" s="489">
        <v>7</v>
      </c>
    </row>
    <row r="330" spans="2:9" x14ac:dyDescent="0.25">
      <c r="B330" s="489">
        <v>93</v>
      </c>
      <c r="C330" s="489" t="s">
        <v>13</v>
      </c>
      <c r="D330" s="489" t="s">
        <v>106</v>
      </c>
      <c r="E330" s="489" t="s">
        <v>1714</v>
      </c>
      <c r="F330" s="489">
        <v>14299883.029999999</v>
      </c>
      <c r="G330" s="489">
        <v>14449832.9</v>
      </c>
      <c r="I330" s="489">
        <v>1</v>
      </c>
    </row>
    <row r="331" spans="2:9" x14ac:dyDescent="0.25">
      <c r="B331" s="489">
        <v>93</v>
      </c>
      <c r="C331" s="489" t="s">
        <v>73</v>
      </c>
      <c r="D331" s="489" t="s">
        <v>516</v>
      </c>
      <c r="E331" s="489" t="s">
        <v>516</v>
      </c>
      <c r="F331" s="489">
        <v>36083357.649999999</v>
      </c>
      <c r="G331" s="489">
        <v>36215215.560000002</v>
      </c>
      <c r="I331" s="489">
        <v>1</v>
      </c>
    </row>
    <row r="332" spans="2:9" x14ac:dyDescent="0.25">
      <c r="B332" s="489">
        <v>93</v>
      </c>
      <c r="C332" s="489" t="s">
        <v>73</v>
      </c>
      <c r="D332" s="489" t="s">
        <v>754</v>
      </c>
      <c r="E332" s="489" t="s">
        <v>754</v>
      </c>
      <c r="F332" s="489">
        <v>18139374.539999999</v>
      </c>
      <c r="G332" s="489">
        <v>18199801.039999999</v>
      </c>
      <c r="I332" s="489">
        <v>1</v>
      </c>
    </row>
    <row r="333" spans="2:9" x14ac:dyDescent="0.25">
      <c r="B333" s="489">
        <v>93</v>
      </c>
      <c r="C333" s="489" t="s">
        <v>73</v>
      </c>
      <c r="D333" s="489" t="s">
        <v>923</v>
      </c>
      <c r="E333" s="489" t="s">
        <v>923</v>
      </c>
      <c r="F333" s="489">
        <v>23412052.859999999</v>
      </c>
      <c r="G333" s="489">
        <v>23622932.66</v>
      </c>
      <c r="I333" s="489">
        <v>1</v>
      </c>
    </row>
    <row r="334" spans="2:9" x14ac:dyDescent="0.25">
      <c r="B334" s="489">
        <v>93</v>
      </c>
      <c r="C334" s="489" t="s">
        <v>73</v>
      </c>
      <c r="D334" s="489" t="s">
        <v>923</v>
      </c>
      <c r="E334" s="489" t="s">
        <v>1715</v>
      </c>
      <c r="F334" s="489">
        <v>16333988.039999999</v>
      </c>
      <c r="G334" s="489">
        <v>16333988.039999999</v>
      </c>
      <c r="I334" s="489">
        <v>1</v>
      </c>
    </row>
    <row r="335" spans="2:9" x14ac:dyDescent="0.25">
      <c r="B335" s="489">
        <v>93</v>
      </c>
      <c r="C335" s="489" t="s">
        <v>73</v>
      </c>
      <c r="D335" s="489" t="s">
        <v>617</v>
      </c>
      <c r="E335" s="489" t="s">
        <v>1094</v>
      </c>
      <c r="F335" s="489">
        <v>21023231.77</v>
      </c>
      <c r="G335" s="489">
        <v>21336463.539999999</v>
      </c>
      <c r="I335" s="489">
        <v>1</v>
      </c>
    </row>
    <row r="336" spans="2:9" x14ac:dyDescent="0.25">
      <c r="B336" s="489">
        <v>93</v>
      </c>
      <c r="C336" s="489" t="s">
        <v>73</v>
      </c>
      <c r="D336" s="489" t="s">
        <v>617</v>
      </c>
      <c r="E336" s="489" t="s">
        <v>947</v>
      </c>
      <c r="F336" s="489">
        <v>18791550</v>
      </c>
      <c r="G336" s="489">
        <v>18891550</v>
      </c>
      <c r="I336" s="489">
        <v>1</v>
      </c>
    </row>
    <row r="337" spans="2:9" x14ac:dyDescent="0.25">
      <c r="B337" s="489">
        <v>93</v>
      </c>
      <c r="C337" s="489" t="s">
        <v>73</v>
      </c>
      <c r="D337" s="489" t="s">
        <v>658</v>
      </c>
      <c r="E337" s="489" t="s">
        <v>672</v>
      </c>
      <c r="F337" s="489">
        <v>18314328.352000002</v>
      </c>
      <c r="G337" s="489">
        <v>18414103.998</v>
      </c>
      <c r="I337" s="489">
        <v>5</v>
      </c>
    </row>
    <row r="338" spans="2:9" x14ac:dyDescent="0.25">
      <c r="B338" s="489">
        <v>93</v>
      </c>
      <c r="C338" s="489" t="s">
        <v>73</v>
      </c>
      <c r="D338" s="489" t="s">
        <v>658</v>
      </c>
      <c r="E338" s="489" t="s">
        <v>1166</v>
      </c>
      <c r="F338" s="489">
        <v>14496939.202500001</v>
      </c>
      <c r="G338" s="489">
        <v>14685043.445</v>
      </c>
      <c r="I338" s="489">
        <v>4</v>
      </c>
    </row>
    <row r="339" spans="2:9" x14ac:dyDescent="0.25">
      <c r="B339" s="489">
        <v>93</v>
      </c>
      <c r="C339" s="489" t="s">
        <v>73</v>
      </c>
      <c r="D339" s="489" t="s">
        <v>743</v>
      </c>
      <c r="E339" s="489" t="s">
        <v>744</v>
      </c>
      <c r="F339" s="489">
        <v>17180550</v>
      </c>
      <c r="G339" s="489">
        <v>17260550</v>
      </c>
      <c r="I339" s="489">
        <v>1</v>
      </c>
    </row>
    <row r="340" spans="2:9" x14ac:dyDescent="0.25">
      <c r="B340" s="489">
        <v>93</v>
      </c>
      <c r="C340" s="489" t="s">
        <v>74</v>
      </c>
      <c r="D340" s="489" t="s">
        <v>74</v>
      </c>
      <c r="E340" s="489" t="s">
        <v>936</v>
      </c>
      <c r="F340" s="489">
        <v>16844696.309999999</v>
      </c>
      <c r="G340" s="489">
        <v>16900773.68</v>
      </c>
      <c r="I340" s="489">
        <v>1</v>
      </c>
    </row>
    <row r="341" spans="2:9" x14ac:dyDescent="0.25">
      <c r="B341" s="489">
        <v>93</v>
      </c>
      <c r="C341" s="489" t="s">
        <v>74</v>
      </c>
      <c r="D341" s="489" t="s">
        <v>74</v>
      </c>
      <c r="E341" s="489" t="s">
        <v>930</v>
      </c>
      <c r="F341" s="489">
        <v>18874084.640000001</v>
      </c>
      <c r="G341" s="489">
        <v>18976047.538333301</v>
      </c>
      <c r="I341" s="489">
        <v>6</v>
      </c>
    </row>
    <row r="342" spans="2:9" x14ac:dyDescent="0.25">
      <c r="B342" s="489">
        <v>93</v>
      </c>
      <c r="C342" s="489" t="s">
        <v>74</v>
      </c>
      <c r="D342" s="489" t="s">
        <v>74</v>
      </c>
      <c r="E342" s="489" t="s">
        <v>755</v>
      </c>
      <c r="F342" s="489">
        <v>23454694.452857099</v>
      </c>
      <c r="G342" s="489">
        <v>23569391.4757143</v>
      </c>
      <c r="I342" s="489">
        <v>7</v>
      </c>
    </row>
    <row r="343" spans="2:9" x14ac:dyDescent="0.25">
      <c r="B343" s="489">
        <v>93</v>
      </c>
      <c r="C343" s="489" t="s">
        <v>74</v>
      </c>
      <c r="D343" s="489" t="s">
        <v>74</v>
      </c>
      <c r="E343" s="489" t="s">
        <v>986</v>
      </c>
      <c r="F343" s="489">
        <v>27213798.579999998</v>
      </c>
      <c r="G343" s="489">
        <v>27288674.93</v>
      </c>
      <c r="I343" s="489">
        <v>1</v>
      </c>
    </row>
    <row r="344" spans="2:9" x14ac:dyDescent="0.25">
      <c r="B344" s="489">
        <v>93</v>
      </c>
      <c r="C344" s="489" t="s">
        <v>74</v>
      </c>
      <c r="D344" s="489" t="s">
        <v>763</v>
      </c>
      <c r="E344" s="489" t="s">
        <v>1132</v>
      </c>
      <c r="F344" s="489">
        <v>15353677.060000001</v>
      </c>
      <c r="G344" s="489">
        <v>15505252.949999999</v>
      </c>
      <c r="I344" s="489">
        <v>1</v>
      </c>
    </row>
    <row r="345" spans="2:9" x14ac:dyDescent="0.25">
      <c r="B345" s="489">
        <v>93</v>
      </c>
      <c r="C345" s="489" t="s">
        <v>74</v>
      </c>
      <c r="D345" s="489" t="s">
        <v>72</v>
      </c>
      <c r="E345" s="489" t="s">
        <v>72</v>
      </c>
      <c r="F345" s="489">
        <v>17118748.32</v>
      </c>
      <c r="G345" s="489">
        <v>17289671.100000001</v>
      </c>
      <c r="I345" s="489">
        <v>1</v>
      </c>
    </row>
    <row r="346" spans="2:9" x14ac:dyDescent="0.25">
      <c r="B346" s="489">
        <v>93</v>
      </c>
      <c r="C346" s="489" t="s">
        <v>74</v>
      </c>
      <c r="D346" s="489" t="s">
        <v>72</v>
      </c>
      <c r="E346" s="489" t="s">
        <v>943</v>
      </c>
      <c r="F346" s="489">
        <v>21225826.75</v>
      </c>
      <c r="G346" s="489">
        <v>21225826.75</v>
      </c>
      <c r="I346" s="489">
        <v>1</v>
      </c>
    </row>
    <row r="347" spans="2:9" x14ac:dyDescent="0.25">
      <c r="B347" s="489">
        <v>93</v>
      </c>
      <c r="C347" s="489" t="s">
        <v>74</v>
      </c>
      <c r="D347" s="489" t="s">
        <v>72</v>
      </c>
      <c r="E347" s="489" t="s">
        <v>756</v>
      </c>
      <c r="F347" s="489">
        <v>14815116.765000001</v>
      </c>
      <c r="G347" s="489">
        <v>14929373.949999999</v>
      </c>
      <c r="I347" s="489">
        <v>2</v>
      </c>
    </row>
    <row r="348" spans="2:9" x14ac:dyDescent="0.25">
      <c r="B348" s="489">
        <v>93</v>
      </c>
      <c r="C348" s="489" t="s">
        <v>74</v>
      </c>
      <c r="D348" s="489" t="s">
        <v>72</v>
      </c>
      <c r="E348" s="489" t="s">
        <v>1050</v>
      </c>
      <c r="F348" s="489">
        <v>15312401.140000001</v>
      </c>
      <c r="G348" s="489">
        <v>15484858.77</v>
      </c>
      <c r="I348" s="489">
        <v>1</v>
      </c>
    </row>
    <row r="349" spans="2:9" x14ac:dyDescent="0.25">
      <c r="B349" s="489">
        <v>93</v>
      </c>
      <c r="C349" s="489" t="s">
        <v>74</v>
      </c>
      <c r="D349" s="489" t="s">
        <v>72</v>
      </c>
      <c r="E349" s="489" t="s">
        <v>831</v>
      </c>
      <c r="F349" s="489">
        <v>18015281.506666701</v>
      </c>
      <c r="G349" s="489">
        <v>18051747.053333301</v>
      </c>
      <c r="I349" s="489">
        <v>3</v>
      </c>
    </row>
    <row r="350" spans="2:9" x14ac:dyDescent="0.25">
      <c r="B350" s="489">
        <v>93</v>
      </c>
      <c r="C350" s="489" t="s">
        <v>74</v>
      </c>
      <c r="D350" s="489" t="s">
        <v>747</v>
      </c>
      <c r="E350" s="489" t="s">
        <v>748</v>
      </c>
      <c r="F350" s="489">
        <v>22777221.530000001</v>
      </c>
      <c r="G350" s="489">
        <v>22964602.18</v>
      </c>
      <c r="I350" s="489">
        <v>1</v>
      </c>
    </row>
    <row r="351" spans="2:9" x14ac:dyDescent="0.25">
      <c r="B351" s="489">
        <v>93</v>
      </c>
      <c r="C351" s="489" t="s">
        <v>74</v>
      </c>
      <c r="D351" s="489" t="s">
        <v>75</v>
      </c>
      <c r="E351" s="489" t="s">
        <v>917</v>
      </c>
      <c r="F351" s="489">
        <v>19256359.969999999</v>
      </c>
      <c r="G351" s="489">
        <v>19439085.670000002</v>
      </c>
      <c r="I351" s="489">
        <v>1</v>
      </c>
    </row>
    <row r="352" spans="2:9" x14ac:dyDescent="0.25">
      <c r="B352" s="489">
        <v>93</v>
      </c>
      <c r="C352" s="489" t="s">
        <v>74</v>
      </c>
      <c r="D352" s="489" t="s">
        <v>75</v>
      </c>
      <c r="E352" s="489" t="s">
        <v>918</v>
      </c>
      <c r="F352" s="489">
        <v>17267780</v>
      </c>
      <c r="G352" s="489">
        <v>17327780</v>
      </c>
      <c r="I352" s="489">
        <v>1</v>
      </c>
    </row>
    <row r="353" spans="2:9" x14ac:dyDescent="0.25">
      <c r="B353" s="489">
        <v>93</v>
      </c>
      <c r="C353" s="489" t="s">
        <v>74</v>
      </c>
      <c r="D353" s="489" t="s">
        <v>97</v>
      </c>
      <c r="E353" s="489" t="s">
        <v>598</v>
      </c>
      <c r="F353" s="489">
        <v>19152016.024999999</v>
      </c>
      <c r="G353" s="489">
        <v>19277778.605</v>
      </c>
      <c r="I353" s="489">
        <v>2</v>
      </c>
    </row>
    <row r="354" spans="2:9" x14ac:dyDescent="0.25">
      <c r="B354" s="489">
        <v>93</v>
      </c>
      <c r="C354" s="489" t="s">
        <v>74</v>
      </c>
      <c r="D354" s="489" t="s">
        <v>97</v>
      </c>
      <c r="E354" s="489" t="s">
        <v>1078</v>
      </c>
      <c r="F354" s="489">
        <v>17586655.458000001</v>
      </c>
      <c r="G354" s="489">
        <v>17630986.094000001</v>
      </c>
      <c r="I354" s="489">
        <v>5</v>
      </c>
    </row>
    <row r="355" spans="2:9" x14ac:dyDescent="0.25">
      <c r="B355" s="489">
        <v>93</v>
      </c>
      <c r="C355" s="489" t="s">
        <v>74</v>
      </c>
      <c r="D355" s="489" t="s">
        <v>745</v>
      </c>
      <c r="E355" s="489" t="s">
        <v>745</v>
      </c>
      <c r="F355" s="489">
        <v>17673205.355</v>
      </c>
      <c r="G355" s="489">
        <v>17804968.010000002</v>
      </c>
      <c r="I355" s="489">
        <v>2</v>
      </c>
    </row>
    <row r="356" spans="2:9" x14ac:dyDescent="0.25">
      <c r="B356" s="489">
        <v>93</v>
      </c>
      <c r="C356" s="489" t="s">
        <v>74</v>
      </c>
      <c r="D356" s="489" t="s">
        <v>746</v>
      </c>
      <c r="E356" s="489" t="s">
        <v>881</v>
      </c>
      <c r="F356" s="489">
        <v>15934299.1</v>
      </c>
      <c r="G356" s="489">
        <v>15994776.779999999</v>
      </c>
      <c r="I356" s="489">
        <v>1</v>
      </c>
    </row>
    <row r="357" spans="2:9" x14ac:dyDescent="0.25">
      <c r="B357" s="489">
        <v>93</v>
      </c>
      <c r="C357" s="489" t="s">
        <v>74</v>
      </c>
      <c r="D357" s="489" t="s">
        <v>746</v>
      </c>
      <c r="E357" s="489" t="s">
        <v>1079</v>
      </c>
      <c r="F357" s="489">
        <v>18314174</v>
      </c>
      <c r="G357" s="489">
        <v>18410280</v>
      </c>
      <c r="I357" s="489">
        <v>2</v>
      </c>
    </row>
    <row r="358" spans="2:9" x14ac:dyDescent="0.25">
      <c r="B358" s="489">
        <v>93</v>
      </c>
      <c r="C358" s="489" t="s">
        <v>74</v>
      </c>
      <c r="D358" s="489" t="s">
        <v>1213</v>
      </c>
      <c r="E358" s="489" t="s">
        <v>1213</v>
      </c>
      <c r="F358" s="489">
        <v>29573769.02</v>
      </c>
      <c r="G358" s="489">
        <v>29573769.02</v>
      </c>
      <c r="I358" s="489">
        <v>1</v>
      </c>
    </row>
    <row r="359" spans="2:9" x14ac:dyDescent="0.25">
      <c r="B359" s="489">
        <v>93</v>
      </c>
      <c r="C359" s="489" t="s">
        <v>105</v>
      </c>
      <c r="D359" s="489" t="s">
        <v>105</v>
      </c>
      <c r="E359" s="489" t="s">
        <v>105</v>
      </c>
      <c r="F359" s="489">
        <v>21918442.149999999</v>
      </c>
      <c r="G359" s="489">
        <v>21918442.149999999</v>
      </c>
      <c r="I359" s="489">
        <v>1</v>
      </c>
    </row>
    <row r="360" spans="2:9" x14ac:dyDescent="0.25">
      <c r="B360" s="489">
        <v>93</v>
      </c>
      <c r="C360" s="489" t="s">
        <v>105</v>
      </c>
      <c r="D360" s="489" t="s">
        <v>107</v>
      </c>
      <c r="E360" s="489" t="s">
        <v>110</v>
      </c>
      <c r="F360" s="489">
        <v>23700086.463333301</v>
      </c>
      <c r="G360" s="489">
        <v>23853184.1833333</v>
      </c>
      <c r="I360" s="489">
        <v>3</v>
      </c>
    </row>
    <row r="361" spans="2:9" x14ac:dyDescent="0.25">
      <c r="B361" s="489">
        <v>93</v>
      </c>
      <c r="C361" s="489" t="s">
        <v>105</v>
      </c>
      <c r="D361" s="489" t="s">
        <v>107</v>
      </c>
      <c r="E361" s="489" t="s">
        <v>76</v>
      </c>
      <c r="F361" s="489">
        <v>20552322.120000001</v>
      </c>
      <c r="G361" s="489">
        <v>20710862.885000002</v>
      </c>
      <c r="I361" s="489">
        <v>2</v>
      </c>
    </row>
    <row r="362" spans="2:9" x14ac:dyDescent="0.25">
      <c r="B362" s="489">
        <v>93</v>
      </c>
      <c r="C362" s="489" t="s">
        <v>105</v>
      </c>
      <c r="D362" s="489" t="s">
        <v>107</v>
      </c>
      <c r="E362" s="489" t="s">
        <v>92</v>
      </c>
      <c r="F362" s="489">
        <v>19987961.609999999</v>
      </c>
      <c r="G362" s="489">
        <v>20043016.609999999</v>
      </c>
      <c r="I362" s="489">
        <v>3</v>
      </c>
    </row>
    <row r="363" spans="2:9" x14ac:dyDescent="0.25">
      <c r="B363" s="489">
        <v>93</v>
      </c>
      <c r="C363" s="489" t="s">
        <v>105</v>
      </c>
      <c r="D363" s="489" t="s">
        <v>107</v>
      </c>
      <c r="E363" s="489" t="s">
        <v>77</v>
      </c>
      <c r="F363" s="489">
        <v>20320436.690000001</v>
      </c>
      <c r="G363" s="489">
        <v>20445961.524999999</v>
      </c>
      <c r="I363" s="489">
        <v>14</v>
      </c>
    </row>
    <row r="364" spans="2:9" x14ac:dyDescent="0.25">
      <c r="B364" s="489">
        <v>93</v>
      </c>
      <c r="C364" s="489" t="s">
        <v>105</v>
      </c>
      <c r="D364" s="489" t="s">
        <v>830</v>
      </c>
      <c r="E364" s="489" t="s">
        <v>1081</v>
      </c>
      <c r="F364" s="489">
        <v>21209267.460000001</v>
      </c>
      <c r="G364" s="489">
        <v>21279519.399999999</v>
      </c>
      <c r="I364" s="489">
        <v>1</v>
      </c>
    </row>
    <row r="365" spans="2:9" x14ac:dyDescent="0.25">
      <c r="B365" s="489">
        <v>93</v>
      </c>
      <c r="C365" s="489" t="s">
        <v>105</v>
      </c>
      <c r="D365" s="489" t="s">
        <v>830</v>
      </c>
      <c r="E365" s="489" t="s">
        <v>1082</v>
      </c>
      <c r="F365" s="489">
        <v>19363164.079999998</v>
      </c>
      <c r="G365" s="489">
        <v>19424626.75</v>
      </c>
      <c r="I365" s="489">
        <v>1</v>
      </c>
    </row>
    <row r="366" spans="2:9" x14ac:dyDescent="0.25">
      <c r="B366" s="489">
        <v>93</v>
      </c>
      <c r="C366" s="489" t="s">
        <v>105</v>
      </c>
      <c r="D366" s="489" t="s">
        <v>830</v>
      </c>
      <c r="E366" s="489" t="s">
        <v>1083</v>
      </c>
      <c r="F366" s="489">
        <v>20442989.25</v>
      </c>
      <c r="G366" s="489">
        <v>20442989.25</v>
      </c>
      <c r="I366" s="489">
        <v>1</v>
      </c>
    </row>
    <row r="367" spans="2:9" x14ac:dyDescent="0.25">
      <c r="B367" s="489">
        <v>93</v>
      </c>
      <c r="C367" s="489" t="s">
        <v>105</v>
      </c>
      <c r="D367" s="489" t="s">
        <v>830</v>
      </c>
      <c r="E367" s="489" t="s">
        <v>850</v>
      </c>
      <c r="F367" s="489">
        <v>17845402</v>
      </c>
      <c r="G367" s="489">
        <v>17893780</v>
      </c>
      <c r="I367" s="489">
        <v>1</v>
      </c>
    </row>
    <row r="368" spans="2:9" x14ac:dyDescent="0.25">
      <c r="B368" s="489">
        <v>93</v>
      </c>
      <c r="C368" s="489" t="s">
        <v>105</v>
      </c>
      <c r="D368" s="489" t="s">
        <v>509</v>
      </c>
      <c r="E368" s="489" t="s">
        <v>663</v>
      </c>
      <c r="F368" s="489">
        <v>19315246.949999999</v>
      </c>
      <c r="G368" s="489">
        <v>19496518.646666698</v>
      </c>
      <c r="I368" s="489">
        <v>3</v>
      </c>
    </row>
    <row r="369" spans="2:9" x14ac:dyDescent="0.25">
      <c r="B369" s="489">
        <v>93</v>
      </c>
      <c r="C369" s="489" t="s">
        <v>105</v>
      </c>
      <c r="D369" s="489" t="s">
        <v>509</v>
      </c>
      <c r="E369" s="489" t="s">
        <v>937</v>
      </c>
      <c r="F369" s="489">
        <v>17774421.335000001</v>
      </c>
      <c r="G369" s="489">
        <v>17858795.050000001</v>
      </c>
      <c r="I369" s="489">
        <v>2</v>
      </c>
    </row>
    <row r="370" spans="2:9" x14ac:dyDescent="0.25">
      <c r="B370" s="489">
        <v>93</v>
      </c>
      <c r="C370" s="489" t="s">
        <v>105</v>
      </c>
      <c r="D370" s="489" t="s">
        <v>108</v>
      </c>
      <c r="E370" s="489" t="s">
        <v>108</v>
      </c>
      <c r="F370" s="489">
        <v>21960395.833000001</v>
      </c>
      <c r="G370" s="489">
        <v>22087650.105999999</v>
      </c>
      <c r="I370" s="489">
        <v>10</v>
      </c>
    </row>
    <row r="371" spans="2:9" x14ac:dyDescent="0.25">
      <c r="B371" s="489">
        <v>93</v>
      </c>
      <c r="C371" s="489" t="s">
        <v>105</v>
      </c>
      <c r="D371" s="489" t="s">
        <v>108</v>
      </c>
      <c r="E371" s="489" t="s">
        <v>921</v>
      </c>
      <c r="F371" s="489">
        <v>20471686</v>
      </c>
      <c r="G371" s="489">
        <v>20630980</v>
      </c>
      <c r="I371" s="489">
        <v>1</v>
      </c>
    </row>
    <row r="372" spans="2:9" x14ac:dyDescent="0.25">
      <c r="B372" s="489">
        <v>93</v>
      </c>
      <c r="C372" s="489" t="s">
        <v>105</v>
      </c>
      <c r="D372" s="489" t="s">
        <v>108</v>
      </c>
      <c r="E372" s="489" t="s">
        <v>607</v>
      </c>
      <c r="F372" s="489">
        <v>21568486.440000001</v>
      </c>
      <c r="G372" s="489">
        <v>21631651.600000001</v>
      </c>
      <c r="I372" s="489">
        <v>1</v>
      </c>
    </row>
    <row r="373" spans="2:9" x14ac:dyDescent="0.25">
      <c r="B373" s="489">
        <v>93</v>
      </c>
      <c r="C373" s="489" t="s">
        <v>105</v>
      </c>
      <c r="D373" s="489" t="s">
        <v>108</v>
      </c>
      <c r="E373" s="489" t="s">
        <v>883</v>
      </c>
      <c r="F373" s="489">
        <v>19247623.640000001</v>
      </c>
      <c r="G373" s="489">
        <v>19545247.280000001</v>
      </c>
      <c r="I373" s="489">
        <v>1</v>
      </c>
    </row>
    <row r="374" spans="2:9" x14ac:dyDescent="0.25">
      <c r="B374" s="489">
        <v>96</v>
      </c>
      <c r="C374" s="489" t="s">
        <v>103</v>
      </c>
      <c r="D374" s="489" t="s">
        <v>109</v>
      </c>
      <c r="E374" s="489" t="s">
        <v>839</v>
      </c>
      <c r="F374" s="489">
        <v>20629841.829999998</v>
      </c>
      <c r="G374" s="489">
        <v>20699824.25</v>
      </c>
      <c r="I374" s="489">
        <v>1</v>
      </c>
    </row>
    <row r="375" spans="2:9" x14ac:dyDescent="0.25">
      <c r="B375" s="489">
        <v>96</v>
      </c>
      <c r="C375" s="489" t="s">
        <v>12</v>
      </c>
      <c r="D375" s="489" t="s">
        <v>878</v>
      </c>
      <c r="E375" s="489" t="s">
        <v>1030</v>
      </c>
      <c r="F375" s="489">
        <v>14171017.449999999</v>
      </c>
      <c r="G375" s="489">
        <v>14392034.9</v>
      </c>
      <c r="I375" s="489">
        <v>1</v>
      </c>
    </row>
    <row r="376" spans="2:9" x14ac:dyDescent="0.25">
      <c r="B376" s="489">
        <v>101</v>
      </c>
      <c r="C376" s="489" t="s">
        <v>13</v>
      </c>
      <c r="D376" s="489" t="s">
        <v>106</v>
      </c>
      <c r="E376" s="489" t="s">
        <v>524</v>
      </c>
      <c r="F376" s="489">
        <v>18755606.789999999</v>
      </c>
      <c r="G376" s="489">
        <v>18755606.789999999</v>
      </c>
      <c r="I376" s="489">
        <v>1</v>
      </c>
    </row>
    <row r="377" spans="2:9" x14ac:dyDescent="0.25">
      <c r="B377" s="489">
        <v>105</v>
      </c>
      <c r="C377" s="489" t="s">
        <v>11</v>
      </c>
      <c r="D377" s="489" t="s">
        <v>99</v>
      </c>
      <c r="E377" s="489" t="s">
        <v>760</v>
      </c>
      <c r="F377" s="489">
        <v>18684104</v>
      </c>
      <c r="G377" s="489">
        <v>18737266.3866667</v>
      </c>
      <c r="I377" s="489">
        <v>3</v>
      </c>
    </row>
    <row r="378" spans="2:9" x14ac:dyDescent="0.25">
      <c r="B378" s="489">
        <v>105</v>
      </c>
      <c r="C378" s="489" t="s">
        <v>105</v>
      </c>
      <c r="D378" s="489" t="s">
        <v>107</v>
      </c>
      <c r="E378" s="489" t="s">
        <v>526</v>
      </c>
      <c r="F378" s="489">
        <v>21507375.399999999</v>
      </c>
      <c r="G378" s="489">
        <v>21507375.399999999</v>
      </c>
      <c r="I378" s="489">
        <v>1</v>
      </c>
    </row>
    <row r="379" spans="2:9" x14ac:dyDescent="0.25">
      <c r="B379" s="489">
        <v>116</v>
      </c>
      <c r="C379" s="489" t="s">
        <v>11</v>
      </c>
      <c r="D379" s="489" t="s">
        <v>104</v>
      </c>
      <c r="E379" s="489" t="s">
        <v>904</v>
      </c>
      <c r="F379" s="489">
        <v>22487624.93</v>
      </c>
      <c r="G379" s="489">
        <v>22727249.859999999</v>
      </c>
      <c r="I379" s="489">
        <v>1</v>
      </c>
    </row>
    <row r="380" spans="2:9" x14ac:dyDescent="0.25">
      <c r="B380" s="489">
        <v>116</v>
      </c>
      <c r="C380" s="489" t="s">
        <v>73</v>
      </c>
      <c r="D380" s="489" t="s">
        <v>658</v>
      </c>
      <c r="E380" s="489" t="s">
        <v>935</v>
      </c>
      <c r="F380" s="489">
        <v>21270782.07</v>
      </c>
      <c r="G380" s="489">
        <v>21317757.859999999</v>
      </c>
      <c r="I380" s="489">
        <v>1</v>
      </c>
    </row>
    <row r="381" spans="2:9" x14ac:dyDescent="0.25">
      <c r="B381" s="489">
        <v>116</v>
      </c>
      <c r="C381" s="489" t="s">
        <v>73</v>
      </c>
      <c r="D381" s="489" t="s">
        <v>658</v>
      </c>
      <c r="E381" s="489" t="s">
        <v>1167</v>
      </c>
      <c r="F381" s="489">
        <v>21773833.07</v>
      </c>
      <c r="G381" s="489">
        <v>21821147.859999999</v>
      </c>
      <c r="I381" s="489">
        <v>1</v>
      </c>
    </row>
    <row r="382" spans="2:9" x14ac:dyDescent="0.25">
      <c r="B382" s="489">
        <v>116</v>
      </c>
      <c r="C382" s="489" t="s">
        <v>73</v>
      </c>
      <c r="D382" s="489" t="s">
        <v>658</v>
      </c>
      <c r="E382" s="489" t="s">
        <v>672</v>
      </c>
      <c r="F382" s="489">
        <v>23163655.93</v>
      </c>
      <c r="G382" s="489">
        <v>23215173.260000002</v>
      </c>
      <c r="I382" s="489">
        <v>1</v>
      </c>
    </row>
    <row r="383" spans="2:9" x14ac:dyDescent="0.25">
      <c r="B383" s="489">
        <v>116</v>
      </c>
      <c r="C383" s="489" t="s">
        <v>74</v>
      </c>
      <c r="D383" s="489" t="s">
        <v>763</v>
      </c>
      <c r="E383" s="489" t="s">
        <v>1132</v>
      </c>
      <c r="F383" s="489">
        <v>28494511.190000001</v>
      </c>
      <c r="G383" s="489">
        <v>28759022.379999999</v>
      </c>
      <c r="I383" s="489">
        <v>1</v>
      </c>
    </row>
    <row r="384" spans="2:9" x14ac:dyDescent="0.25">
      <c r="B384" s="489">
        <v>116</v>
      </c>
      <c r="C384" s="489" t="s">
        <v>74</v>
      </c>
      <c r="D384" s="489" t="s">
        <v>747</v>
      </c>
      <c r="E384" s="489" t="s">
        <v>748</v>
      </c>
      <c r="F384" s="489">
        <v>20868341.27</v>
      </c>
      <c r="G384" s="489">
        <v>20915045.859999999</v>
      </c>
      <c r="I384" s="489">
        <v>1</v>
      </c>
    </row>
    <row r="385" spans="2:9" x14ac:dyDescent="0.25">
      <c r="B385" s="489">
        <v>120</v>
      </c>
      <c r="C385" s="489" t="s">
        <v>11</v>
      </c>
      <c r="D385" s="489" t="s">
        <v>104</v>
      </c>
      <c r="E385" s="489" t="s">
        <v>875</v>
      </c>
      <c r="F385" s="489">
        <v>14500000</v>
      </c>
      <c r="G385" s="489">
        <v>14999633.390000001</v>
      </c>
      <c r="I385" s="489">
        <v>1</v>
      </c>
    </row>
    <row r="386" spans="2:9" x14ac:dyDescent="0.25">
      <c r="B386" s="489">
        <v>121</v>
      </c>
      <c r="C386" s="489" t="s">
        <v>103</v>
      </c>
      <c r="D386" s="489" t="s">
        <v>109</v>
      </c>
      <c r="E386" s="489" t="s">
        <v>751</v>
      </c>
      <c r="F386" s="489">
        <v>20563081.879999999</v>
      </c>
      <c r="G386" s="489">
        <v>20568081.879999999</v>
      </c>
      <c r="I386" s="489">
        <v>1</v>
      </c>
    </row>
    <row r="387" spans="2:9" x14ac:dyDescent="0.25">
      <c r="B387" s="489">
        <v>121</v>
      </c>
      <c r="C387" s="489" t="s">
        <v>11</v>
      </c>
      <c r="D387" s="489" t="s">
        <v>84</v>
      </c>
      <c r="E387" s="489" t="s">
        <v>84</v>
      </c>
      <c r="F387" s="489">
        <v>21079480.283333302</v>
      </c>
      <c r="G387" s="489">
        <v>21082813.616666701</v>
      </c>
      <c r="I387" s="489">
        <v>3</v>
      </c>
    </row>
    <row r="388" spans="2:9" x14ac:dyDescent="0.25">
      <c r="B388" s="489">
        <v>121</v>
      </c>
      <c r="C388" s="489" t="s">
        <v>11</v>
      </c>
      <c r="D388" s="489" t="s">
        <v>84</v>
      </c>
      <c r="E388" s="489" t="s">
        <v>876</v>
      </c>
      <c r="F388" s="489">
        <v>21471585.84</v>
      </c>
      <c r="G388" s="489">
        <v>21476585.84</v>
      </c>
      <c r="I388" s="489">
        <v>2</v>
      </c>
    </row>
    <row r="389" spans="2:9" x14ac:dyDescent="0.25">
      <c r="B389" s="489">
        <v>121</v>
      </c>
      <c r="C389" s="489" t="s">
        <v>11</v>
      </c>
      <c r="D389" s="489" t="s">
        <v>99</v>
      </c>
      <c r="E389" s="489" t="s">
        <v>914</v>
      </c>
      <c r="F389" s="489">
        <v>17313046.75</v>
      </c>
      <c r="G389" s="489">
        <v>17318046.75</v>
      </c>
      <c r="I389" s="489">
        <v>1</v>
      </c>
    </row>
    <row r="390" spans="2:9" x14ac:dyDescent="0.25">
      <c r="B390" s="489">
        <v>121</v>
      </c>
      <c r="C390" s="489" t="s">
        <v>105</v>
      </c>
      <c r="D390" s="489" t="s">
        <v>107</v>
      </c>
      <c r="E390" s="489" t="s">
        <v>92</v>
      </c>
      <c r="F390" s="489">
        <v>25276889.32</v>
      </c>
      <c r="G390" s="489">
        <v>25281889.32</v>
      </c>
      <c r="I390" s="489">
        <v>1</v>
      </c>
    </row>
    <row r="391" spans="2:9" x14ac:dyDescent="0.25">
      <c r="B391" s="489">
        <v>4</v>
      </c>
      <c r="C391" s="489" t="s">
        <v>103</v>
      </c>
      <c r="D391" s="489" t="s">
        <v>938</v>
      </c>
      <c r="E391" s="489" t="s">
        <v>945</v>
      </c>
      <c r="F391" s="489">
        <v>21479142.285</v>
      </c>
      <c r="G391" s="489">
        <v>21561483.475000001</v>
      </c>
      <c r="I391" s="489">
        <v>2</v>
      </c>
    </row>
    <row r="392" spans="2:9" x14ac:dyDescent="0.25">
      <c r="B392" s="489">
        <v>4</v>
      </c>
      <c r="C392" s="489" t="s">
        <v>103</v>
      </c>
      <c r="D392" s="489" t="s">
        <v>938</v>
      </c>
      <c r="E392" s="489" t="s">
        <v>1142</v>
      </c>
      <c r="F392" s="489">
        <v>22988213.870000001</v>
      </c>
      <c r="G392" s="489">
        <v>23154591.25</v>
      </c>
      <c r="I392" s="489">
        <v>1</v>
      </c>
    </row>
    <row r="393" spans="2:9" x14ac:dyDescent="0.25">
      <c r="B393" s="489">
        <v>4</v>
      </c>
      <c r="C393" s="489" t="s">
        <v>103</v>
      </c>
      <c r="D393" s="489" t="s">
        <v>1067</v>
      </c>
      <c r="E393" s="489" t="s">
        <v>1068</v>
      </c>
      <c r="F393" s="489">
        <v>22769795.870000001</v>
      </c>
      <c r="G393" s="489">
        <v>22936851.25</v>
      </c>
      <c r="I393" s="489">
        <v>2</v>
      </c>
    </row>
    <row r="394" spans="2:9" x14ac:dyDescent="0.25">
      <c r="B394" s="489">
        <v>4</v>
      </c>
      <c r="C394" s="489" t="s">
        <v>103</v>
      </c>
      <c r="D394" s="489" t="s">
        <v>757</v>
      </c>
      <c r="E394" s="489" t="s">
        <v>1069</v>
      </c>
      <c r="F394" s="489">
        <v>21341885.870000001</v>
      </c>
      <c r="G394" s="489">
        <v>21505551.25</v>
      </c>
      <c r="I394" s="489">
        <v>1</v>
      </c>
    </row>
    <row r="395" spans="2:9" x14ac:dyDescent="0.25">
      <c r="B395" s="489">
        <v>4</v>
      </c>
      <c r="C395" s="489" t="s">
        <v>103</v>
      </c>
      <c r="D395" s="489" t="s">
        <v>757</v>
      </c>
      <c r="E395" s="489" t="s">
        <v>1070</v>
      </c>
      <c r="F395" s="489">
        <v>20291991.25</v>
      </c>
      <c r="G395" s="489">
        <v>20291991.25</v>
      </c>
      <c r="I395" s="489">
        <v>1</v>
      </c>
    </row>
    <row r="396" spans="2:9" x14ac:dyDescent="0.25">
      <c r="B396" s="489">
        <v>4</v>
      </c>
      <c r="C396" s="489" t="s">
        <v>11</v>
      </c>
      <c r="D396" s="489" t="s">
        <v>95</v>
      </c>
      <c r="E396" s="489" t="s">
        <v>845</v>
      </c>
      <c r="F396" s="489">
        <v>19513058.420000002</v>
      </c>
      <c r="G396" s="489">
        <v>19628032.465</v>
      </c>
      <c r="I396" s="489">
        <v>2</v>
      </c>
    </row>
    <row r="397" spans="2:9" x14ac:dyDescent="0.25">
      <c r="B397" s="489">
        <v>4</v>
      </c>
      <c r="C397" s="489" t="s">
        <v>11</v>
      </c>
      <c r="D397" s="489" t="s">
        <v>84</v>
      </c>
      <c r="E397" s="489" t="s">
        <v>84</v>
      </c>
      <c r="F397" s="489">
        <v>18828601.59</v>
      </c>
      <c r="G397" s="489">
        <v>18871765.48</v>
      </c>
      <c r="I397" s="489">
        <v>4</v>
      </c>
    </row>
    <row r="398" spans="2:9" x14ac:dyDescent="0.25">
      <c r="B398" s="489">
        <v>4</v>
      </c>
      <c r="C398" s="489" t="s">
        <v>11</v>
      </c>
      <c r="D398" s="489" t="s">
        <v>84</v>
      </c>
      <c r="E398" s="489" t="s">
        <v>876</v>
      </c>
      <c r="F398" s="489">
        <v>23992896.289999999</v>
      </c>
      <c r="G398" s="489">
        <v>23992896.289999999</v>
      </c>
      <c r="I398" s="489">
        <v>1</v>
      </c>
    </row>
    <row r="399" spans="2:9" x14ac:dyDescent="0.25">
      <c r="B399" s="489">
        <v>4</v>
      </c>
      <c r="C399" s="489" t="s">
        <v>11</v>
      </c>
      <c r="D399" s="489" t="s">
        <v>84</v>
      </c>
      <c r="E399" s="489" t="s">
        <v>847</v>
      </c>
      <c r="F399" s="489">
        <v>17227821.370000001</v>
      </c>
      <c r="G399" s="489">
        <v>17279801.52</v>
      </c>
      <c r="I399" s="489">
        <v>1</v>
      </c>
    </row>
    <row r="400" spans="2:9" x14ac:dyDescent="0.25">
      <c r="B400" s="489">
        <v>4</v>
      </c>
      <c r="C400" s="489" t="s">
        <v>11</v>
      </c>
      <c r="D400" s="489" t="s">
        <v>518</v>
      </c>
      <c r="E400" s="489" t="s">
        <v>518</v>
      </c>
      <c r="F400" s="489">
        <v>20017651.699999999</v>
      </c>
      <c r="G400" s="489">
        <v>20310303.390000001</v>
      </c>
      <c r="I400" s="489">
        <v>1</v>
      </c>
    </row>
    <row r="401" spans="2:9" x14ac:dyDescent="0.25">
      <c r="B401" s="489">
        <v>4</v>
      </c>
      <c r="C401" s="489" t="s">
        <v>11</v>
      </c>
      <c r="D401" s="489" t="s">
        <v>99</v>
      </c>
      <c r="E401" s="489" t="s">
        <v>914</v>
      </c>
      <c r="F401" s="489">
        <v>20381475.600000001</v>
      </c>
      <c r="G401" s="489">
        <v>20381475.600000001</v>
      </c>
      <c r="I401" s="489">
        <v>1</v>
      </c>
    </row>
    <row r="402" spans="2:9" x14ac:dyDescent="0.25">
      <c r="B402" s="489">
        <v>4</v>
      </c>
      <c r="C402" s="489" t="s">
        <v>12</v>
      </c>
      <c r="D402" s="489" t="s">
        <v>12</v>
      </c>
      <c r="E402" s="489" t="s">
        <v>825</v>
      </c>
      <c r="F402" s="489">
        <v>20345023.879999999</v>
      </c>
      <c r="G402" s="489">
        <v>20492891.25</v>
      </c>
      <c r="I402" s="489">
        <v>1</v>
      </c>
    </row>
    <row r="403" spans="2:9" x14ac:dyDescent="0.25">
      <c r="B403" s="489">
        <v>4</v>
      </c>
      <c r="C403" s="489" t="s">
        <v>12</v>
      </c>
      <c r="D403" s="489" t="s">
        <v>373</v>
      </c>
      <c r="E403" s="489" t="s">
        <v>1194</v>
      </c>
      <c r="F403" s="489">
        <v>23028088</v>
      </c>
      <c r="G403" s="489">
        <v>23296176</v>
      </c>
      <c r="I403" s="489">
        <v>1</v>
      </c>
    </row>
    <row r="404" spans="2:9" x14ac:dyDescent="0.25">
      <c r="B404" s="489">
        <v>4</v>
      </c>
      <c r="C404" s="489" t="s">
        <v>12</v>
      </c>
      <c r="D404" s="489" t="s">
        <v>85</v>
      </c>
      <c r="E404" s="489" t="s">
        <v>916</v>
      </c>
      <c r="F404" s="489">
        <v>19766723.27</v>
      </c>
      <c r="G404" s="489">
        <v>19946176.100000001</v>
      </c>
      <c r="I404" s="489">
        <v>1</v>
      </c>
    </row>
    <row r="405" spans="2:9" x14ac:dyDescent="0.25">
      <c r="B405" s="489">
        <v>4</v>
      </c>
      <c r="C405" s="489" t="s">
        <v>73</v>
      </c>
      <c r="D405" s="489" t="s">
        <v>658</v>
      </c>
      <c r="E405" s="489" t="s">
        <v>672</v>
      </c>
      <c r="F405" s="489">
        <v>22148213.879999999</v>
      </c>
      <c r="G405" s="489">
        <v>22314591.25</v>
      </c>
      <c r="I405" s="489">
        <v>1</v>
      </c>
    </row>
    <row r="406" spans="2:9" x14ac:dyDescent="0.25">
      <c r="B406" s="489">
        <v>4</v>
      </c>
      <c r="C406" s="489" t="s">
        <v>74</v>
      </c>
      <c r="D406" s="489" t="s">
        <v>745</v>
      </c>
      <c r="E406" s="489" t="s">
        <v>745</v>
      </c>
      <c r="F406" s="489">
        <v>21442676.870000001</v>
      </c>
      <c r="G406" s="489">
        <v>21606681.25</v>
      </c>
      <c r="I406" s="489">
        <v>1</v>
      </c>
    </row>
    <row r="407" spans="2:9" x14ac:dyDescent="0.25">
      <c r="B407" s="489">
        <v>4</v>
      </c>
      <c r="C407" s="489" t="s">
        <v>74</v>
      </c>
      <c r="D407" s="489" t="s">
        <v>746</v>
      </c>
      <c r="E407" s="489" t="s">
        <v>1079</v>
      </c>
      <c r="F407" s="489">
        <v>21835282.050000001</v>
      </c>
      <c r="G407" s="489">
        <v>21896980.059999999</v>
      </c>
      <c r="I407" s="489">
        <v>1</v>
      </c>
    </row>
    <row r="408" spans="2:9" x14ac:dyDescent="0.25">
      <c r="B408" s="489">
        <v>4</v>
      </c>
      <c r="C408" s="489" t="s">
        <v>105</v>
      </c>
      <c r="D408" s="489" t="s">
        <v>107</v>
      </c>
      <c r="E408" s="489" t="s">
        <v>110</v>
      </c>
      <c r="F408" s="489">
        <v>23202216.155000001</v>
      </c>
      <c r="G408" s="489">
        <v>23288528.109999999</v>
      </c>
      <c r="I408" s="489">
        <v>2</v>
      </c>
    </row>
    <row r="409" spans="2:9" x14ac:dyDescent="0.25">
      <c r="B409" s="489">
        <v>4</v>
      </c>
      <c r="C409" s="489" t="s">
        <v>105</v>
      </c>
      <c r="D409" s="489" t="s">
        <v>107</v>
      </c>
      <c r="E409" s="489" t="s">
        <v>526</v>
      </c>
      <c r="F409" s="489">
        <v>24411960.975000001</v>
      </c>
      <c r="G409" s="489">
        <v>24441782.035</v>
      </c>
      <c r="I409" s="489">
        <v>2</v>
      </c>
    </row>
    <row r="410" spans="2:9" x14ac:dyDescent="0.25">
      <c r="B410" s="489">
        <v>4</v>
      </c>
      <c r="C410" s="489" t="s">
        <v>105</v>
      </c>
      <c r="D410" s="489" t="s">
        <v>107</v>
      </c>
      <c r="E410" s="489" t="s">
        <v>76</v>
      </c>
      <c r="F410" s="489">
        <v>20507167.84</v>
      </c>
      <c r="G410" s="489">
        <v>20507167.84</v>
      </c>
      <c r="I410" s="489">
        <v>1</v>
      </c>
    </row>
    <row r="411" spans="2:9" x14ac:dyDescent="0.25">
      <c r="B411" s="489">
        <v>4</v>
      </c>
      <c r="C411" s="489" t="s">
        <v>105</v>
      </c>
      <c r="D411" s="489" t="s">
        <v>107</v>
      </c>
      <c r="E411" s="489" t="s">
        <v>77</v>
      </c>
      <c r="F411" s="489">
        <v>22489601.629999999</v>
      </c>
      <c r="G411" s="489">
        <v>22489601.629999999</v>
      </c>
      <c r="I411" s="489">
        <v>1</v>
      </c>
    </row>
    <row r="412" spans="2:9" x14ac:dyDescent="0.25">
      <c r="B412" s="489">
        <v>4</v>
      </c>
      <c r="C412" s="489" t="s">
        <v>105</v>
      </c>
      <c r="D412" s="489" t="s">
        <v>483</v>
      </c>
      <c r="E412" s="489" t="s">
        <v>851</v>
      </c>
      <c r="F412" s="489">
        <v>20826559.18</v>
      </c>
      <c r="G412" s="489">
        <v>20885621.309999999</v>
      </c>
      <c r="I412" s="489">
        <v>1</v>
      </c>
    </row>
    <row r="413" spans="2:9" x14ac:dyDescent="0.25">
      <c r="B413" s="489">
        <v>4</v>
      </c>
      <c r="C413" s="489" t="s">
        <v>105</v>
      </c>
      <c r="D413" s="489" t="s">
        <v>509</v>
      </c>
      <c r="E413" s="489" t="s">
        <v>509</v>
      </c>
      <c r="F413" s="489">
        <v>18991467.059999999</v>
      </c>
      <c r="G413" s="489">
        <v>18991467.059999999</v>
      </c>
      <c r="I413" s="489">
        <v>1</v>
      </c>
    </row>
    <row r="414" spans="2:9" x14ac:dyDescent="0.25">
      <c r="B414" s="489">
        <v>4</v>
      </c>
      <c r="C414" s="489" t="s">
        <v>105</v>
      </c>
      <c r="D414" s="489" t="s">
        <v>509</v>
      </c>
      <c r="E414" s="489" t="s">
        <v>663</v>
      </c>
      <c r="F414" s="489">
        <v>23747704.6833333</v>
      </c>
      <c r="G414" s="489">
        <v>23834754.8433333</v>
      </c>
      <c r="I414" s="489">
        <v>3</v>
      </c>
    </row>
    <row r="415" spans="2:9" x14ac:dyDescent="0.25">
      <c r="B415" s="489">
        <v>4</v>
      </c>
      <c r="C415" s="489" t="s">
        <v>105</v>
      </c>
      <c r="D415" s="489" t="s">
        <v>108</v>
      </c>
      <c r="E415" s="489" t="s">
        <v>108</v>
      </c>
      <c r="F415" s="489">
        <v>20317703.940000001</v>
      </c>
      <c r="G415" s="489">
        <v>20374115.489999998</v>
      </c>
      <c r="I415" s="489">
        <v>1</v>
      </c>
    </row>
    <row r="416" spans="2:9" x14ac:dyDescent="0.25">
      <c r="B416" s="489">
        <v>4</v>
      </c>
      <c r="C416" s="489" t="s">
        <v>105</v>
      </c>
      <c r="D416" s="489" t="s">
        <v>108</v>
      </c>
      <c r="E416" s="489" t="s">
        <v>981</v>
      </c>
      <c r="F416" s="489">
        <v>17961261.539999999</v>
      </c>
      <c r="G416" s="489">
        <v>17961261.539999999</v>
      </c>
      <c r="I416" s="489">
        <v>1</v>
      </c>
    </row>
    <row r="417" spans="2:9" x14ac:dyDescent="0.25">
      <c r="B417" s="489">
        <v>4</v>
      </c>
      <c r="C417" s="489" t="s">
        <v>105</v>
      </c>
      <c r="D417" s="489" t="s">
        <v>108</v>
      </c>
      <c r="E417" s="489" t="s">
        <v>921</v>
      </c>
      <c r="F417" s="489">
        <v>18337390.489999998</v>
      </c>
      <c r="G417" s="489">
        <v>18337390.489999998</v>
      </c>
      <c r="I417" s="489">
        <v>1</v>
      </c>
    </row>
    <row r="418" spans="2:9" x14ac:dyDescent="0.25">
      <c r="B418" s="489">
        <v>4</v>
      </c>
      <c r="C418" s="489" t="s">
        <v>105</v>
      </c>
      <c r="D418" s="489" t="s">
        <v>108</v>
      </c>
      <c r="E418" s="489" t="s">
        <v>607</v>
      </c>
      <c r="F418" s="489">
        <v>22495261.75</v>
      </c>
      <c r="G418" s="489">
        <v>22556957.5</v>
      </c>
      <c r="I418" s="489">
        <v>1</v>
      </c>
    </row>
    <row r="419" spans="2:9" x14ac:dyDescent="0.25">
      <c r="B419" s="489">
        <v>22</v>
      </c>
      <c r="C419" s="489" t="s">
        <v>105</v>
      </c>
      <c r="D419" s="489" t="s">
        <v>509</v>
      </c>
      <c r="E419" s="489" t="s">
        <v>663</v>
      </c>
      <c r="F419" s="489">
        <v>22577826.530000001</v>
      </c>
      <c r="G419" s="489">
        <v>22783729.850000001</v>
      </c>
      <c r="I419" s="489">
        <v>1</v>
      </c>
    </row>
    <row r="420" spans="2:9" x14ac:dyDescent="0.25">
      <c r="B420" s="489">
        <v>28</v>
      </c>
      <c r="C420" s="489" t="s">
        <v>11</v>
      </c>
      <c r="D420" s="489" t="s">
        <v>95</v>
      </c>
      <c r="E420" s="489" t="s">
        <v>96</v>
      </c>
      <c r="F420" s="489">
        <v>23879632.829999998</v>
      </c>
      <c r="G420" s="489">
        <v>23879632.829999998</v>
      </c>
      <c r="I420" s="489">
        <v>1</v>
      </c>
    </row>
    <row r="421" spans="2:9" x14ac:dyDescent="0.25">
      <c r="B421" s="489">
        <v>28</v>
      </c>
      <c r="C421" s="489" t="s">
        <v>73</v>
      </c>
      <c r="D421" s="489" t="s">
        <v>86</v>
      </c>
      <c r="E421" s="489" t="s">
        <v>1105</v>
      </c>
      <c r="F421" s="489">
        <v>23614171.469999999</v>
      </c>
      <c r="G421" s="489">
        <v>23671355.02</v>
      </c>
      <c r="I421" s="489">
        <v>1</v>
      </c>
    </row>
    <row r="422" spans="2:9" x14ac:dyDescent="0.25">
      <c r="B422" s="489">
        <v>28</v>
      </c>
      <c r="C422" s="489" t="s">
        <v>105</v>
      </c>
      <c r="D422" s="489" t="s">
        <v>107</v>
      </c>
      <c r="E422" s="489" t="s">
        <v>77</v>
      </c>
      <c r="F422" s="489">
        <v>16669290.85</v>
      </c>
      <c r="G422" s="489">
        <v>16719912.050000001</v>
      </c>
      <c r="I422" s="489">
        <v>1</v>
      </c>
    </row>
    <row r="423" spans="2:9" x14ac:dyDescent="0.25">
      <c r="B423" s="489">
        <v>28</v>
      </c>
      <c r="C423" s="489" t="s">
        <v>105</v>
      </c>
      <c r="D423" s="489" t="s">
        <v>108</v>
      </c>
      <c r="E423" s="489" t="s">
        <v>607</v>
      </c>
      <c r="F423" s="489">
        <v>25246353.710000001</v>
      </c>
      <c r="G423" s="489">
        <v>25246353.710000001</v>
      </c>
      <c r="I423" s="489">
        <v>1</v>
      </c>
    </row>
    <row r="424" spans="2:9" x14ac:dyDescent="0.25">
      <c r="B424" s="489">
        <v>32</v>
      </c>
      <c r="C424" s="489" t="s">
        <v>12</v>
      </c>
      <c r="D424" s="489" t="s">
        <v>85</v>
      </c>
      <c r="E424" s="489" t="s">
        <v>1053</v>
      </c>
      <c r="F424" s="489">
        <v>16626771.4369231</v>
      </c>
      <c r="G424" s="489">
        <v>16626771.4369231</v>
      </c>
      <c r="I424" s="489">
        <v>13</v>
      </c>
    </row>
    <row r="425" spans="2:9" x14ac:dyDescent="0.25">
      <c r="B425" s="489">
        <v>32</v>
      </c>
      <c r="C425" s="489" t="s">
        <v>105</v>
      </c>
      <c r="D425" s="489" t="s">
        <v>105</v>
      </c>
      <c r="E425" s="489" t="s">
        <v>853</v>
      </c>
      <c r="F425" s="489">
        <v>19320067.065000001</v>
      </c>
      <c r="G425" s="489">
        <v>19320067.065000001</v>
      </c>
      <c r="I425" s="489">
        <v>2</v>
      </c>
    </row>
    <row r="426" spans="2:9" x14ac:dyDescent="0.25">
      <c r="B426" s="489">
        <v>87</v>
      </c>
      <c r="C426" s="489" t="s">
        <v>11</v>
      </c>
      <c r="D426" s="489" t="s">
        <v>844</v>
      </c>
      <c r="E426" s="489" t="s">
        <v>922</v>
      </c>
      <c r="F426" s="489">
        <v>38635609.759999998</v>
      </c>
      <c r="G426" s="489">
        <v>38862217.729999997</v>
      </c>
      <c r="I426" s="489">
        <v>1</v>
      </c>
    </row>
    <row r="427" spans="2:9" x14ac:dyDescent="0.25">
      <c r="B427" s="489">
        <v>87</v>
      </c>
      <c r="C427" s="489" t="s">
        <v>11</v>
      </c>
      <c r="D427" s="489" t="s">
        <v>95</v>
      </c>
      <c r="E427" s="489" t="s">
        <v>753</v>
      </c>
      <c r="F427" s="489">
        <v>28103705.7890625</v>
      </c>
      <c r="G427" s="489">
        <v>28204507.493124999</v>
      </c>
      <c r="I427" s="489">
        <v>32</v>
      </c>
    </row>
    <row r="428" spans="2:9" x14ac:dyDescent="0.25">
      <c r="B428" s="489">
        <v>87</v>
      </c>
      <c r="C428" s="489" t="s">
        <v>11</v>
      </c>
      <c r="D428" s="489" t="s">
        <v>84</v>
      </c>
      <c r="E428" s="489" t="s">
        <v>84</v>
      </c>
      <c r="F428" s="489">
        <v>25532466.920000002</v>
      </c>
      <c r="G428" s="489">
        <v>25532466.920000002</v>
      </c>
      <c r="I428" s="489">
        <v>1</v>
      </c>
    </row>
    <row r="429" spans="2:9" x14ac:dyDescent="0.25">
      <c r="B429" s="489">
        <v>87</v>
      </c>
      <c r="C429" s="489" t="s">
        <v>74</v>
      </c>
      <c r="D429" s="489" t="s">
        <v>87</v>
      </c>
      <c r="E429" s="489" t="s">
        <v>98</v>
      </c>
      <c r="F429" s="489">
        <v>22320749.75</v>
      </c>
      <c r="G429" s="489">
        <v>22320749.75</v>
      </c>
      <c r="I429" s="489">
        <v>1</v>
      </c>
    </row>
    <row r="430" spans="2:9" x14ac:dyDescent="0.25">
      <c r="B430" s="489">
        <v>87</v>
      </c>
      <c r="C430" s="489" t="s">
        <v>105</v>
      </c>
      <c r="D430" s="489" t="s">
        <v>107</v>
      </c>
      <c r="E430" s="489" t="s">
        <v>77</v>
      </c>
      <c r="F430" s="489">
        <v>23850594.662500001</v>
      </c>
      <c r="G430" s="489">
        <v>23850594.662500001</v>
      </c>
      <c r="I430" s="489">
        <v>4</v>
      </c>
    </row>
    <row r="431" spans="2:9" x14ac:dyDescent="0.25">
      <c r="B431" s="489">
        <v>87</v>
      </c>
      <c r="C431" s="489" t="s">
        <v>105</v>
      </c>
      <c r="D431" s="489" t="s">
        <v>108</v>
      </c>
      <c r="E431" s="489" t="s">
        <v>108</v>
      </c>
      <c r="F431" s="489">
        <v>25453987.050000001</v>
      </c>
      <c r="G431" s="489">
        <v>25453987.050000001</v>
      </c>
      <c r="I431" s="489">
        <v>1</v>
      </c>
    </row>
    <row r="432" spans="2:9" x14ac:dyDescent="0.25">
      <c r="B432" s="489">
        <v>88</v>
      </c>
      <c r="C432" s="489" t="s">
        <v>11</v>
      </c>
      <c r="D432" s="489" t="s">
        <v>84</v>
      </c>
      <c r="E432" s="489" t="s">
        <v>910</v>
      </c>
      <c r="F432" s="489">
        <v>15176821.9</v>
      </c>
      <c r="G432" s="489">
        <v>15176821.9</v>
      </c>
      <c r="I432" s="489">
        <v>1</v>
      </c>
    </row>
    <row r="433" spans="2:9" x14ac:dyDescent="0.25">
      <c r="B433" s="489">
        <v>88</v>
      </c>
      <c r="C433" s="489" t="s">
        <v>74</v>
      </c>
      <c r="D433" s="489" t="s">
        <v>74</v>
      </c>
      <c r="E433" s="489" t="s">
        <v>1007</v>
      </c>
      <c r="F433" s="489">
        <v>20612332.350000001</v>
      </c>
      <c r="G433" s="489">
        <v>20612332.350000001</v>
      </c>
      <c r="I433" s="489">
        <v>1</v>
      </c>
    </row>
    <row r="434" spans="2:9" x14ac:dyDescent="0.25">
      <c r="B434" s="489">
        <v>88</v>
      </c>
      <c r="C434" s="489" t="s">
        <v>74</v>
      </c>
      <c r="D434" s="489" t="s">
        <v>72</v>
      </c>
      <c r="E434" s="489" t="s">
        <v>831</v>
      </c>
      <c r="F434" s="489">
        <v>17464714.559999999</v>
      </c>
      <c r="G434" s="489">
        <v>17515238.399999999</v>
      </c>
      <c r="I434" s="489">
        <v>1</v>
      </c>
    </row>
    <row r="435" spans="2:9" x14ac:dyDescent="0.25">
      <c r="B435" s="489">
        <v>88</v>
      </c>
      <c r="C435" s="489" t="s">
        <v>74</v>
      </c>
      <c r="D435" s="489" t="s">
        <v>97</v>
      </c>
      <c r="E435" s="489" t="s">
        <v>598</v>
      </c>
      <c r="F435" s="489">
        <v>20897473.850000001</v>
      </c>
      <c r="G435" s="489">
        <v>20897473.850000001</v>
      </c>
      <c r="I435" s="489">
        <v>1</v>
      </c>
    </row>
    <row r="436" spans="2:9" x14ac:dyDescent="0.25">
      <c r="B436" s="489">
        <v>88</v>
      </c>
      <c r="C436" s="489" t="s">
        <v>74</v>
      </c>
      <c r="D436" s="489" t="s">
        <v>745</v>
      </c>
      <c r="E436" s="489" t="s">
        <v>745</v>
      </c>
      <c r="F436" s="489">
        <v>21172431.719999999</v>
      </c>
      <c r="G436" s="489">
        <v>21172431.719999999</v>
      </c>
      <c r="I436" s="489">
        <v>1</v>
      </c>
    </row>
    <row r="437" spans="2:9" x14ac:dyDescent="0.25">
      <c r="B437" s="489">
        <v>93</v>
      </c>
      <c r="C437" s="489" t="s">
        <v>12</v>
      </c>
      <c r="D437" s="489" t="s">
        <v>526</v>
      </c>
      <c r="E437" s="489" t="s">
        <v>832</v>
      </c>
      <c r="F437" s="489">
        <v>20085109.190000001</v>
      </c>
      <c r="G437" s="489">
        <v>20277948.440000001</v>
      </c>
      <c r="I437" s="489">
        <v>1</v>
      </c>
    </row>
    <row r="438" spans="2:9" x14ac:dyDescent="0.25">
      <c r="B438" s="489">
        <v>93</v>
      </c>
      <c r="C438" s="489" t="s">
        <v>73</v>
      </c>
      <c r="D438" s="489" t="s">
        <v>754</v>
      </c>
      <c r="E438" s="489" t="s">
        <v>754</v>
      </c>
      <c r="F438" s="489">
        <v>19926869.7225</v>
      </c>
      <c r="G438" s="489">
        <v>20011241.469999999</v>
      </c>
      <c r="I438" s="489">
        <v>4</v>
      </c>
    </row>
    <row r="439" spans="2:9" x14ac:dyDescent="0.25">
      <c r="B439" s="489">
        <v>93</v>
      </c>
      <c r="C439" s="489" t="s">
        <v>73</v>
      </c>
      <c r="D439" s="489" t="s">
        <v>658</v>
      </c>
      <c r="E439" s="489" t="s">
        <v>672</v>
      </c>
      <c r="F439" s="489">
        <v>18951543.600000001</v>
      </c>
      <c r="G439" s="489">
        <v>18951543.600000001</v>
      </c>
      <c r="I439" s="489">
        <v>1</v>
      </c>
    </row>
    <row r="440" spans="2:9" x14ac:dyDescent="0.25">
      <c r="B440" s="489">
        <v>93</v>
      </c>
      <c r="C440" s="489" t="s">
        <v>105</v>
      </c>
      <c r="D440" s="489" t="s">
        <v>509</v>
      </c>
      <c r="E440" s="489" t="s">
        <v>937</v>
      </c>
      <c r="F440" s="489">
        <v>22562611.18</v>
      </c>
      <c r="G440" s="489">
        <v>22562611.18</v>
      </c>
      <c r="I440" s="489">
        <v>1</v>
      </c>
    </row>
    <row r="441" spans="2:9" x14ac:dyDescent="0.25">
      <c r="B441" s="489">
        <v>105</v>
      </c>
      <c r="C441" s="489" t="s">
        <v>74</v>
      </c>
      <c r="D441" s="489" t="s">
        <v>74</v>
      </c>
      <c r="E441" s="489" t="s">
        <v>986</v>
      </c>
      <c r="F441" s="489">
        <v>22521292.690000001</v>
      </c>
      <c r="G441" s="489">
        <v>22701452.850000001</v>
      </c>
      <c r="I441" s="489">
        <v>3</v>
      </c>
    </row>
    <row r="442" spans="2:9" x14ac:dyDescent="0.25">
      <c r="B442" s="489">
        <v>120</v>
      </c>
      <c r="C442" s="489" t="s">
        <v>11</v>
      </c>
      <c r="D442" s="489" t="s">
        <v>95</v>
      </c>
      <c r="E442" s="489" t="s">
        <v>846</v>
      </c>
      <c r="F442" s="489">
        <v>17547177.333333299</v>
      </c>
      <c r="G442" s="489">
        <v>18185438.783333302</v>
      </c>
      <c r="I442" s="489">
        <v>3</v>
      </c>
    </row>
    <row r="443" spans="2:9" x14ac:dyDescent="0.25">
      <c r="B443" s="489">
        <v>120</v>
      </c>
      <c r="C443" s="489" t="s">
        <v>11</v>
      </c>
      <c r="D443" s="489" t="s">
        <v>518</v>
      </c>
      <c r="E443" s="489" t="s">
        <v>887</v>
      </c>
      <c r="F443" s="489">
        <v>17505000</v>
      </c>
      <c r="G443" s="489">
        <v>18158527.309999999</v>
      </c>
      <c r="I443" s="489">
        <v>1</v>
      </c>
    </row>
    <row r="444" spans="2:9" x14ac:dyDescent="0.25">
      <c r="B444" s="489">
        <v>121</v>
      </c>
      <c r="C444" s="489" t="s">
        <v>11</v>
      </c>
      <c r="D444" s="489" t="s">
        <v>95</v>
      </c>
      <c r="E444" s="489" t="s">
        <v>833</v>
      </c>
      <c r="F444" s="489">
        <v>20368699.25</v>
      </c>
      <c r="G444" s="489">
        <v>20373699.25</v>
      </c>
      <c r="I444" s="489">
        <v>1</v>
      </c>
    </row>
    <row r="445" spans="2:9" x14ac:dyDescent="0.25">
      <c r="B445" s="489">
        <v>121</v>
      </c>
      <c r="C445" s="489" t="s">
        <v>11</v>
      </c>
      <c r="D445" s="489" t="s">
        <v>84</v>
      </c>
      <c r="E445" s="489" t="s">
        <v>84</v>
      </c>
      <c r="F445" s="489">
        <v>19607089.940000001</v>
      </c>
      <c r="G445" s="489">
        <v>19612089.940000001</v>
      </c>
      <c r="I445" s="489">
        <v>2</v>
      </c>
    </row>
    <row r="446" spans="2:9" x14ac:dyDescent="0.25">
      <c r="B446" s="489">
        <v>121</v>
      </c>
      <c r="C446" s="489" t="s">
        <v>11</v>
      </c>
      <c r="D446" s="489" t="s">
        <v>99</v>
      </c>
      <c r="E446" s="489" t="s">
        <v>760</v>
      </c>
      <c r="F446" s="489">
        <v>19275352.315000001</v>
      </c>
      <c r="G446" s="489">
        <v>19280352.315000001</v>
      </c>
      <c r="I446" s="489">
        <v>2</v>
      </c>
    </row>
    <row r="447" spans="2:9" x14ac:dyDescent="0.25">
      <c r="B447" s="489">
        <v>121</v>
      </c>
      <c r="C447" s="489" t="s">
        <v>11</v>
      </c>
      <c r="D447" s="489" t="s">
        <v>99</v>
      </c>
      <c r="E447" s="489" t="s">
        <v>914</v>
      </c>
      <c r="F447" s="489">
        <v>19489969.379999999</v>
      </c>
      <c r="G447" s="489">
        <v>19494969.379999999</v>
      </c>
      <c r="I447" s="489">
        <v>1</v>
      </c>
    </row>
    <row r="448" spans="2:9" x14ac:dyDescent="0.25">
      <c r="B448" s="489">
        <v>121</v>
      </c>
      <c r="C448" s="489" t="s">
        <v>105</v>
      </c>
      <c r="D448" s="489" t="s">
        <v>107</v>
      </c>
      <c r="E448" s="489" t="s">
        <v>92</v>
      </c>
      <c r="F448" s="489">
        <v>20209680.515000001</v>
      </c>
      <c r="G448" s="489">
        <v>20243084.75</v>
      </c>
      <c r="I448" s="489">
        <v>2</v>
      </c>
    </row>
    <row r="449" spans="2:9" x14ac:dyDescent="0.25">
      <c r="B449" s="489">
        <v>121</v>
      </c>
      <c r="C449" s="489" t="s">
        <v>105</v>
      </c>
      <c r="D449" s="489" t="s">
        <v>108</v>
      </c>
      <c r="E449" s="489" t="s">
        <v>921</v>
      </c>
      <c r="F449" s="489">
        <v>20990519.350000001</v>
      </c>
      <c r="G449" s="489">
        <v>20995519.350000001</v>
      </c>
      <c r="I449" s="489">
        <v>1</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8"/>
  <sheetViews>
    <sheetView showGridLines="0" zoomScale="80" zoomScaleNormal="80" zoomScaleSheetLayoutView="100" workbookViewId="0">
      <selection activeCell="F134" sqref="F134"/>
    </sheetView>
  </sheetViews>
  <sheetFormatPr baseColWidth="10" defaultColWidth="11.42578125" defaultRowHeight="15" x14ac:dyDescent="0.2"/>
  <cols>
    <col min="1" max="1" width="2.42578125" style="237" customWidth="1"/>
    <col min="2" max="2" width="23.42578125" style="255" customWidth="1"/>
    <col min="3" max="3" width="43.140625" style="258" customWidth="1"/>
    <col min="4" max="4" width="18.42578125" style="237" bestFit="1" customWidth="1"/>
    <col min="5" max="5" width="27.140625" style="257" customWidth="1"/>
    <col min="6" max="6" width="25.140625" style="257" bestFit="1" customWidth="1"/>
    <col min="7" max="7" width="32" style="257" customWidth="1"/>
    <col min="8" max="8" width="36.28515625" style="256" customWidth="1"/>
    <col min="9" max="9" width="17" style="237" customWidth="1"/>
    <col min="10" max="10" width="25" style="260" customWidth="1"/>
    <col min="11" max="11" width="22" style="259" bestFit="1" customWidth="1"/>
    <col min="12" max="12" width="20.140625" style="250" customWidth="1"/>
    <col min="13" max="13" width="23.85546875" style="257" customWidth="1"/>
    <col min="14" max="14" width="16.42578125" style="259" customWidth="1"/>
    <col min="15" max="15" width="11.42578125" style="237" bestFit="1" customWidth="1"/>
    <col min="16" max="16" width="17.28515625" style="237" bestFit="1" customWidth="1"/>
    <col min="17" max="17" width="19.140625" style="237" customWidth="1"/>
    <col min="18" max="18" width="18.42578125" style="237" customWidth="1"/>
    <col min="19" max="19" width="35.28515625" style="237" customWidth="1"/>
    <col min="20" max="20" width="14.42578125" style="237" customWidth="1"/>
    <col min="21" max="21" width="15.140625" style="237" customWidth="1"/>
    <col min="22" max="16384" width="11.42578125" style="237"/>
  </cols>
  <sheetData>
    <row r="1" spans="1:67" s="517" customFormat="1" ht="15" customHeight="1" x14ac:dyDescent="0.25">
      <c r="A1" s="1884" t="s">
        <v>0</v>
      </c>
      <c r="B1" s="1884"/>
      <c r="C1" s="1884"/>
      <c r="D1" s="1884"/>
      <c r="E1" s="1884"/>
      <c r="F1" s="1884"/>
      <c r="G1" s="1884"/>
      <c r="H1" s="188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row>
    <row r="2" spans="1:67" s="517" customFormat="1" ht="15" customHeight="1" x14ac:dyDescent="0.25">
      <c r="A2" s="1884" t="s">
        <v>411</v>
      </c>
      <c r="B2" s="1884"/>
      <c r="C2" s="1884"/>
      <c r="D2" s="1884"/>
      <c r="E2" s="1884"/>
      <c r="F2" s="1884"/>
      <c r="G2" s="1884"/>
      <c r="H2" s="188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row>
    <row r="3" spans="1:67" s="517" customFormat="1" ht="15" customHeight="1" x14ac:dyDescent="0.25">
      <c r="A3" s="1884" t="s">
        <v>1731</v>
      </c>
      <c r="B3" s="1884"/>
      <c r="C3" s="1884"/>
      <c r="D3" s="1884"/>
      <c r="E3" s="1884"/>
      <c r="F3" s="1884"/>
      <c r="G3" s="1884"/>
      <c r="H3" s="188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row>
    <row r="4" spans="1:67" s="505" customFormat="1" ht="12.75" customHeight="1" thickBot="1" x14ac:dyDescent="0.3">
      <c r="A4" s="1871"/>
      <c r="B4" s="1871"/>
      <c r="C4" s="1871"/>
      <c r="D4" s="1871"/>
      <c r="E4" s="1871"/>
      <c r="F4" s="521"/>
      <c r="G4" s="490"/>
      <c r="H4" s="521"/>
      <c r="I4" s="521"/>
      <c r="J4" s="521"/>
      <c r="K4" s="521"/>
      <c r="L4" s="521"/>
      <c r="M4" s="520"/>
      <c r="N4" s="520"/>
      <c r="O4" s="520"/>
      <c r="P4" s="520"/>
      <c r="Q4" s="520"/>
      <c r="R4" s="520"/>
      <c r="S4" s="520"/>
      <c r="T4" s="520"/>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row>
    <row r="5" spans="1:67" s="330" customFormat="1" ht="37.5" customHeight="1" thickBot="1" x14ac:dyDescent="0.25">
      <c r="A5" s="324"/>
      <c r="B5" s="1888" t="s">
        <v>201</v>
      </c>
      <c r="C5" s="1889"/>
      <c r="D5" s="1889"/>
      <c r="E5" s="1889"/>
      <c r="F5" s="1889"/>
      <c r="G5" s="1889"/>
      <c r="H5" s="1890"/>
      <c r="I5" s="327"/>
      <c r="J5" s="326"/>
      <c r="K5" s="326"/>
      <c r="L5" s="325"/>
      <c r="M5" s="325"/>
      <c r="N5" s="328"/>
      <c r="O5" s="329"/>
      <c r="P5" s="324"/>
      <c r="Q5" s="324"/>
      <c r="R5" s="324"/>
      <c r="S5" s="324"/>
      <c r="T5" s="324"/>
      <c r="U5" s="324"/>
      <c r="V5" s="324"/>
      <c r="W5" s="324"/>
    </row>
    <row r="6" spans="1:67" x14ac:dyDescent="0.2">
      <c r="A6" s="236"/>
      <c r="B6" s="41"/>
      <c r="C6" s="41"/>
      <c r="D6" s="41"/>
      <c r="E6" s="41"/>
      <c r="F6" s="41"/>
      <c r="G6" s="41"/>
      <c r="H6" s="41"/>
      <c r="I6" s="238"/>
      <c r="J6" s="119"/>
      <c r="K6" s="119"/>
      <c r="L6" s="123"/>
      <c r="M6" s="123"/>
      <c r="N6" s="239"/>
      <c r="O6" s="240"/>
      <c r="P6" s="236"/>
      <c r="Q6" s="236"/>
      <c r="R6" s="236"/>
      <c r="S6" s="236"/>
      <c r="T6" s="236"/>
      <c r="U6" s="236"/>
      <c r="V6" s="236"/>
      <c r="W6" s="236"/>
    </row>
    <row r="7" spans="1:67" s="39" customFormat="1" ht="38.25" x14ac:dyDescent="0.2">
      <c r="B7" s="59" t="s">
        <v>81</v>
      </c>
      <c r="C7" s="52" t="s">
        <v>80</v>
      </c>
      <c r="D7" s="52" t="s">
        <v>79</v>
      </c>
      <c r="E7" s="58" t="s">
        <v>89</v>
      </c>
      <c r="F7" s="52" t="s">
        <v>112</v>
      </c>
      <c r="G7" s="52" t="s">
        <v>91</v>
      </c>
      <c r="H7" s="52" t="s">
        <v>659</v>
      </c>
      <c r="I7" s="217"/>
      <c r="J7" s="218"/>
      <c r="K7" s="218"/>
      <c r="L7" s="219"/>
      <c r="M7" s="219"/>
      <c r="N7" s="220"/>
      <c r="O7" s="217"/>
      <c r="P7" s="217"/>
      <c r="Q7" s="217"/>
      <c r="R7" s="217"/>
      <c r="S7" s="217"/>
      <c r="T7" s="217"/>
      <c r="U7" s="217"/>
      <c r="V7" s="217"/>
      <c r="W7" s="217"/>
    </row>
    <row r="8" spans="1:67" s="236" customFormat="1" x14ac:dyDescent="0.2">
      <c r="B8" s="1891" t="s">
        <v>78</v>
      </c>
      <c r="C8" s="56"/>
      <c r="D8" s="56"/>
      <c r="E8" s="56"/>
      <c r="F8" s="305">
        <v>30531391453.317299</v>
      </c>
      <c r="G8" s="55"/>
      <c r="H8" s="241"/>
      <c r="J8" s="119"/>
      <c r="K8" s="119"/>
      <c r="L8" s="123"/>
      <c r="M8" s="123"/>
      <c r="N8" s="240"/>
    </row>
    <row r="9" spans="1:67" s="236" customFormat="1" ht="45" hidden="1" x14ac:dyDescent="0.2">
      <c r="B9" s="1891"/>
      <c r="C9" s="242" t="s">
        <v>394</v>
      </c>
      <c r="D9" s="243"/>
      <c r="E9" s="210"/>
      <c r="F9" s="210"/>
      <c r="G9" s="244">
        <f>E9/$F$8</f>
        <v>0</v>
      </c>
      <c r="H9" s="244" t="e">
        <f>E9/$E$134</f>
        <v>#DIV/0!</v>
      </c>
      <c r="I9" s="119"/>
      <c r="J9" s="119"/>
      <c r="K9" s="119"/>
      <c r="L9" s="123"/>
      <c r="M9" s="123"/>
      <c r="N9" s="240"/>
    </row>
    <row r="10" spans="1:67" s="236" customFormat="1" hidden="1" x14ac:dyDescent="0.2">
      <c r="B10" s="1891"/>
      <c r="C10" s="242" t="s">
        <v>503</v>
      </c>
      <c r="D10" s="243">
        <v>0</v>
      </c>
      <c r="E10" s="210"/>
      <c r="G10" s="244">
        <f>E10/$F$8</f>
        <v>0</v>
      </c>
      <c r="H10" s="244" t="e">
        <f>E10/$E$134</f>
        <v>#DIV/0!</v>
      </c>
      <c r="J10" s="119"/>
      <c r="K10" s="119"/>
      <c r="L10" s="123"/>
      <c r="M10" s="123"/>
      <c r="N10" s="240"/>
    </row>
    <row r="11" spans="1:67" s="236" customFormat="1" hidden="1" x14ac:dyDescent="0.2">
      <c r="B11" s="1891"/>
      <c r="C11" s="242" t="s">
        <v>341</v>
      </c>
      <c r="D11" s="243">
        <v>0</v>
      </c>
      <c r="E11" s="210"/>
      <c r="F11" s="210"/>
      <c r="G11" s="244">
        <f>E11/$F$8</f>
        <v>0</v>
      </c>
      <c r="H11" s="244" t="e">
        <f>E11/$E$134</f>
        <v>#DIV/0!</v>
      </c>
      <c r="J11" s="119"/>
      <c r="K11" s="119"/>
      <c r="L11" s="123"/>
      <c r="M11" s="123"/>
      <c r="N11" s="240"/>
    </row>
    <row r="12" spans="1:67" s="236" customFormat="1" ht="30" hidden="1" x14ac:dyDescent="0.2">
      <c r="B12" s="1892"/>
      <c r="C12" s="242" t="s">
        <v>508</v>
      </c>
      <c r="D12" s="243">
        <v>0</v>
      </c>
      <c r="E12" s="210"/>
      <c r="F12" s="210"/>
      <c r="G12" s="244">
        <f t="shared" ref="G12:G16" si="0">E12/$F$8</f>
        <v>0</v>
      </c>
      <c r="H12" s="244" t="e">
        <f>E12/$E$134</f>
        <v>#DIV/0!</v>
      </c>
      <c r="J12" s="119"/>
      <c r="K12" s="119"/>
      <c r="L12" s="123"/>
      <c r="M12" s="123"/>
      <c r="N12" s="240"/>
    </row>
    <row r="13" spans="1:67" s="236" customFormat="1" hidden="1" x14ac:dyDescent="0.2">
      <c r="B13" s="1892"/>
      <c r="C13" s="1388" t="s">
        <v>1005</v>
      </c>
      <c r="D13" s="243">
        <v>0</v>
      </c>
      <c r="E13" s="210">
        <v>0</v>
      </c>
      <c r="F13" s="210"/>
      <c r="G13" s="244">
        <f t="shared" si="0"/>
        <v>0</v>
      </c>
      <c r="H13" s="244">
        <f>E13/E133</f>
        <v>0</v>
      </c>
      <c r="J13" s="119"/>
      <c r="K13" s="119"/>
      <c r="L13" s="123"/>
      <c r="M13" s="123"/>
      <c r="N13" s="240"/>
    </row>
    <row r="14" spans="1:67" s="236" customFormat="1" x14ac:dyDescent="0.2">
      <c r="B14" s="1892"/>
      <c r="C14" s="242" t="s">
        <v>990</v>
      </c>
      <c r="D14" s="243">
        <v>0</v>
      </c>
      <c r="E14" s="210">
        <v>1741695.9700000002</v>
      </c>
      <c r="F14" s="210"/>
      <c r="G14" s="244">
        <f>E14/$F$8</f>
        <v>5.7046072487821757E-5</v>
      </c>
      <c r="H14" s="244">
        <f>E14/E133</f>
        <v>2.6505027252063065E-4</v>
      </c>
      <c r="J14" s="119"/>
      <c r="K14" s="119"/>
      <c r="L14" s="123"/>
      <c r="M14" s="123"/>
      <c r="N14" s="240"/>
    </row>
    <row r="15" spans="1:67" s="236" customFormat="1" hidden="1" x14ac:dyDescent="0.2">
      <c r="B15" s="1892"/>
      <c r="C15" s="242" t="s">
        <v>519</v>
      </c>
      <c r="D15" s="243">
        <v>0</v>
      </c>
      <c r="E15" s="210">
        <v>0</v>
      </c>
      <c r="F15" s="245"/>
      <c r="G15" s="244">
        <f>E15/$F$8</f>
        <v>0</v>
      </c>
      <c r="H15" s="244">
        <f>E15/E133</f>
        <v>0</v>
      </c>
      <c r="J15" s="119"/>
      <c r="K15" s="119"/>
      <c r="L15" s="123"/>
      <c r="M15" s="123"/>
    </row>
    <row r="16" spans="1:67" s="236" customFormat="1" hidden="1" x14ac:dyDescent="0.2">
      <c r="B16" s="1892"/>
      <c r="C16" s="242" t="s">
        <v>615</v>
      </c>
      <c r="D16" s="243"/>
      <c r="E16" s="210"/>
      <c r="F16" s="245"/>
      <c r="G16" s="244">
        <f t="shared" si="0"/>
        <v>0</v>
      </c>
      <c r="H16" s="244" t="e">
        <f>E16/$E$134</f>
        <v>#DIV/0!</v>
      </c>
    </row>
    <row r="17" spans="2:8" s="236" customFormat="1" hidden="1" x14ac:dyDescent="0.2">
      <c r="B17" s="1892"/>
      <c r="C17" s="1048" t="s">
        <v>340</v>
      </c>
      <c r="D17" s="1051"/>
      <c r="E17" s="1053"/>
      <c r="F17" s="1052"/>
      <c r="G17" s="1047"/>
      <c r="H17" s="1047"/>
    </row>
    <row r="18" spans="2:8" s="236" customFormat="1" hidden="1" x14ac:dyDescent="0.2">
      <c r="B18" s="1892"/>
      <c r="C18" s="242" t="s">
        <v>341</v>
      </c>
      <c r="D18" s="243"/>
      <c r="E18" s="210"/>
      <c r="F18" s="245"/>
      <c r="G18" s="244"/>
      <c r="H18" s="244"/>
    </row>
    <row r="19" spans="2:8" s="236" customFormat="1" x14ac:dyDescent="0.2">
      <c r="C19" s="192" t="s">
        <v>157</v>
      </c>
      <c r="D19" s="193">
        <f>SUM(D9:D18)</f>
        <v>0</v>
      </c>
      <c r="E19" s="211">
        <f>SUM(E13:E18)</f>
        <v>1741695.9700000002</v>
      </c>
      <c r="F19" s="1099"/>
      <c r="G19" s="247"/>
      <c r="H19" s="247"/>
    </row>
    <row r="20" spans="2:8" s="236" customFormat="1" x14ac:dyDescent="0.2">
      <c r="C20" s="192"/>
      <c r="D20" s="193"/>
      <c r="E20" s="211"/>
      <c r="F20" s="246"/>
      <c r="G20" s="247"/>
      <c r="H20" s="247"/>
    </row>
    <row r="21" spans="2:8" s="236" customFormat="1" x14ac:dyDescent="0.2">
      <c r="B21" s="1891" t="s">
        <v>136</v>
      </c>
      <c r="C21" s="56"/>
      <c r="D21" s="56"/>
      <c r="E21" s="56"/>
      <c r="F21" s="305">
        <v>23483367577.936394</v>
      </c>
      <c r="G21" s="55"/>
      <c r="H21" s="241"/>
    </row>
    <row r="22" spans="2:8" s="236" customFormat="1" x14ac:dyDescent="0.2">
      <c r="B22" s="1891"/>
      <c r="C22" s="709" t="s">
        <v>366</v>
      </c>
      <c r="D22" s="243">
        <v>0</v>
      </c>
      <c r="E22" s="210">
        <v>199210902.87</v>
      </c>
      <c r="F22" s="245"/>
      <c r="G22" s="244">
        <f t="shared" ref="G22:G40" si="1">E22/$F$21</f>
        <v>8.4830636921583158E-3</v>
      </c>
      <c r="H22" s="244">
        <f>E22/E133</f>
        <v>3.0315798511478659E-2</v>
      </c>
    </row>
    <row r="23" spans="2:8" s="236" customFormat="1" x14ac:dyDescent="0.2">
      <c r="B23" s="1891"/>
      <c r="C23" s="710" t="s">
        <v>622</v>
      </c>
      <c r="D23" s="243">
        <v>0</v>
      </c>
      <c r="E23" s="210">
        <v>832040641.64999998</v>
      </c>
      <c r="F23" s="245"/>
      <c r="G23" s="244">
        <f t="shared" si="1"/>
        <v>3.5431061532747839E-2</v>
      </c>
      <c r="H23" s="244">
        <f>E23/E133</f>
        <v>0.12661945748061465</v>
      </c>
    </row>
    <row r="24" spans="2:8" s="236" customFormat="1" hidden="1" x14ac:dyDescent="0.2">
      <c r="B24" s="1891"/>
      <c r="C24" s="1339" t="s">
        <v>896</v>
      </c>
      <c r="D24" s="243">
        <v>0</v>
      </c>
      <c r="E24" s="210">
        <v>0</v>
      </c>
      <c r="F24" s="245"/>
      <c r="G24" s="244">
        <f t="shared" si="1"/>
        <v>0</v>
      </c>
      <c r="H24" s="244" t="e">
        <f t="shared" ref="H24:H41" si="2">E24/E135</f>
        <v>#DIV/0!</v>
      </c>
    </row>
    <row r="25" spans="2:8" s="236" customFormat="1" hidden="1" x14ac:dyDescent="0.2">
      <c r="B25" s="1891"/>
      <c r="C25" s="711" t="s">
        <v>341</v>
      </c>
      <c r="D25" s="243">
        <v>0</v>
      </c>
      <c r="E25" s="210">
        <v>0</v>
      </c>
      <c r="F25" s="245"/>
      <c r="G25" s="244">
        <f t="shared" si="1"/>
        <v>0</v>
      </c>
      <c r="H25" s="244" t="e">
        <f t="shared" si="2"/>
        <v>#DIV/0!</v>
      </c>
    </row>
    <row r="26" spans="2:8" s="236" customFormat="1" hidden="1" x14ac:dyDescent="0.2">
      <c r="B26" s="1891"/>
      <c r="C26" s="712" t="s">
        <v>139</v>
      </c>
      <c r="D26" s="243"/>
      <c r="E26" s="210">
        <v>0</v>
      </c>
      <c r="F26" s="245"/>
      <c r="G26" s="244">
        <f t="shared" si="1"/>
        <v>0</v>
      </c>
      <c r="H26" s="244" t="e">
        <f t="shared" si="2"/>
        <v>#DIV/0!</v>
      </c>
    </row>
    <row r="27" spans="2:8" s="236" customFormat="1" hidden="1" x14ac:dyDescent="0.2">
      <c r="B27" s="1891"/>
      <c r="C27" s="712" t="s">
        <v>436</v>
      </c>
      <c r="D27" s="243"/>
      <c r="E27" s="210">
        <v>0</v>
      </c>
      <c r="F27" s="245"/>
      <c r="G27" s="244">
        <f t="shared" si="1"/>
        <v>0</v>
      </c>
      <c r="H27" s="244" t="e">
        <f t="shared" si="2"/>
        <v>#DIV/0!</v>
      </c>
    </row>
    <row r="28" spans="2:8" s="236" customFormat="1" hidden="1" x14ac:dyDescent="0.2">
      <c r="B28" s="1891"/>
      <c r="C28" s="712" t="s">
        <v>523</v>
      </c>
      <c r="D28" s="243"/>
      <c r="E28" s="210">
        <v>0</v>
      </c>
      <c r="F28" s="245"/>
      <c r="G28" s="244">
        <f t="shared" si="1"/>
        <v>0</v>
      </c>
      <c r="H28" s="244" t="e">
        <f t="shared" si="2"/>
        <v>#DIV/0!</v>
      </c>
    </row>
    <row r="29" spans="2:8" s="236" customFormat="1" hidden="1" x14ac:dyDescent="0.2">
      <c r="B29" s="1891"/>
      <c r="C29" s="713" t="s">
        <v>667</v>
      </c>
      <c r="D29" s="243">
        <v>0</v>
      </c>
      <c r="E29" s="210">
        <v>0</v>
      </c>
      <c r="F29" s="245"/>
      <c r="G29" s="244">
        <f t="shared" si="1"/>
        <v>0</v>
      </c>
      <c r="H29" s="244" t="e">
        <f t="shared" si="2"/>
        <v>#DIV/0!</v>
      </c>
    </row>
    <row r="30" spans="2:8" s="236" customFormat="1" hidden="1" x14ac:dyDescent="0.2">
      <c r="B30" s="1891"/>
      <c r="C30" s="711" t="s">
        <v>341</v>
      </c>
      <c r="D30" s="243">
        <v>0</v>
      </c>
      <c r="E30" s="210">
        <v>0</v>
      </c>
      <c r="F30" s="245"/>
      <c r="G30" s="244">
        <f t="shared" si="1"/>
        <v>0</v>
      </c>
      <c r="H30" s="244" t="e">
        <f t="shared" si="2"/>
        <v>#DIV/0!</v>
      </c>
    </row>
    <row r="31" spans="2:8" s="236" customFormat="1" hidden="1" x14ac:dyDescent="0.2">
      <c r="B31" s="1891"/>
      <c r="C31" s="714" t="s">
        <v>139</v>
      </c>
      <c r="D31" s="243">
        <v>0</v>
      </c>
      <c r="E31" s="210">
        <v>0</v>
      </c>
      <c r="F31" s="245"/>
      <c r="G31" s="244">
        <f t="shared" si="1"/>
        <v>0</v>
      </c>
      <c r="H31" s="244" t="e">
        <f t="shared" si="2"/>
        <v>#DIV/0!</v>
      </c>
    </row>
    <row r="32" spans="2:8" s="236" customFormat="1" hidden="1" x14ac:dyDescent="0.2">
      <c r="B32" s="1891"/>
      <c r="C32" s="714" t="s">
        <v>528</v>
      </c>
      <c r="D32" s="243">
        <v>0</v>
      </c>
      <c r="E32" s="210">
        <v>0</v>
      </c>
      <c r="F32" s="245"/>
      <c r="G32" s="244">
        <f t="shared" si="1"/>
        <v>0</v>
      </c>
      <c r="H32" s="244" t="e">
        <f t="shared" si="2"/>
        <v>#DIV/0!</v>
      </c>
    </row>
    <row r="33" spans="2:8" s="236" customFormat="1" hidden="1" x14ac:dyDescent="0.2">
      <c r="B33" s="1891"/>
      <c r="C33" s="1050" t="s">
        <v>361</v>
      </c>
      <c r="D33" s="1051"/>
      <c r="E33" s="210">
        <v>0</v>
      </c>
      <c r="F33" s="1052"/>
      <c r="G33" s="244">
        <f t="shared" si="1"/>
        <v>0</v>
      </c>
      <c r="H33" s="244" t="e">
        <f t="shared" si="2"/>
        <v>#DIV/0!</v>
      </c>
    </row>
    <row r="34" spans="2:8" s="236" customFormat="1" hidden="1" x14ac:dyDescent="0.2">
      <c r="B34" s="1891"/>
      <c r="C34" s="1080" t="s">
        <v>395</v>
      </c>
      <c r="D34" s="683"/>
      <c r="E34" s="210">
        <v>0</v>
      </c>
      <c r="F34" s="686"/>
      <c r="G34" s="244">
        <f t="shared" si="1"/>
        <v>0</v>
      </c>
      <c r="H34" s="244" t="e">
        <f t="shared" si="2"/>
        <v>#DIV/0!</v>
      </c>
    </row>
    <row r="35" spans="2:8" s="236" customFormat="1" hidden="1" x14ac:dyDescent="0.2">
      <c r="B35" s="1891"/>
      <c r="C35" s="893" t="s">
        <v>621</v>
      </c>
      <c r="D35" s="891"/>
      <c r="E35" s="210">
        <v>0</v>
      </c>
      <c r="F35" s="892"/>
      <c r="G35" s="244">
        <f t="shared" si="1"/>
        <v>0</v>
      </c>
      <c r="H35" s="244" t="e">
        <f t="shared" si="2"/>
        <v>#DIV/0!</v>
      </c>
    </row>
    <row r="36" spans="2:8" s="236" customFormat="1" hidden="1" x14ac:dyDescent="0.2">
      <c r="B36" s="1891"/>
      <c r="C36" s="1059" t="s">
        <v>620</v>
      </c>
      <c r="D36" s="683"/>
      <c r="E36" s="210">
        <v>0</v>
      </c>
      <c r="F36" s="694"/>
      <c r="G36" s="244">
        <f t="shared" si="1"/>
        <v>0</v>
      </c>
      <c r="H36" s="244" t="e">
        <f t="shared" si="2"/>
        <v>#DIV/0!</v>
      </c>
    </row>
    <row r="37" spans="2:8" s="236" customFormat="1" hidden="1" x14ac:dyDescent="0.2">
      <c r="B37" s="1891"/>
      <c r="C37" s="1448" t="s">
        <v>1196</v>
      </c>
      <c r="D37" s="891">
        <v>0</v>
      </c>
      <c r="E37" s="210">
        <v>0</v>
      </c>
      <c r="F37" s="892"/>
      <c r="G37" s="244">
        <f t="shared" si="1"/>
        <v>0</v>
      </c>
      <c r="H37" s="244" t="e">
        <f t="shared" si="2"/>
        <v>#DIV/0!</v>
      </c>
    </row>
    <row r="38" spans="2:8" s="236" customFormat="1" hidden="1" x14ac:dyDescent="0.2">
      <c r="B38" s="1891"/>
      <c r="C38" s="1379" t="s">
        <v>989</v>
      </c>
      <c r="D38" s="683">
        <v>0</v>
      </c>
      <c r="E38" s="210">
        <v>0</v>
      </c>
      <c r="F38" s="684"/>
      <c r="G38" s="244">
        <f t="shared" si="1"/>
        <v>0</v>
      </c>
      <c r="H38" s="244" t="e">
        <f t="shared" si="2"/>
        <v>#DIV/0!</v>
      </c>
    </row>
    <row r="39" spans="2:8" s="236" customFormat="1" hidden="1" x14ac:dyDescent="0.2">
      <c r="B39" s="769"/>
      <c r="C39" s="1355" t="s">
        <v>401</v>
      </c>
      <c r="D39" s="891">
        <v>0</v>
      </c>
      <c r="E39" s="210">
        <v>0</v>
      </c>
      <c r="F39" s="892"/>
      <c r="G39" s="244">
        <f t="shared" si="1"/>
        <v>0</v>
      </c>
      <c r="H39" s="244" t="e">
        <f t="shared" si="2"/>
        <v>#DIV/0!</v>
      </c>
    </row>
    <row r="40" spans="2:8" s="236" customFormat="1" hidden="1" x14ac:dyDescent="0.2">
      <c r="B40" s="769"/>
      <c r="C40" s="1353" t="s">
        <v>908</v>
      </c>
      <c r="D40" s="933">
        <v>0</v>
      </c>
      <c r="E40" s="210">
        <v>0</v>
      </c>
      <c r="F40" s="934"/>
      <c r="G40" s="244">
        <f t="shared" si="1"/>
        <v>0</v>
      </c>
      <c r="H40" s="244" t="e">
        <f t="shared" si="2"/>
        <v>#DIV/0!</v>
      </c>
    </row>
    <row r="41" spans="2:8" s="236" customFormat="1" hidden="1" x14ac:dyDescent="0.2">
      <c r="B41" s="769"/>
      <c r="C41" s="770" t="s">
        <v>361</v>
      </c>
      <c r="D41" s="771">
        <v>0</v>
      </c>
      <c r="E41" s="210">
        <v>0</v>
      </c>
      <c r="F41" s="772"/>
      <c r="G41" s="244">
        <f>E41/$F$21</f>
        <v>0</v>
      </c>
      <c r="H41" s="244" t="e">
        <f t="shared" si="2"/>
        <v>#DIV/0!</v>
      </c>
    </row>
    <row r="42" spans="2:8" s="236" customFormat="1" x14ac:dyDescent="0.2">
      <c r="C42" s="57" t="s">
        <v>140</v>
      </c>
      <c r="D42" s="120">
        <f>SUM(D22:D41)</f>
        <v>0</v>
      </c>
      <c r="E42" s="209">
        <f>SUM(E22:E41)</f>
        <v>1031251544.52</v>
      </c>
      <c r="F42" s="251"/>
      <c r="G42" s="118"/>
      <c r="H42" s="248"/>
    </row>
    <row r="43" spans="2:8" s="236" customFormat="1" x14ac:dyDescent="0.2">
      <c r="C43" s="1101"/>
      <c r="D43" s="1102"/>
      <c r="E43" s="1103"/>
      <c r="F43" s="1104"/>
      <c r="G43" s="1105"/>
      <c r="H43" s="1106"/>
    </row>
    <row r="44" spans="2:8" s="236" customFormat="1" hidden="1" x14ac:dyDescent="0.2">
      <c r="B44" s="1886" t="s">
        <v>137</v>
      </c>
      <c r="C44" s="56"/>
      <c r="D44" s="56"/>
      <c r="E44" s="56"/>
      <c r="F44" s="305"/>
      <c r="G44" s="55"/>
      <c r="H44" s="241"/>
    </row>
    <row r="45" spans="2:8" s="236" customFormat="1" hidden="1" x14ac:dyDescent="0.2">
      <c r="B45" s="1886"/>
      <c r="C45" s="501" t="s">
        <v>139</v>
      </c>
      <c r="D45" s="243">
        <v>0</v>
      </c>
      <c r="E45" s="210"/>
      <c r="F45" s="245"/>
      <c r="G45" s="244" t="e">
        <f>E45/$F$44</f>
        <v>#DIV/0!</v>
      </c>
      <c r="H45" s="244" t="e">
        <f>E45/$E$134</f>
        <v>#DIV/0!</v>
      </c>
    </row>
    <row r="46" spans="2:8" s="236" customFormat="1" hidden="1" x14ac:dyDescent="0.2">
      <c r="B46" s="1886"/>
      <c r="C46" s="242" t="s">
        <v>341</v>
      </c>
      <c r="D46" s="243">
        <v>0</v>
      </c>
      <c r="E46" s="207"/>
      <c r="F46" s="245"/>
      <c r="G46" s="252"/>
      <c r="H46" s="252"/>
    </row>
    <row r="47" spans="2:8" s="236" customFormat="1" hidden="1" x14ac:dyDescent="0.2">
      <c r="C47" s="57" t="s">
        <v>140</v>
      </c>
      <c r="D47" s="120">
        <f>SUM(D45:D46)</f>
        <v>0</v>
      </c>
      <c r="E47" s="209">
        <f>SUM(E45:E46)</f>
        <v>0</v>
      </c>
      <c r="F47" s="251"/>
      <c r="G47" s="118"/>
      <c r="H47" s="248"/>
    </row>
    <row r="48" spans="2:8" s="236" customFormat="1" hidden="1" x14ac:dyDescent="0.2">
      <c r="B48" s="266"/>
      <c r="C48" s="242"/>
      <c r="D48" s="243"/>
      <c r="E48" s="207"/>
      <c r="F48" s="245"/>
      <c r="G48" s="252"/>
      <c r="H48" s="252"/>
    </row>
    <row r="49" spans="2:10" s="236" customFormat="1" hidden="1" x14ac:dyDescent="0.2">
      <c r="B49" s="1886" t="s">
        <v>90</v>
      </c>
      <c r="C49" s="56"/>
      <c r="D49" s="56"/>
      <c r="E49" s="56"/>
      <c r="F49" s="305">
        <v>0</v>
      </c>
      <c r="G49" s="55"/>
      <c r="H49" s="241"/>
    </row>
    <row r="50" spans="2:10" s="236" customFormat="1" hidden="1" x14ac:dyDescent="0.2">
      <c r="B50" s="1886"/>
      <c r="C50" s="242" t="s">
        <v>342</v>
      </c>
      <c r="D50" s="243">
        <v>0</v>
      </c>
      <c r="E50" s="207">
        <v>0</v>
      </c>
      <c r="F50" s="245"/>
      <c r="G50" s="248" t="e">
        <f>E50/F49</f>
        <v>#DIV/0!</v>
      </c>
      <c r="H50" s="248">
        <f>E50/E133</f>
        <v>0</v>
      </c>
    </row>
    <row r="51" spans="2:10" s="236" customFormat="1" hidden="1" x14ac:dyDescent="0.2">
      <c r="B51" s="1886"/>
      <c r="C51" s="242" t="s">
        <v>622</v>
      </c>
      <c r="D51" s="243">
        <v>0</v>
      </c>
      <c r="E51" s="207">
        <v>0</v>
      </c>
      <c r="F51" s="245"/>
      <c r="G51" s="248" t="e">
        <f>E51/F49</f>
        <v>#DIV/0!</v>
      </c>
      <c r="H51" s="248">
        <f>E51/E133</f>
        <v>0</v>
      </c>
    </row>
    <row r="52" spans="2:10" s="236" customFormat="1" hidden="1" x14ac:dyDescent="0.2">
      <c r="C52" s="57" t="s">
        <v>140</v>
      </c>
      <c r="D52" s="120">
        <f>SUM(D50:D51)</f>
        <v>0</v>
      </c>
      <c r="E52" s="209">
        <f>SUM(E50:E51)</f>
        <v>0</v>
      </c>
      <c r="F52" s="251"/>
      <c r="G52" s="118"/>
      <c r="H52" s="248"/>
    </row>
    <row r="53" spans="2:10" s="236" customFormat="1" hidden="1" x14ac:dyDescent="0.2">
      <c r="C53" s="57"/>
      <c r="D53" s="120"/>
      <c r="E53" s="209"/>
      <c r="F53" s="251"/>
      <c r="G53" s="118"/>
      <c r="H53" s="248"/>
    </row>
    <row r="54" spans="2:10" s="236" customFormat="1" hidden="1" x14ac:dyDescent="0.2">
      <c r="B54" s="1886" t="s">
        <v>119</v>
      </c>
      <c r="C54" s="56"/>
      <c r="D54" s="56"/>
      <c r="E54" s="56"/>
      <c r="F54" s="305"/>
      <c r="G54" s="55"/>
      <c r="H54" s="241"/>
    </row>
    <row r="55" spans="2:10" s="236" customFormat="1" hidden="1" x14ac:dyDescent="0.2">
      <c r="B55" s="1886"/>
      <c r="C55" s="249" t="s">
        <v>502</v>
      </c>
      <c r="D55" s="243"/>
      <c r="E55" s="210"/>
      <c r="F55" s="245"/>
      <c r="G55" s="252" t="e">
        <f>E55/$F$54</f>
        <v>#DIV/0!</v>
      </c>
      <c r="H55" s="244" t="e">
        <f>E55/$E$134</f>
        <v>#DIV/0!</v>
      </c>
    </row>
    <row r="56" spans="2:10" s="236" customFormat="1" hidden="1" x14ac:dyDescent="0.2">
      <c r="B56" s="1886"/>
      <c r="C56" s="501"/>
      <c r="D56" s="243"/>
      <c r="E56" s="308"/>
      <c r="F56" s="251"/>
      <c r="G56" s="252" t="e">
        <f>E56/$F$54</f>
        <v>#DIV/0!</v>
      </c>
      <c r="H56" s="244" t="e">
        <f>E56/$E$134</f>
        <v>#DIV/0!</v>
      </c>
    </row>
    <row r="57" spans="2:10" s="236" customFormat="1" hidden="1" x14ac:dyDescent="0.2">
      <c r="C57" s="253" t="s">
        <v>140</v>
      </c>
      <c r="D57" s="120">
        <f>SUM(D55:D56)</f>
        <v>0</v>
      </c>
      <c r="E57" s="270">
        <f>SUM(E55:E56)</f>
        <v>0</v>
      </c>
      <c r="F57" s="251"/>
      <c r="G57" s="248"/>
      <c r="H57" s="248"/>
    </row>
    <row r="58" spans="2:10" s="236" customFormat="1" hidden="1" x14ac:dyDescent="0.2">
      <c r="C58" s="253"/>
      <c r="D58" s="254"/>
      <c r="E58" s="209"/>
      <c r="F58" s="251"/>
      <c r="G58" s="118"/>
      <c r="H58" s="248"/>
    </row>
    <row r="59" spans="2:10" s="236" customFormat="1" x14ac:dyDescent="0.2">
      <c r="B59" s="1886" t="s">
        <v>100</v>
      </c>
      <c r="C59" s="56"/>
      <c r="D59" s="56"/>
      <c r="E59" s="56"/>
      <c r="F59" s="305">
        <v>8668020716.4950657</v>
      </c>
      <c r="G59" s="55"/>
      <c r="H59" s="241"/>
    </row>
    <row r="60" spans="2:10" s="236" customFormat="1" x14ac:dyDescent="0.2">
      <c r="B60" s="1886"/>
      <c r="C60" s="242" t="s">
        <v>622</v>
      </c>
      <c r="D60" s="205">
        <v>0</v>
      </c>
      <c r="E60" s="210">
        <v>3266481053.0900002</v>
      </c>
      <c r="F60" s="210"/>
      <c r="G60" s="244">
        <f>E60/F59</f>
        <v>0.3768427833673671</v>
      </c>
      <c r="H60" s="244">
        <f>E60/E133</f>
        <v>0.49709117332629593</v>
      </c>
    </row>
    <row r="61" spans="2:10" s="236" customFormat="1" hidden="1" x14ac:dyDescent="0.2">
      <c r="B61" s="1886"/>
      <c r="C61" s="591" t="s">
        <v>487</v>
      </c>
      <c r="D61" s="205">
        <v>0</v>
      </c>
      <c r="E61" s="210"/>
      <c r="F61" s="210"/>
      <c r="G61" s="244" t="e">
        <f t="shared" ref="G61" si="3">E61/F60</f>
        <v>#DIV/0!</v>
      </c>
      <c r="H61" s="244" t="e">
        <f>E61/E134</f>
        <v>#DIV/0!</v>
      </c>
    </row>
    <row r="62" spans="2:10" s="236" customFormat="1" hidden="1" x14ac:dyDescent="0.2">
      <c r="B62" s="1886"/>
      <c r="C62" s="249" t="s">
        <v>474</v>
      </c>
      <c r="D62" s="205">
        <v>0</v>
      </c>
      <c r="E62" s="308">
        <v>0</v>
      </c>
      <c r="F62" s="210"/>
      <c r="G62" s="244">
        <f>E62/F59</f>
        <v>0</v>
      </c>
      <c r="H62" s="244">
        <f>E62/E133</f>
        <v>0</v>
      </c>
    </row>
    <row r="63" spans="2:10" s="236" customFormat="1" hidden="1" x14ac:dyDescent="0.2">
      <c r="B63" s="1887"/>
      <c r="C63" s="936" t="s">
        <v>504</v>
      </c>
      <c r="D63" s="937">
        <v>0</v>
      </c>
      <c r="E63" s="938"/>
      <c r="F63" s="939"/>
      <c r="G63" s="935"/>
      <c r="H63" s="244" t="e">
        <f>E63/E136</f>
        <v>#DIV/0!</v>
      </c>
      <c r="J63" s="1715"/>
    </row>
    <row r="64" spans="2:10" s="236" customFormat="1" x14ac:dyDescent="0.2">
      <c r="B64" s="267"/>
      <c r="C64" s="253" t="s">
        <v>140</v>
      </c>
      <c r="D64" s="254">
        <f>SUM(D60:D63)</f>
        <v>0</v>
      </c>
      <c r="E64" s="209">
        <f>SUM(E60:E63)</f>
        <v>3266481053.0900002</v>
      </c>
      <c r="F64" s="251"/>
      <c r="G64" s="118"/>
      <c r="H64" s="248"/>
    </row>
    <row r="65" spans="2:9" s="236" customFormat="1" x14ac:dyDescent="0.2">
      <c r="B65" s="269"/>
      <c r="C65" s="242"/>
      <c r="D65" s="243"/>
      <c r="E65" s="206"/>
      <c r="F65" s="245"/>
      <c r="G65" s="244"/>
      <c r="H65" s="248"/>
    </row>
    <row r="66" spans="2:9" s="236" customFormat="1" x14ac:dyDescent="0.2">
      <c r="B66" s="1891" t="s">
        <v>138</v>
      </c>
      <c r="C66" s="56"/>
      <c r="D66" s="56"/>
      <c r="E66" s="56"/>
      <c r="F66" s="305">
        <v>5287603991.2758722</v>
      </c>
      <c r="G66" s="55"/>
      <c r="H66" s="241"/>
    </row>
    <row r="67" spans="2:9" s="236" customFormat="1" x14ac:dyDescent="0.2">
      <c r="B67" s="1891"/>
      <c r="C67" s="242" t="s">
        <v>1196</v>
      </c>
      <c r="D67" s="243">
        <v>0</v>
      </c>
      <c r="E67" s="210">
        <v>1499137146.8600001</v>
      </c>
      <c r="F67" s="245"/>
      <c r="G67" s="252">
        <f>E67/$F$66</f>
        <v>0.28351917982766062</v>
      </c>
      <c r="H67" s="244">
        <f>E67/E133</f>
        <v>0.22813781289339707</v>
      </c>
    </row>
    <row r="68" spans="2:9" s="236" customFormat="1" x14ac:dyDescent="0.2">
      <c r="B68" s="1891"/>
      <c r="C68" s="242" t="s">
        <v>1261</v>
      </c>
      <c r="D68" s="243">
        <v>0</v>
      </c>
      <c r="E68" s="210">
        <v>96410388.429999992</v>
      </c>
      <c r="F68" s="245"/>
      <c r="G68" s="252">
        <f t="shared" ref="G68:G73" si="4">E68/$F$66</f>
        <v>1.823328460094014E-2</v>
      </c>
      <c r="H68" s="244">
        <f>E68/E133</f>
        <v>1.467167643913843E-2</v>
      </c>
    </row>
    <row r="69" spans="2:9" s="236" customFormat="1" hidden="1" x14ac:dyDescent="0.2">
      <c r="B69" s="1891"/>
      <c r="C69" s="1081" t="s">
        <v>665</v>
      </c>
      <c r="D69" s="243">
        <v>0</v>
      </c>
      <c r="E69" s="210"/>
      <c r="F69" s="210"/>
      <c r="G69" s="252">
        <f t="shared" si="4"/>
        <v>0</v>
      </c>
      <c r="H69" s="244" t="e">
        <f t="shared" ref="H69:H73" si="5">E69/$E$134</f>
        <v>#DIV/0!</v>
      </c>
    </row>
    <row r="70" spans="2:9" s="236" customFormat="1" hidden="1" x14ac:dyDescent="0.2">
      <c r="B70" s="1891"/>
      <c r="C70" s="1082" t="s">
        <v>666</v>
      </c>
      <c r="D70" s="243">
        <v>0</v>
      </c>
      <c r="E70" s="210"/>
      <c r="F70" s="210"/>
      <c r="G70" s="252">
        <f t="shared" si="4"/>
        <v>0</v>
      </c>
      <c r="H70" s="244" t="e">
        <f t="shared" si="5"/>
        <v>#DIV/0!</v>
      </c>
    </row>
    <row r="71" spans="2:9" s="236" customFormat="1" hidden="1" x14ac:dyDescent="0.2">
      <c r="B71" s="1891"/>
      <c r="C71" s="1083" t="s">
        <v>477</v>
      </c>
      <c r="D71" s="243">
        <v>0</v>
      </c>
      <c r="E71" s="210"/>
      <c r="F71" s="210"/>
      <c r="G71" s="252">
        <f>E71/$F$66</f>
        <v>0</v>
      </c>
      <c r="H71" s="244" t="e">
        <f t="shared" si="5"/>
        <v>#DIV/0!</v>
      </c>
    </row>
    <row r="72" spans="2:9" s="236" customFormat="1" hidden="1" x14ac:dyDescent="0.2">
      <c r="B72" s="1891"/>
      <c r="C72" s="1084" t="s">
        <v>670</v>
      </c>
      <c r="D72" s="243">
        <v>0</v>
      </c>
      <c r="E72" s="210"/>
      <c r="F72" s="210"/>
      <c r="G72" s="252">
        <f>E72/$F$66</f>
        <v>0</v>
      </c>
      <c r="H72" s="244" t="e">
        <f t="shared" si="5"/>
        <v>#DIV/0!</v>
      </c>
      <c r="I72" s="890"/>
    </row>
    <row r="73" spans="2:9" s="236" customFormat="1" hidden="1" x14ac:dyDescent="0.2">
      <c r="B73" s="1891"/>
      <c r="C73" s="1085" t="s">
        <v>668</v>
      </c>
      <c r="D73" s="243">
        <v>0</v>
      </c>
      <c r="E73" s="210"/>
      <c r="F73" s="210"/>
      <c r="G73" s="252">
        <f t="shared" si="4"/>
        <v>0</v>
      </c>
      <c r="H73" s="244" t="e">
        <f t="shared" si="5"/>
        <v>#DIV/0!</v>
      </c>
    </row>
    <row r="74" spans="2:9" s="236" customFormat="1" hidden="1" x14ac:dyDescent="0.2">
      <c r="B74" s="1891"/>
      <c r="C74" s="1378" t="s">
        <v>988</v>
      </c>
      <c r="D74" s="243">
        <v>0</v>
      </c>
      <c r="E74" s="210">
        <v>0</v>
      </c>
      <c r="F74" s="245"/>
      <c r="G74" s="252">
        <f>E74/$F$66</f>
        <v>0</v>
      </c>
      <c r="H74" s="244">
        <f>E74/E133</f>
        <v>0</v>
      </c>
    </row>
    <row r="75" spans="2:9" s="236" customFormat="1" hidden="1" x14ac:dyDescent="0.2">
      <c r="B75" s="1891"/>
      <c r="C75" s="1363" t="s">
        <v>478</v>
      </c>
      <c r="D75" s="243">
        <v>0</v>
      </c>
      <c r="E75" s="210">
        <v>0</v>
      </c>
      <c r="F75" s="755"/>
      <c r="G75" s="252">
        <f>E75/$F$66</f>
        <v>0</v>
      </c>
      <c r="H75" s="244">
        <f>E75/E133</f>
        <v>0</v>
      </c>
    </row>
    <row r="76" spans="2:9" s="236" customFormat="1" hidden="1" x14ac:dyDescent="0.2">
      <c r="B76" s="1891"/>
      <c r="C76" s="1354" t="s">
        <v>686</v>
      </c>
      <c r="D76" s="243">
        <v>0</v>
      </c>
      <c r="E76" s="210">
        <v>0</v>
      </c>
      <c r="F76" s="755"/>
      <c r="G76" s="252">
        <f t="shared" ref="G76:G78" si="6">E76/$F$66</f>
        <v>0</v>
      </c>
      <c r="H76" s="244">
        <f>E76/E133</f>
        <v>0</v>
      </c>
    </row>
    <row r="77" spans="2:9" s="236" customFormat="1" ht="13.9" hidden="1" customHeight="1" x14ac:dyDescent="0.2">
      <c r="B77" s="1891"/>
      <c r="C77" s="754" t="s">
        <v>529</v>
      </c>
      <c r="D77" s="243">
        <v>0</v>
      </c>
      <c r="E77" s="210">
        <v>0</v>
      </c>
      <c r="F77" s="755"/>
      <c r="G77" s="252">
        <f t="shared" si="6"/>
        <v>0</v>
      </c>
      <c r="H77" s="244">
        <f>E77/E133</f>
        <v>0</v>
      </c>
    </row>
    <row r="78" spans="2:9" s="236" customFormat="1" hidden="1" x14ac:dyDescent="0.2">
      <c r="B78" s="1891"/>
      <c r="C78" s="754" t="s">
        <v>532</v>
      </c>
      <c r="D78" s="243">
        <v>0</v>
      </c>
      <c r="E78" s="210">
        <v>0</v>
      </c>
      <c r="F78" s="755"/>
      <c r="G78" s="252">
        <f t="shared" si="6"/>
        <v>0</v>
      </c>
      <c r="H78" s="244">
        <f>E78/E133</f>
        <v>0</v>
      </c>
    </row>
    <row r="79" spans="2:9" s="236" customFormat="1" x14ac:dyDescent="0.2">
      <c r="B79" s="1891"/>
      <c r="C79" s="1589" t="s">
        <v>1262</v>
      </c>
      <c r="D79" s="243">
        <v>0</v>
      </c>
      <c r="E79" s="210">
        <v>676078545.54000008</v>
      </c>
      <c r="F79" s="755"/>
      <c r="G79" s="252">
        <f>E78/$F$66</f>
        <v>0</v>
      </c>
      <c r="H79" s="244">
        <f>E79/E133</f>
        <v>0.10288523704899462</v>
      </c>
    </row>
    <row r="80" spans="2:9" s="236" customFormat="1" x14ac:dyDescent="0.2">
      <c r="C80" s="192" t="s">
        <v>140</v>
      </c>
      <c r="D80" s="193">
        <f>SUM(D67:D79)</f>
        <v>0</v>
      </c>
      <c r="E80" s="211">
        <f>SUM(E67:E79)</f>
        <v>2271626080.8300004</v>
      </c>
      <c r="F80" s="246"/>
      <c r="G80" s="299"/>
      <c r="H80" s="247"/>
    </row>
    <row r="81" spans="2:8" s="236" customFormat="1" x14ac:dyDescent="0.2">
      <c r="C81" s="57"/>
      <c r="D81" s="120"/>
      <c r="E81" s="209"/>
      <c r="F81" s="251"/>
      <c r="G81" s="118"/>
      <c r="H81" s="248"/>
    </row>
    <row r="82" spans="2:8" s="236" customFormat="1" x14ac:dyDescent="0.2">
      <c r="B82" s="1891" t="s">
        <v>293</v>
      </c>
      <c r="C82" s="56"/>
      <c r="D82" s="56"/>
      <c r="E82" s="56"/>
      <c r="F82" s="305">
        <v>5406611707.1790981</v>
      </c>
      <c r="G82" s="55"/>
      <c r="H82" s="241"/>
    </row>
    <row r="83" spans="2:8" s="236" customFormat="1" x14ac:dyDescent="0.2">
      <c r="B83" s="1891"/>
      <c r="C83" s="242" t="s">
        <v>361</v>
      </c>
      <c r="D83" s="495">
        <v>0</v>
      </c>
      <c r="E83" s="210">
        <v>90643.19</v>
      </c>
      <c r="F83" s="245"/>
      <c r="G83" s="252">
        <f>E83/$F$82</f>
        <v>1.676524871938568E-5</v>
      </c>
      <c r="H83" s="244">
        <f>E83/E133</f>
        <v>1.3794027560182793E-5</v>
      </c>
    </row>
    <row r="84" spans="2:8" s="236" customFormat="1" hidden="1" x14ac:dyDescent="0.2">
      <c r="B84" s="1891"/>
      <c r="C84" s="715" t="s">
        <v>361</v>
      </c>
      <c r="D84" s="495">
        <v>0</v>
      </c>
      <c r="E84" s="495">
        <v>0</v>
      </c>
      <c r="F84" s="245"/>
      <c r="G84" s="252">
        <f t="shared" ref="G84:G93" si="7">E84/$F$82</f>
        <v>0</v>
      </c>
      <c r="H84" s="244" t="e">
        <f t="shared" ref="H84:H87" si="8">E84/$E$134</f>
        <v>#DIV/0!</v>
      </c>
    </row>
    <row r="85" spans="2:8" s="236" customFormat="1" hidden="1" x14ac:dyDescent="0.2">
      <c r="B85" s="1891"/>
      <c r="C85" s="715" t="s">
        <v>410</v>
      </c>
      <c r="D85" s="495">
        <v>0</v>
      </c>
      <c r="E85" s="495">
        <v>0</v>
      </c>
      <c r="F85" s="245"/>
      <c r="G85" s="252">
        <f t="shared" si="7"/>
        <v>0</v>
      </c>
      <c r="H85" s="244" t="e">
        <f t="shared" si="8"/>
        <v>#DIV/0!</v>
      </c>
    </row>
    <row r="86" spans="2:8" s="236" customFormat="1" hidden="1" x14ac:dyDescent="0.2">
      <c r="B86" s="1891"/>
      <c r="C86" s="242" t="s">
        <v>359</v>
      </c>
      <c r="D86" s="495">
        <v>0</v>
      </c>
      <c r="E86" s="495">
        <v>0</v>
      </c>
      <c r="F86" s="251"/>
      <c r="G86" s="252">
        <f t="shared" si="7"/>
        <v>0</v>
      </c>
      <c r="H86" s="244" t="e">
        <f t="shared" si="8"/>
        <v>#DIV/0!</v>
      </c>
    </row>
    <row r="87" spans="2:8" s="236" customFormat="1" hidden="1" x14ac:dyDescent="0.2">
      <c r="B87" s="1891"/>
      <c r="C87" s="242" t="s">
        <v>431</v>
      </c>
      <c r="D87" s="495">
        <v>0</v>
      </c>
      <c r="E87" s="495">
        <v>0</v>
      </c>
      <c r="F87" s="251"/>
      <c r="G87" s="252">
        <f t="shared" si="7"/>
        <v>0</v>
      </c>
      <c r="H87" s="244" t="e">
        <f t="shared" si="8"/>
        <v>#DIV/0!</v>
      </c>
    </row>
    <row r="88" spans="2:8" s="236" customFormat="1" hidden="1" x14ac:dyDescent="0.2">
      <c r="B88" s="1891"/>
      <c r="C88" s="242" t="s">
        <v>1228</v>
      </c>
      <c r="D88" s="495">
        <v>0</v>
      </c>
      <c r="E88" s="495">
        <v>0</v>
      </c>
      <c r="F88" s="251"/>
      <c r="G88" s="252">
        <f t="shared" si="7"/>
        <v>0</v>
      </c>
      <c r="H88" s="244">
        <f>E88/E133</f>
        <v>0</v>
      </c>
    </row>
    <row r="89" spans="2:8" s="236" customFormat="1" hidden="1" x14ac:dyDescent="0.2">
      <c r="B89" s="1891"/>
      <c r="C89" s="242" t="s">
        <v>365</v>
      </c>
      <c r="D89" s="495">
        <v>0</v>
      </c>
      <c r="E89" s="495">
        <v>0</v>
      </c>
      <c r="F89" s="251"/>
      <c r="G89" s="252">
        <f t="shared" si="7"/>
        <v>0</v>
      </c>
      <c r="H89" s="244">
        <f>E89/E133</f>
        <v>0</v>
      </c>
    </row>
    <row r="90" spans="2:8" s="236" customFormat="1" hidden="1" x14ac:dyDescent="0.2">
      <c r="B90" s="1891"/>
      <c r="C90" s="732" t="s">
        <v>687</v>
      </c>
      <c r="D90" s="495">
        <v>0</v>
      </c>
      <c r="E90" s="495">
        <v>0</v>
      </c>
      <c r="F90" s="733"/>
      <c r="G90" s="252">
        <f t="shared" si="7"/>
        <v>0</v>
      </c>
      <c r="H90" s="244" t="e">
        <f t="shared" ref="H90" si="9">E90/E134</f>
        <v>#DIV/0!</v>
      </c>
    </row>
    <row r="91" spans="2:8" s="236" customFormat="1" hidden="1" x14ac:dyDescent="0.2">
      <c r="B91" s="1891"/>
      <c r="C91" s="732" t="s">
        <v>998</v>
      </c>
      <c r="D91" s="495">
        <v>0</v>
      </c>
      <c r="E91" s="495">
        <v>0</v>
      </c>
      <c r="F91" s="733"/>
      <c r="G91" s="252">
        <f t="shared" si="7"/>
        <v>0</v>
      </c>
      <c r="H91" s="244">
        <f>E91/E133</f>
        <v>0</v>
      </c>
    </row>
    <row r="92" spans="2:8" s="236" customFormat="1" hidden="1" x14ac:dyDescent="0.2">
      <c r="B92" s="769"/>
      <c r="C92" s="242" t="s">
        <v>478</v>
      </c>
      <c r="D92" s="495">
        <v>0</v>
      </c>
      <c r="E92" s="495">
        <v>0</v>
      </c>
      <c r="F92" s="1049"/>
      <c r="G92" s="252">
        <f t="shared" si="7"/>
        <v>0</v>
      </c>
      <c r="H92" s="244">
        <f>E92/E133</f>
        <v>0</v>
      </c>
    </row>
    <row r="93" spans="2:8" s="236" customFormat="1" hidden="1" x14ac:dyDescent="0.2">
      <c r="B93" s="769"/>
      <c r="C93" s="1048" t="s">
        <v>967</v>
      </c>
      <c r="D93" s="495">
        <v>0</v>
      </c>
      <c r="E93" s="495">
        <v>0</v>
      </c>
      <c r="F93" s="1032"/>
      <c r="G93" s="252">
        <f t="shared" si="7"/>
        <v>0</v>
      </c>
      <c r="H93" s="244">
        <f>E93/E133</f>
        <v>0</v>
      </c>
    </row>
    <row r="94" spans="2:8" s="236" customFormat="1" x14ac:dyDescent="0.2">
      <c r="C94" s="57" t="s">
        <v>140</v>
      </c>
      <c r="D94" s="120">
        <f>SUM(D83:D93)</f>
        <v>0</v>
      </c>
      <c r="E94" s="209">
        <f>SUM(E83:E93)</f>
        <v>90643.19</v>
      </c>
      <c r="F94" s="251"/>
      <c r="G94" s="118"/>
      <c r="H94" s="248"/>
    </row>
    <row r="95" spans="2:8" s="236" customFormat="1" hidden="1" x14ac:dyDescent="0.2">
      <c r="C95" s="57"/>
      <c r="D95" s="120"/>
      <c r="E95" s="209"/>
      <c r="F95" s="251"/>
      <c r="G95" s="118"/>
      <c r="H95" s="248"/>
    </row>
    <row r="96" spans="2:8" s="236" customFormat="1" hidden="1" x14ac:dyDescent="0.2">
      <c r="B96" s="1886" t="s">
        <v>88</v>
      </c>
      <c r="C96" s="56"/>
      <c r="D96" s="56"/>
      <c r="E96" s="56"/>
      <c r="F96" s="305"/>
      <c r="G96" s="305"/>
      <c r="H96" s="55"/>
    </row>
    <row r="97" spans="2:8" s="236" customFormat="1" ht="30" hidden="1" x14ac:dyDescent="0.2">
      <c r="B97" s="1886"/>
      <c r="C97" s="243" t="s">
        <v>513</v>
      </c>
      <c r="D97" s="205">
        <v>0</v>
      </c>
      <c r="E97" s="206"/>
      <c r="F97" s="206"/>
      <c r="G97" s="252" t="e">
        <f>E97/F96</f>
        <v>#DIV/0!</v>
      </c>
      <c r="H97" s="244" t="e">
        <f>E97/$E$134</f>
        <v>#DIV/0!</v>
      </c>
    </row>
    <row r="98" spans="2:8" s="236" customFormat="1" hidden="1" x14ac:dyDescent="0.2">
      <c r="B98" s="1886"/>
      <c r="C98" s="243" t="s">
        <v>372</v>
      </c>
      <c r="D98" s="205"/>
      <c r="E98" s="206"/>
      <c r="F98" s="308"/>
      <c r="G98" s="252" t="e">
        <f>E98/F96</f>
        <v>#DIV/0!</v>
      </c>
      <c r="H98" s="244" t="e">
        <f>E98/$E$134</f>
        <v>#DIV/0!</v>
      </c>
    </row>
    <row r="99" spans="2:8" s="236" customFormat="1" hidden="1" x14ac:dyDescent="0.2">
      <c r="B99" s="1886"/>
      <c r="C99" s="243"/>
      <c r="D99" s="515"/>
      <c r="E99" s="206"/>
      <c r="F99" s="207"/>
      <c r="G99" s="252" t="e">
        <f>E99/F96</f>
        <v>#DIV/0!</v>
      </c>
      <c r="H99" s="244" t="e">
        <f>E99/$E$134</f>
        <v>#DIV/0!</v>
      </c>
    </row>
    <row r="100" spans="2:8" s="236" customFormat="1" hidden="1" x14ac:dyDescent="0.2">
      <c r="C100" s="57" t="s">
        <v>140</v>
      </c>
      <c r="D100" s="120">
        <f>SUM(D97:D99)</f>
        <v>0</v>
      </c>
      <c r="E100" s="209"/>
      <c r="F100" s="251"/>
      <c r="G100" s="252"/>
      <c r="H100" s="252"/>
    </row>
    <row r="101" spans="2:8" s="236" customFormat="1" hidden="1" x14ac:dyDescent="0.2">
      <c r="B101" s="1886" t="s">
        <v>137</v>
      </c>
      <c r="C101" s="56"/>
      <c r="D101" s="56"/>
      <c r="E101" s="56"/>
      <c r="F101" s="305">
        <v>121748621.277394</v>
      </c>
      <c r="G101" s="55"/>
      <c r="H101" s="241"/>
    </row>
    <row r="102" spans="2:8" s="236" customFormat="1" ht="30" hidden="1" x14ac:dyDescent="0.2">
      <c r="B102" s="1886"/>
      <c r="C102" s="242" t="s">
        <v>472</v>
      </c>
      <c r="D102" s="243">
        <v>0</v>
      </c>
      <c r="E102" s="206"/>
      <c r="F102" s="245"/>
      <c r="G102" s="252">
        <f>E102/$F$101</f>
        <v>0</v>
      </c>
      <c r="H102" s="244" t="e">
        <f>E102/$E$134</f>
        <v>#DIV/0!</v>
      </c>
    </row>
    <row r="103" spans="2:8" s="236" customFormat="1" hidden="1" x14ac:dyDescent="0.2">
      <c r="B103" s="1886"/>
      <c r="C103" s="242"/>
      <c r="D103" s="243"/>
      <c r="E103" s="208"/>
      <c r="F103" s="245"/>
      <c r="G103" s="252"/>
      <c r="H103" s="252"/>
    </row>
    <row r="104" spans="2:8" s="236" customFormat="1" hidden="1" x14ac:dyDescent="0.2">
      <c r="B104" s="1886"/>
      <c r="C104" s="242"/>
      <c r="D104" s="243"/>
      <c r="E104" s="207"/>
      <c r="F104" s="245"/>
      <c r="G104" s="252"/>
      <c r="H104" s="252"/>
    </row>
    <row r="105" spans="2:8" s="236" customFormat="1" hidden="1" x14ac:dyDescent="0.2">
      <c r="C105" s="57" t="s">
        <v>140</v>
      </c>
      <c r="D105" s="120">
        <f>SUM(D102:D104)</f>
        <v>0</v>
      </c>
      <c r="E105" s="209">
        <f>SUM(E102:E104)</f>
        <v>0</v>
      </c>
      <c r="F105" s="251"/>
      <c r="G105" s="252"/>
      <c r="H105" s="252"/>
    </row>
    <row r="106" spans="2:8" s="236" customFormat="1" hidden="1" x14ac:dyDescent="0.2">
      <c r="B106" s="1886" t="s">
        <v>307</v>
      </c>
      <c r="C106" s="56"/>
      <c r="D106" s="56"/>
      <c r="E106" s="265"/>
      <c r="F106" s="54"/>
      <c r="G106" s="55"/>
      <c r="H106" s="241"/>
    </row>
    <row r="107" spans="2:8" s="236" customFormat="1" hidden="1" x14ac:dyDescent="0.2">
      <c r="B107" s="1886"/>
      <c r="C107" s="125" t="s">
        <v>487</v>
      </c>
      <c r="D107" s="122">
        <v>0</v>
      </c>
      <c r="E107" s="121"/>
      <c r="F107" s="251"/>
      <c r="G107" s="252" t="e">
        <f>E107/$F$106</f>
        <v>#DIV/0!</v>
      </c>
      <c r="H107" s="244" t="e">
        <f>E107/E134</f>
        <v>#DIV/0!</v>
      </c>
    </row>
    <row r="108" spans="2:8" s="236" customFormat="1" hidden="1" x14ac:dyDescent="0.2">
      <c r="B108" s="1886"/>
      <c r="C108" s="125" t="s">
        <v>342</v>
      </c>
      <c r="D108" s="122">
        <v>0</v>
      </c>
      <c r="E108" s="121"/>
      <c r="F108" s="251"/>
      <c r="G108" s="248">
        <v>0</v>
      </c>
      <c r="H108" s="248">
        <v>0</v>
      </c>
    </row>
    <row r="109" spans="2:8" s="236" customFormat="1" hidden="1" x14ac:dyDescent="0.2">
      <c r="B109" s="1886"/>
      <c r="C109" s="125"/>
      <c r="D109" s="122"/>
      <c r="E109" s="121"/>
      <c r="F109" s="251"/>
      <c r="G109" s="248">
        <v>0</v>
      </c>
      <c r="H109" s="248">
        <v>0</v>
      </c>
    </row>
    <row r="110" spans="2:8" s="236" customFormat="1" hidden="1" x14ac:dyDescent="0.2">
      <c r="C110" s="57" t="s">
        <v>140</v>
      </c>
      <c r="D110" s="120">
        <f>SUM(D107:D109)</f>
        <v>0</v>
      </c>
      <c r="E110" s="124">
        <f>SUM(E107:E109)</f>
        <v>0</v>
      </c>
      <c r="F110" s="251"/>
      <c r="G110" s="118"/>
      <c r="H110" s="248"/>
    </row>
    <row r="111" spans="2:8" s="236" customFormat="1" hidden="1" x14ac:dyDescent="0.2">
      <c r="C111" s="57"/>
      <c r="D111" s="120"/>
      <c r="E111" s="209"/>
      <c r="F111" s="251"/>
      <c r="G111" s="118"/>
      <c r="H111" s="248"/>
    </row>
    <row r="112" spans="2:8" s="236" customFormat="1" hidden="1" x14ac:dyDescent="0.2">
      <c r="B112" s="1886" t="s">
        <v>299</v>
      </c>
      <c r="C112" s="56"/>
      <c r="D112" s="56"/>
      <c r="E112" s="56"/>
      <c r="F112" s="54">
        <v>177768818.425093</v>
      </c>
      <c r="G112" s="55"/>
      <c r="H112" s="241"/>
    </row>
    <row r="113" spans="2:8" s="236" customFormat="1" hidden="1" x14ac:dyDescent="0.2">
      <c r="B113" s="1886"/>
      <c r="C113" s="242"/>
      <c r="D113" s="243"/>
      <c r="E113" s="207"/>
      <c r="F113" s="245"/>
      <c r="G113" s="248">
        <v>0</v>
      </c>
      <c r="H113" s="248">
        <v>0</v>
      </c>
    </row>
    <row r="114" spans="2:8" s="236" customFormat="1" hidden="1" x14ac:dyDescent="0.2">
      <c r="B114" s="266"/>
      <c r="C114" s="242"/>
      <c r="D114" s="243"/>
      <c r="E114" s="207"/>
      <c r="F114" s="245"/>
      <c r="G114" s="248">
        <v>0</v>
      </c>
      <c r="H114" s="248">
        <v>0</v>
      </c>
    </row>
    <row r="115" spans="2:8" s="236" customFormat="1" hidden="1" x14ac:dyDescent="0.2">
      <c r="B115" s="1886" t="s">
        <v>300</v>
      </c>
      <c r="C115" s="56"/>
      <c r="D115" s="56"/>
      <c r="E115" s="56"/>
      <c r="F115" s="54">
        <v>180310349.35703301</v>
      </c>
      <c r="G115" s="55"/>
      <c r="H115" s="241"/>
    </row>
    <row r="116" spans="2:8" s="236" customFormat="1" hidden="1" x14ac:dyDescent="0.2">
      <c r="B116" s="1886"/>
      <c r="C116" s="249"/>
      <c r="D116" s="243"/>
      <c r="E116" s="206"/>
      <c r="F116" s="251"/>
      <c r="G116" s="248">
        <v>0</v>
      </c>
      <c r="H116" s="248">
        <v>0</v>
      </c>
    </row>
    <row r="117" spans="2:8" s="236" customFormat="1" hidden="1" x14ac:dyDescent="0.2">
      <c r="B117" s="1886"/>
      <c r="C117" s="249"/>
      <c r="D117" s="243"/>
      <c r="E117" s="264"/>
      <c r="F117" s="251"/>
      <c r="G117" s="248">
        <v>0</v>
      </c>
      <c r="H117" s="248">
        <v>0</v>
      </c>
    </row>
    <row r="118" spans="2:8" s="236" customFormat="1" hidden="1" x14ac:dyDescent="0.2">
      <c r="C118" s="57" t="s">
        <v>140</v>
      </c>
      <c r="D118" s="120">
        <f>SUM(D116:D117)</f>
        <v>0</v>
      </c>
      <c r="E118" s="209">
        <v>0</v>
      </c>
      <c r="F118" s="251"/>
      <c r="G118" s="118"/>
      <c r="H118" s="248"/>
    </row>
    <row r="119" spans="2:8" s="236" customFormat="1" hidden="1" x14ac:dyDescent="0.2">
      <c r="B119" s="1886" t="s">
        <v>308</v>
      </c>
      <c r="C119" s="56"/>
      <c r="D119" s="56"/>
      <c r="E119" s="56"/>
      <c r="F119" s="54">
        <v>192488001.79415211</v>
      </c>
      <c r="G119" s="55"/>
      <c r="H119" s="241"/>
    </row>
    <row r="120" spans="2:8" s="236" customFormat="1" ht="30" hidden="1" x14ac:dyDescent="0.2">
      <c r="B120" s="1886"/>
      <c r="C120" s="249" t="s">
        <v>633</v>
      </c>
      <c r="D120" s="243"/>
      <c r="E120" s="206"/>
      <c r="F120" s="245"/>
      <c r="G120" s="252">
        <f>E120/$F$119</f>
        <v>0</v>
      </c>
      <c r="H120" s="244" t="e">
        <f>E120/$E$134</f>
        <v>#DIV/0!</v>
      </c>
    </row>
    <row r="121" spans="2:8" s="236" customFormat="1" hidden="1" x14ac:dyDescent="0.2">
      <c r="B121" s="1886"/>
      <c r="C121" s="249"/>
      <c r="D121" s="243"/>
      <c r="E121" s="264"/>
      <c r="F121" s="251"/>
      <c r="G121" s="248"/>
      <c r="H121" s="248"/>
    </row>
    <row r="122" spans="2:8" s="236" customFormat="1" hidden="1" x14ac:dyDescent="0.2">
      <c r="B122" s="1079"/>
      <c r="C122" s="57" t="s">
        <v>140</v>
      </c>
      <c r="D122" s="1074">
        <f>SUM(D120:D121)</f>
        <v>0</v>
      </c>
      <c r="E122" s="1075">
        <f>SUM(E120:E121)</f>
        <v>0</v>
      </c>
      <c r="F122" s="1076"/>
      <c r="G122" s="1077"/>
      <c r="H122" s="1077"/>
    </row>
    <row r="123" spans="2:8" s="236" customFormat="1" hidden="1" x14ac:dyDescent="0.2">
      <c r="B123" s="1079"/>
      <c r="C123" s="1078"/>
      <c r="D123" s="1074"/>
      <c r="E123" s="1075"/>
      <c r="F123" s="1076"/>
      <c r="G123" s="1077"/>
      <c r="H123" s="1077"/>
    </row>
    <row r="124" spans="2:8" s="236" customFormat="1" hidden="1" x14ac:dyDescent="0.2">
      <c r="B124" s="1886" t="s">
        <v>337</v>
      </c>
      <c r="C124" s="56"/>
      <c r="D124" s="56"/>
      <c r="E124" s="56"/>
      <c r="F124" s="54">
        <v>161374864.7478717</v>
      </c>
      <c r="G124" s="55"/>
      <c r="H124" s="241"/>
    </row>
    <row r="125" spans="2:8" s="236" customFormat="1" ht="30" hidden="1" x14ac:dyDescent="0.2">
      <c r="B125" s="1886"/>
      <c r="C125" s="249" t="s">
        <v>612</v>
      </c>
      <c r="D125" s="243"/>
      <c r="E125" s="206"/>
      <c r="F125" s="251"/>
      <c r="G125" s="252">
        <f>E125/F124</f>
        <v>0</v>
      </c>
      <c r="H125" s="244" t="e">
        <f>E125/$E$134</f>
        <v>#DIV/0!</v>
      </c>
    </row>
    <row r="126" spans="2:8" s="236" customFormat="1" hidden="1" x14ac:dyDescent="0.2">
      <c r="B126" s="1886"/>
      <c r="C126" s="249"/>
      <c r="D126" s="243"/>
      <c r="E126" s="264"/>
      <c r="F126" s="251"/>
      <c r="G126" s="248"/>
      <c r="H126" s="248"/>
    </row>
    <row r="127" spans="2:8" s="236" customFormat="1" hidden="1" x14ac:dyDescent="0.2">
      <c r="C127" s="57" t="s">
        <v>140</v>
      </c>
      <c r="D127" s="120">
        <f>SUM(D125:D126)</f>
        <v>0</v>
      </c>
      <c r="E127" s="209">
        <f>SUM(E125:E126)</f>
        <v>0</v>
      </c>
      <c r="F127" s="251"/>
      <c r="G127" s="118"/>
      <c r="H127" s="248"/>
    </row>
    <row r="128" spans="2:8" s="236" customFormat="1" hidden="1" x14ac:dyDescent="0.2">
      <c r="C128" s="249"/>
      <c r="D128" s="243"/>
      <c r="E128" s="264"/>
      <c r="F128" s="251"/>
      <c r="G128" s="248"/>
      <c r="H128" s="248"/>
    </row>
    <row r="129" spans="2:14" s="236" customFormat="1" hidden="1" x14ac:dyDescent="0.2">
      <c r="B129" s="1886" t="s">
        <v>309</v>
      </c>
      <c r="C129" s="56"/>
      <c r="D129" s="56"/>
      <c r="E129" s="56"/>
      <c r="F129" s="54"/>
      <c r="G129" s="55"/>
      <c r="H129" s="241"/>
    </row>
    <row r="130" spans="2:14" s="236" customFormat="1" ht="45" hidden="1" x14ac:dyDescent="0.2">
      <c r="B130" s="1886"/>
      <c r="C130" s="249" t="s">
        <v>530</v>
      </c>
      <c r="D130" s="243">
        <v>0</v>
      </c>
      <c r="E130" s="1131"/>
      <c r="F130" s="251"/>
      <c r="G130" s="252" t="e">
        <f>E130/F129</f>
        <v>#DIV/0!</v>
      </c>
      <c r="H130" s="244" t="e">
        <f>E130/$E$134</f>
        <v>#DIV/0!</v>
      </c>
    </row>
    <row r="131" spans="2:14" s="236" customFormat="1" hidden="1" x14ac:dyDescent="0.2">
      <c r="B131" s="1886"/>
      <c r="C131" s="249"/>
      <c r="D131" s="243"/>
      <c r="E131" s="264"/>
      <c r="F131" s="251"/>
      <c r="G131" s="248">
        <v>0</v>
      </c>
      <c r="H131" s="248">
        <v>0</v>
      </c>
    </row>
    <row r="132" spans="2:14" s="236" customFormat="1" x14ac:dyDescent="0.2">
      <c r="C132" s="57"/>
      <c r="D132" s="120"/>
      <c r="E132" s="209"/>
      <c r="F132" s="251"/>
      <c r="G132" s="118"/>
      <c r="H132" s="248"/>
    </row>
    <row r="133" spans="2:14" s="236" customFormat="1" x14ac:dyDescent="0.2">
      <c r="C133" s="285" t="s">
        <v>29</v>
      </c>
      <c r="D133" s="286">
        <f>D19+D42+D47+D52+D57+D64+D80+D94+D100+D105+D110+D118+D132+D127+D122</f>
        <v>0</v>
      </c>
      <c r="E133" s="287">
        <f>E19+E42+E47+E52+E57+E64+E80+E94+E100+E105+E110+E118+E132+E127+E122</f>
        <v>6571191017.5999994</v>
      </c>
      <c r="F133" s="688"/>
      <c r="G133" s="687"/>
      <c r="H133" s="256"/>
    </row>
    <row r="134" spans="2:14" s="236" customFormat="1" x14ac:dyDescent="0.2">
      <c r="C134" s="1885" t="s">
        <v>168</v>
      </c>
      <c r="D134" s="1885"/>
      <c r="E134" s="268"/>
      <c r="F134" s="258"/>
      <c r="G134" s="676"/>
      <c r="H134" s="256"/>
    </row>
    <row r="138" spans="2:14" x14ac:dyDescent="0.2">
      <c r="G138" s="676"/>
    </row>
    <row r="139" spans="2:14" x14ac:dyDescent="0.2">
      <c r="G139" s="676"/>
    </row>
    <row r="140" spans="2:14" x14ac:dyDescent="0.2">
      <c r="F140" s="256"/>
      <c r="G140" s="237"/>
      <c r="H140" s="260"/>
      <c r="I140" s="259"/>
      <c r="J140" s="250"/>
      <c r="K140" s="257"/>
      <c r="L140" s="259"/>
      <c r="M140" s="237"/>
      <c r="N140" s="237"/>
    </row>
    <row r="141" spans="2:14" x14ac:dyDescent="0.2">
      <c r="E141" s="676"/>
      <c r="F141" s="256"/>
      <c r="G141" s="237"/>
      <c r="H141" s="260"/>
      <c r="I141" s="259"/>
      <c r="J141" s="250"/>
      <c r="K141" s="257"/>
      <c r="L141" s="259"/>
      <c r="M141" s="237"/>
      <c r="N141" s="237"/>
    </row>
    <row r="142" spans="2:14" x14ac:dyDescent="0.2">
      <c r="E142" s="1747"/>
      <c r="F142" s="1747"/>
      <c r="G142" s="1714"/>
      <c r="H142" s="260"/>
      <c r="I142" s="259"/>
      <c r="J142" s="250"/>
      <c r="K142" s="257"/>
      <c r="L142" s="259"/>
      <c r="M142" s="237"/>
      <c r="N142" s="237"/>
    </row>
    <row r="143" spans="2:14" ht="15.75" x14ac:dyDescent="0.2">
      <c r="E143" s="1439"/>
      <c r="F143" s="1748"/>
      <c r="G143" s="1714"/>
      <c r="H143" s="260"/>
      <c r="I143" s="259"/>
      <c r="J143" s="250"/>
      <c r="K143" s="257"/>
      <c r="L143" s="259"/>
      <c r="M143" s="237"/>
      <c r="N143" s="237"/>
    </row>
    <row r="144" spans="2:14" ht="15.75" x14ac:dyDescent="0.2">
      <c r="E144" s="1439"/>
      <c r="F144" s="1439"/>
      <c r="G144" s="250"/>
      <c r="H144" s="257"/>
      <c r="I144" s="259"/>
      <c r="J144" s="237"/>
      <c r="K144" s="237"/>
      <c r="L144" s="237"/>
      <c r="M144" s="237"/>
      <c r="N144" s="237"/>
    </row>
    <row r="145" spans="5:14" ht="15.75" x14ac:dyDescent="0.2">
      <c r="E145" s="1439"/>
      <c r="F145" s="1749"/>
      <c r="G145" s="250"/>
      <c r="H145" s="257"/>
      <c r="I145" s="259"/>
      <c r="J145" s="237"/>
      <c r="K145" s="237"/>
      <c r="L145" s="237"/>
      <c r="M145" s="237"/>
      <c r="N145" s="237"/>
    </row>
    <row r="146" spans="5:14" x14ac:dyDescent="0.2">
      <c r="E146" s="256"/>
      <c r="F146" s="237"/>
      <c r="G146" s="260"/>
      <c r="H146" s="259"/>
      <c r="I146" s="250"/>
      <c r="J146" s="257"/>
      <c r="L146" s="237"/>
      <c r="M146" s="237"/>
      <c r="N146" s="237"/>
    </row>
    <row r="147" spans="5:14" x14ac:dyDescent="0.2">
      <c r="E147" s="256"/>
      <c r="F147" s="237"/>
      <c r="G147" s="260"/>
      <c r="H147" s="259"/>
      <c r="I147" s="250"/>
      <c r="J147" s="257"/>
      <c r="L147" s="237"/>
      <c r="M147" s="237"/>
      <c r="N147" s="237"/>
    </row>
    <row r="148" spans="5:14" x14ac:dyDescent="0.2">
      <c r="E148" s="256"/>
      <c r="F148" s="237"/>
      <c r="G148" s="260"/>
      <c r="H148" s="259"/>
      <c r="I148" s="250"/>
      <c r="J148" s="257"/>
      <c r="L148" s="237"/>
      <c r="M148" s="237"/>
      <c r="N148" s="237"/>
    </row>
  </sheetData>
  <mergeCells count="22">
    <mergeCell ref="B5:H5"/>
    <mergeCell ref="B8:B18"/>
    <mergeCell ref="B44:B46"/>
    <mergeCell ref="B21:B38"/>
    <mergeCell ref="B82:B91"/>
    <mergeCell ref="B66:B79"/>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codeName="Hoja15">
    <tabColor theme="0"/>
    <pageSetUpPr fitToPage="1"/>
  </sheetPr>
  <dimension ref="A1:M212"/>
  <sheetViews>
    <sheetView showGridLines="0" zoomScale="80" zoomScaleNormal="80" zoomScaleSheetLayoutView="70" zoomScalePageLayoutView="70" workbookViewId="0">
      <selection activeCell="I8" sqref="I8:I38"/>
    </sheetView>
  </sheetViews>
  <sheetFormatPr baseColWidth="10" defaultColWidth="10.7109375" defaultRowHeight="15" x14ac:dyDescent="0.2"/>
  <cols>
    <col min="1" max="1" width="14.28515625" style="1196" customWidth="1"/>
    <col min="2" max="2" width="33.140625" style="1197" bestFit="1" customWidth="1"/>
    <col min="3" max="3" width="17.85546875" style="1196" bestFit="1" customWidth="1"/>
    <col min="4" max="4" width="35.85546875" style="1196" bestFit="1" customWidth="1"/>
    <col min="5" max="5" width="17.140625" style="1196" customWidth="1"/>
    <col min="6" max="6" width="18.28515625" style="1198" customWidth="1"/>
    <col min="7" max="7" width="33.140625" style="1198" bestFit="1" customWidth="1"/>
    <col min="8" max="8" width="20.5703125" style="1196" bestFit="1" customWidth="1"/>
    <col min="9" max="9" width="20.7109375" style="1196" customWidth="1"/>
    <col min="10" max="10" width="19.5703125" style="1332" customWidth="1"/>
    <col min="11" max="11" width="89.140625" style="1200" bestFit="1" customWidth="1"/>
    <col min="12" max="12" width="21" style="1189" customWidth="1"/>
    <col min="13" max="13" width="52.7109375" style="1189" customWidth="1"/>
    <col min="14" max="16384" width="10.7109375" style="1189"/>
  </cols>
  <sheetData>
    <row r="1" spans="1:13" s="331" customFormat="1" ht="12.75" customHeight="1" x14ac:dyDescent="0.2">
      <c r="A1" s="1884" t="s">
        <v>0</v>
      </c>
      <c r="B1" s="1884"/>
      <c r="C1" s="1884"/>
      <c r="D1" s="1884"/>
      <c r="E1" s="1884"/>
      <c r="F1" s="1884"/>
      <c r="G1" s="1884"/>
      <c r="H1" s="1884"/>
      <c r="I1" s="1884"/>
      <c r="J1" s="1884"/>
      <c r="K1" s="1884"/>
      <c r="L1" s="524"/>
      <c r="M1" s="524"/>
    </row>
    <row r="2" spans="1:13" s="331" customFormat="1" ht="12.75" customHeight="1" x14ac:dyDescent="0.2">
      <c r="A2" s="1884" t="s">
        <v>411</v>
      </c>
      <c r="B2" s="1884"/>
      <c r="C2" s="1884"/>
      <c r="D2" s="1884"/>
      <c r="E2" s="1884"/>
      <c r="F2" s="1884"/>
      <c r="G2" s="1884"/>
      <c r="H2" s="1884"/>
      <c r="I2" s="1884"/>
      <c r="J2" s="1884"/>
      <c r="K2" s="1884"/>
      <c r="L2" s="524"/>
      <c r="M2" s="524"/>
    </row>
    <row r="3" spans="1:13" s="331" customFormat="1" ht="12.75" customHeight="1" x14ac:dyDescent="0.2">
      <c r="A3" s="1884" t="s">
        <v>1761</v>
      </c>
      <c r="B3" s="1884"/>
      <c r="C3" s="1884"/>
      <c r="D3" s="1884"/>
      <c r="E3" s="1884"/>
      <c r="F3" s="1884"/>
      <c r="G3" s="1884"/>
      <c r="H3" s="1884"/>
      <c r="I3" s="1884"/>
      <c r="J3" s="1884"/>
      <c r="K3" s="1884"/>
      <c r="L3" s="524"/>
      <c r="M3" s="524"/>
    </row>
    <row r="4" spans="1:13" s="331" customFormat="1" ht="11.1" customHeight="1" x14ac:dyDescent="0.2">
      <c r="A4" s="1054"/>
      <c r="B4" s="1054"/>
      <c r="C4" s="1054"/>
      <c r="D4" s="1054"/>
      <c r="E4" s="1054"/>
      <c r="F4" s="1054"/>
      <c r="G4" s="1054"/>
      <c r="H4" s="1054"/>
      <c r="I4" s="1054"/>
      <c r="J4" s="1054"/>
      <c r="K4" s="1054"/>
      <c r="L4" s="525"/>
    </row>
    <row r="5" spans="1:13" s="1263" customFormat="1" ht="43.5" customHeight="1" x14ac:dyDescent="0.2">
      <c r="A5" s="1959" t="s">
        <v>412</v>
      </c>
      <c r="B5" s="1960"/>
      <c r="C5" s="1960"/>
      <c r="D5" s="1960"/>
      <c r="E5" s="1960"/>
      <c r="F5" s="1960"/>
      <c r="G5" s="1960"/>
      <c r="H5" s="1960"/>
      <c r="I5" s="1960"/>
      <c r="J5" s="1960"/>
      <c r="K5" s="1960"/>
      <c r="L5" s="1262"/>
      <c r="M5" s="1262"/>
    </row>
    <row r="6" spans="1:13" ht="6.6" customHeight="1" x14ac:dyDescent="0.2">
      <c r="A6" s="1190"/>
      <c r="B6" s="1191"/>
      <c r="C6" s="1190"/>
      <c r="D6" s="1190"/>
      <c r="E6" s="1190"/>
      <c r="F6" s="1192"/>
      <c r="G6" s="1192"/>
      <c r="H6" s="1190"/>
      <c r="I6" s="1190"/>
      <c r="J6" s="1331"/>
      <c r="K6" s="1194"/>
    </row>
    <row r="7" spans="1:13" ht="31.5" x14ac:dyDescent="0.2">
      <c r="A7" s="1260" t="s">
        <v>535</v>
      </c>
      <c r="B7" s="1260" t="s">
        <v>626</v>
      </c>
      <c r="C7" s="1260" t="s">
        <v>62</v>
      </c>
      <c r="D7" s="1260" t="s">
        <v>764</v>
      </c>
      <c r="E7" s="1260" t="s">
        <v>128</v>
      </c>
      <c r="F7" s="1260" t="s">
        <v>512</v>
      </c>
      <c r="G7" s="1260" t="s">
        <v>270</v>
      </c>
      <c r="H7" s="1260" t="s">
        <v>627</v>
      </c>
      <c r="I7" s="1260" t="s">
        <v>628</v>
      </c>
      <c r="J7" s="1261" t="s">
        <v>629</v>
      </c>
      <c r="K7" s="1260" t="s">
        <v>630</v>
      </c>
    </row>
    <row r="8" spans="1:13" x14ac:dyDescent="0.2">
      <c r="A8" s="1941" t="s">
        <v>1264</v>
      </c>
      <c r="B8" s="1935" t="s">
        <v>1265</v>
      </c>
      <c r="C8" s="1936" t="s">
        <v>497</v>
      </c>
      <c r="D8" s="1936" t="s">
        <v>1266</v>
      </c>
      <c r="E8" s="1938" t="s">
        <v>1267</v>
      </c>
      <c r="F8" s="1936">
        <v>31</v>
      </c>
      <c r="G8" s="1938" t="s">
        <v>1268</v>
      </c>
      <c r="H8" s="1942">
        <v>931700000</v>
      </c>
      <c r="I8" s="1942">
        <f>+H8/F8</f>
        <v>30054838.709677421</v>
      </c>
      <c r="J8" s="1592">
        <v>44935</v>
      </c>
      <c r="K8" s="1593" t="s">
        <v>1269</v>
      </c>
    </row>
    <row r="9" spans="1:13" x14ac:dyDescent="0.2">
      <c r="A9" s="1941"/>
      <c r="B9" s="1935"/>
      <c r="C9" s="1936"/>
      <c r="D9" s="1936"/>
      <c r="E9" s="1938"/>
      <c r="F9" s="1936"/>
      <c r="G9" s="1938"/>
      <c r="H9" s="1942"/>
      <c r="I9" s="1942"/>
      <c r="J9" s="1592">
        <v>44950</v>
      </c>
      <c r="K9" s="1593" t="s">
        <v>1270</v>
      </c>
    </row>
    <row r="10" spans="1:13" x14ac:dyDescent="0.2">
      <c r="A10" s="1941"/>
      <c r="B10" s="1935"/>
      <c r="C10" s="1936"/>
      <c r="D10" s="1936"/>
      <c r="E10" s="1938"/>
      <c r="F10" s="1936"/>
      <c r="G10" s="1938"/>
      <c r="H10" s="1942"/>
      <c r="I10" s="1942"/>
      <c r="J10" s="1592">
        <v>44950</v>
      </c>
      <c r="K10" s="1593" t="s">
        <v>1271</v>
      </c>
    </row>
    <row r="11" spans="1:13" x14ac:dyDescent="0.2">
      <c r="A11" s="1941"/>
      <c r="B11" s="1935"/>
      <c r="C11" s="1936"/>
      <c r="D11" s="1936"/>
      <c r="E11" s="1938"/>
      <c r="F11" s="1936"/>
      <c r="G11" s="1938"/>
      <c r="H11" s="1942"/>
      <c r="I11" s="1942"/>
      <c r="J11" s="1592">
        <v>44973</v>
      </c>
      <c r="K11" s="1593" t="s">
        <v>1272</v>
      </c>
    </row>
    <row r="12" spans="1:13" x14ac:dyDescent="0.2">
      <c r="A12" s="1941"/>
      <c r="B12" s="1935"/>
      <c r="C12" s="1936"/>
      <c r="D12" s="1936"/>
      <c r="E12" s="1938"/>
      <c r="F12" s="1936"/>
      <c r="G12" s="1938"/>
      <c r="H12" s="1942"/>
      <c r="I12" s="1942"/>
      <c r="J12" s="1592">
        <v>44994</v>
      </c>
      <c r="K12" s="1593" t="s">
        <v>1273</v>
      </c>
    </row>
    <row r="13" spans="1:13" x14ac:dyDescent="0.2">
      <c r="A13" s="1941"/>
      <c r="B13" s="1935"/>
      <c r="C13" s="1936"/>
      <c r="D13" s="1936"/>
      <c r="E13" s="1938"/>
      <c r="F13" s="1936"/>
      <c r="G13" s="1938"/>
      <c r="H13" s="1942"/>
      <c r="I13" s="1942"/>
      <c r="J13" s="1592">
        <v>45042</v>
      </c>
      <c r="K13" s="1593" t="s">
        <v>1274</v>
      </c>
    </row>
    <row r="14" spans="1:13" x14ac:dyDescent="0.2">
      <c r="A14" s="1941"/>
      <c r="B14" s="1935"/>
      <c r="C14" s="1936"/>
      <c r="D14" s="1936"/>
      <c r="E14" s="1938"/>
      <c r="F14" s="1936"/>
      <c r="G14" s="1938"/>
      <c r="H14" s="1942"/>
      <c r="I14" s="1942"/>
      <c r="J14" s="1592">
        <v>45042</v>
      </c>
      <c r="K14" s="1593" t="s">
        <v>1273</v>
      </c>
    </row>
    <row r="15" spans="1:13" x14ac:dyDescent="0.2">
      <c r="A15" s="1941"/>
      <c r="B15" s="1935"/>
      <c r="C15" s="1936"/>
      <c r="D15" s="1936"/>
      <c r="E15" s="1938"/>
      <c r="F15" s="1936"/>
      <c r="G15" s="1938"/>
      <c r="H15" s="1942"/>
      <c r="I15" s="1942"/>
      <c r="J15" s="1592">
        <v>45069</v>
      </c>
      <c r="K15" s="1593" t="s">
        <v>1275</v>
      </c>
    </row>
    <row r="16" spans="1:13" x14ac:dyDescent="0.2">
      <c r="A16" s="1941"/>
      <c r="B16" s="1935"/>
      <c r="C16" s="1936"/>
      <c r="D16" s="1936"/>
      <c r="E16" s="1938"/>
      <c r="F16" s="1936"/>
      <c r="G16" s="1938"/>
      <c r="H16" s="1942"/>
      <c r="I16" s="1942"/>
      <c r="J16" s="1592">
        <v>45082</v>
      </c>
      <c r="K16" s="1593" t="s">
        <v>1276</v>
      </c>
    </row>
    <row r="17" spans="1:11" x14ac:dyDescent="0.2">
      <c r="A17" s="1941"/>
      <c r="B17" s="1935"/>
      <c r="C17" s="1936"/>
      <c r="D17" s="1936"/>
      <c r="E17" s="1938"/>
      <c r="F17" s="1936"/>
      <c r="G17" s="1938"/>
      <c r="H17" s="1942"/>
      <c r="I17" s="1942"/>
      <c r="J17" s="1592">
        <v>45114</v>
      </c>
      <c r="K17" s="1593" t="s">
        <v>1277</v>
      </c>
    </row>
    <row r="18" spans="1:11" x14ac:dyDescent="0.2">
      <c r="A18" s="1941"/>
      <c r="B18" s="1935"/>
      <c r="C18" s="1936"/>
      <c r="D18" s="1936"/>
      <c r="E18" s="1938"/>
      <c r="F18" s="1936"/>
      <c r="G18" s="1938"/>
      <c r="H18" s="1942"/>
      <c r="I18" s="1942"/>
      <c r="J18" s="1592">
        <v>45155</v>
      </c>
      <c r="K18" s="1593" t="s">
        <v>1274</v>
      </c>
    </row>
    <row r="19" spans="1:11" x14ac:dyDescent="0.2">
      <c r="A19" s="1941"/>
      <c r="B19" s="1935"/>
      <c r="C19" s="1936"/>
      <c r="D19" s="1936"/>
      <c r="E19" s="1938"/>
      <c r="F19" s="1936"/>
      <c r="G19" s="1938"/>
      <c r="H19" s="1942"/>
      <c r="I19" s="1942"/>
      <c r="J19" s="1592">
        <v>45204</v>
      </c>
      <c r="K19" s="1593" t="s">
        <v>1278</v>
      </c>
    </row>
    <row r="20" spans="1:11" x14ac:dyDescent="0.2">
      <c r="A20" s="1941"/>
      <c r="B20" s="1935"/>
      <c r="C20" s="1936"/>
      <c r="D20" s="1936"/>
      <c r="E20" s="1938"/>
      <c r="F20" s="1936"/>
      <c r="G20" s="1938"/>
      <c r="H20" s="1942"/>
      <c r="I20" s="1942"/>
      <c r="J20" s="1592">
        <v>45211</v>
      </c>
      <c r="K20" s="1593" t="s">
        <v>1279</v>
      </c>
    </row>
    <row r="21" spans="1:11" x14ac:dyDescent="0.2">
      <c r="A21" s="1941"/>
      <c r="B21" s="1935"/>
      <c r="C21" s="1936"/>
      <c r="D21" s="1936"/>
      <c r="E21" s="1938"/>
      <c r="F21" s="1936"/>
      <c r="G21" s="1938"/>
      <c r="H21" s="1942"/>
      <c r="I21" s="1942"/>
      <c r="J21" s="1592">
        <v>45216</v>
      </c>
      <c r="K21" s="1593" t="s">
        <v>1280</v>
      </c>
    </row>
    <row r="22" spans="1:11" x14ac:dyDescent="0.2">
      <c r="A22" s="1941"/>
      <c r="B22" s="1935"/>
      <c r="C22" s="1936"/>
      <c r="D22" s="1936"/>
      <c r="E22" s="1938"/>
      <c r="F22" s="1936"/>
      <c r="G22" s="1938"/>
      <c r="H22" s="1942"/>
      <c r="I22" s="1942"/>
      <c r="J22" s="1592">
        <v>45226</v>
      </c>
      <c r="K22" s="1593" t="s">
        <v>1281</v>
      </c>
    </row>
    <row r="23" spans="1:11" x14ac:dyDescent="0.2">
      <c r="A23" s="1941"/>
      <c r="B23" s="1935"/>
      <c r="C23" s="1936"/>
      <c r="D23" s="1936"/>
      <c r="E23" s="1938"/>
      <c r="F23" s="1936"/>
      <c r="G23" s="1938"/>
      <c r="H23" s="1942"/>
      <c r="I23" s="1942"/>
      <c r="J23" s="1592">
        <v>45226</v>
      </c>
      <c r="K23" s="1593" t="s">
        <v>1282</v>
      </c>
    </row>
    <row r="24" spans="1:11" x14ac:dyDescent="0.2">
      <c r="A24" s="1941"/>
      <c r="B24" s="1935"/>
      <c r="C24" s="1936"/>
      <c r="D24" s="1936"/>
      <c r="E24" s="1938"/>
      <c r="F24" s="1936"/>
      <c r="G24" s="1938"/>
      <c r="H24" s="1942"/>
      <c r="I24" s="1942"/>
      <c r="J24" s="1592">
        <v>45394</v>
      </c>
      <c r="K24" s="1593" t="s">
        <v>1273</v>
      </c>
    </row>
    <row r="25" spans="1:11" x14ac:dyDescent="0.2">
      <c r="A25" s="1941"/>
      <c r="B25" s="1935"/>
      <c r="C25" s="1936"/>
      <c r="D25" s="1936"/>
      <c r="E25" s="1938"/>
      <c r="F25" s="1936"/>
      <c r="G25" s="1938"/>
      <c r="H25" s="1942"/>
      <c r="I25" s="1942"/>
      <c r="J25" s="1592">
        <v>45426</v>
      </c>
      <c r="K25" s="1593" t="s">
        <v>1283</v>
      </c>
    </row>
    <row r="26" spans="1:11" x14ac:dyDescent="0.2">
      <c r="A26" s="1941"/>
      <c r="B26" s="1935"/>
      <c r="C26" s="1936"/>
      <c r="D26" s="1936"/>
      <c r="E26" s="1938"/>
      <c r="F26" s="1936"/>
      <c r="G26" s="1938"/>
      <c r="H26" s="1942"/>
      <c r="I26" s="1942"/>
      <c r="J26" s="1592">
        <v>45476</v>
      </c>
      <c r="K26" s="1593" t="s">
        <v>1284</v>
      </c>
    </row>
    <row r="27" spans="1:11" x14ac:dyDescent="0.2">
      <c r="A27" s="1941"/>
      <c r="B27" s="1935"/>
      <c r="C27" s="1936"/>
      <c r="D27" s="1936"/>
      <c r="E27" s="1938"/>
      <c r="F27" s="1936"/>
      <c r="G27" s="1938"/>
      <c r="H27" s="1942"/>
      <c r="I27" s="1942"/>
      <c r="J27" s="1592">
        <v>45483</v>
      </c>
      <c r="K27" s="1594" t="s">
        <v>1285</v>
      </c>
    </row>
    <row r="28" spans="1:11" x14ac:dyDescent="0.2">
      <c r="A28" s="1941"/>
      <c r="B28" s="1935"/>
      <c r="C28" s="1936"/>
      <c r="D28" s="1936"/>
      <c r="E28" s="1938"/>
      <c r="F28" s="1936"/>
      <c r="G28" s="1938"/>
      <c r="H28" s="1942"/>
      <c r="I28" s="1942"/>
      <c r="J28" s="1592">
        <v>45534</v>
      </c>
      <c r="K28" s="1595" t="s">
        <v>1286</v>
      </c>
    </row>
    <row r="29" spans="1:11" x14ac:dyDescent="0.2">
      <c r="A29" s="1941"/>
      <c r="B29" s="1935"/>
      <c r="C29" s="1936"/>
      <c r="D29" s="1936"/>
      <c r="E29" s="1938"/>
      <c r="F29" s="1936"/>
      <c r="G29" s="1938"/>
      <c r="H29" s="1942"/>
      <c r="I29" s="1942"/>
      <c r="J29" s="1592">
        <v>45559</v>
      </c>
      <c r="K29" s="1595" t="s">
        <v>1287</v>
      </c>
    </row>
    <row r="30" spans="1:11" x14ac:dyDescent="0.2">
      <c r="A30" s="1941"/>
      <c r="B30" s="1935"/>
      <c r="C30" s="1936"/>
      <c r="D30" s="1936"/>
      <c r="E30" s="1938"/>
      <c r="F30" s="1936"/>
      <c r="G30" s="1938"/>
      <c r="H30" s="1942"/>
      <c r="I30" s="1942"/>
      <c r="J30" s="1592">
        <v>45602</v>
      </c>
      <c r="K30" s="1595" t="s">
        <v>1286</v>
      </c>
    </row>
    <row r="31" spans="1:11" x14ac:dyDescent="0.2">
      <c r="A31" s="1941"/>
      <c r="B31" s="1935"/>
      <c r="C31" s="1936"/>
      <c r="D31" s="1936"/>
      <c r="E31" s="1938"/>
      <c r="F31" s="1936"/>
      <c r="G31" s="1938"/>
      <c r="H31" s="1942"/>
      <c r="I31" s="1942"/>
      <c r="J31" s="1592">
        <v>46021</v>
      </c>
      <c r="K31" s="1593" t="s">
        <v>1273</v>
      </c>
    </row>
    <row r="32" spans="1:11" x14ac:dyDescent="0.2">
      <c r="A32" s="1941"/>
      <c r="B32" s="1935"/>
      <c r="C32" s="1936"/>
      <c r="D32" s="1936"/>
      <c r="E32" s="1938"/>
      <c r="F32" s="1936"/>
      <c r="G32" s="1938"/>
      <c r="H32" s="1942"/>
      <c r="I32" s="1942"/>
      <c r="J32" s="1592">
        <v>45685</v>
      </c>
      <c r="K32" s="1594" t="s">
        <v>1288</v>
      </c>
    </row>
    <row r="33" spans="1:11" x14ac:dyDescent="0.2">
      <c r="A33" s="1941"/>
      <c r="B33" s="1935"/>
      <c r="C33" s="1936"/>
      <c r="D33" s="1936"/>
      <c r="E33" s="1938"/>
      <c r="F33" s="1936"/>
      <c r="G33" s="1938"/>
      <c r="H33" s="1942"/>
      <c r="I33" s="1942"/>
      <c r="J33" s="1596">
        <v>45716</v>
      </c>
      <c r="K33" s="1594" t="s">
        <v>1289</v>
      </c>
    </row>
    <row r="34" spans="1:11" x14ac:dyDescent="0.2">
      <c r="A34" s="1941"/>
      <c r="B34" s="1935"/>
      <c r="C34" s="1936"/>
      <c r="D34" s="1936"/>
      <c r="E34" s="1938"/>
      <c r="F34" s="1936"/>
      <c r="G34" s="1938"/>
      <c r="H34" s="1942"/>
      <c r="I34" s="1942"/>
      <c r="J34" s="1596">
        <v>45747</v>
      </c>
      <c r="K34" s="1594" t="s">
        <v>1286</v>
      </c>
    </row>
    <row r="35" spans="1:11" x14ac:dyDescent="0.2">
      <c r="A35" s="1941"/>
      <c r="B35" s="1935"/>
      <c r="C35" s="1936"/>
      <c r="D35" s="1936"/>
      <c r="E35" s="1938"/>
      <c r="F35" s="1936"/>
      <c r="G35" s="1938"/>
      <c r="H35" s="1942"/>
      <c r="I35" s="1942"/>
      <c r="J35" s="1596">
        <v>45776</v>
      </c>
      <c r="K35" s="1594" t="s">
        <v>1290</v>
      </c>
    </row>
    <row r="36" spans="1:11" x14ac:dyDescent="0.2">
      <c r="A36" s="1941"/>
      <c r="B36" s="1935"/>
      <c r="C36" s="1936"/>
      <c r="D36" s="1936"/>
      <c r="E36" s="1938"/>
      <c r="F36" s="1936"/>
      <c r="G36" s="1938"/>
      <c r="H36" s="1942"/>
      <c r="I36" s="1942"/>
      <c r="J36" s="1596">
        <v>45798</v>
      </c>
      <c r="K36" s="1594" t="s">
        <v>1291</v>
      </c>
    </row>
    <row r="37" spans="1:11" x14ac:dyDescent="0.2">
      <c r="A37" s="1941"/>
      <c r="B37" s="1935"/>
      <c r="C37" s="1936"/>
      <c r="D37" s="1936"/>
      <c r="E37" s="1938"/>
      <c r="F37" s="1936"/>
      <c r="G37" s="1938"/>
      <c r="H37" s="1942"/>
      <c r="I37" s="1942"/>
      <c r="J37" s="1596">
        <v>45922</v>
      </c>
      <c r="K37" s="1593" t="s">
        <v>1283</v>
      </c>
    </row>
    <row r="38" spans="1:11" x14ac:dyDescent="0.2">
      <c r="A38" s="1941"/>
      <c r="B38" s="1935"/>
      <c r="C38" s="1936"/>
      <c r="D38" s="1936"/>
      <c r="E38" s="1938"/>
      <c r="F38" s="1936"/>
      <c r="G38" s="1938"/>
      <c r="H38" s="1942"/>
      <c r="I38" s="1942"/>
      <c r="J38" s="1596">
        <v>45975</v>
      </c>
      <c r="K38" s="1594" t="s">
        <v>1292</v>
      </c>
    </row>
    <row r="39" spans="1:11" x14ac:dyDescent="0.25">
      <c r="A39" s="1956" t="s">
        <v>1264</v>
      </c>
      <c r="B39" s="1956" t="s">
        <v>1293</v>
      </c>
      <c r="C39" s="1946" t="s">
        <v>177</v>
      </c>
      <c r="D39" s="1946" t="s">
        <v>1294</v>
      </c>
      <c r="E39" s="1946" t="s">
        <v>1267</v>
      </c>
      <c r="F39" s="1946">
        <v>25</v>
      </c>
      <c r="G39" s="1946" t="s">
        <v>1295</v>
      </c>
      <c r="H39" s="1949">
        <v>503000000</v>
      </c>
      <c r="I39" s="1949">
        <f>H39/F39</f>
        <v>20120000</v>
      </c>
      <c r="J39" s="1597">
        <v>45323</v>
      </c>
      <c r="K39" s="1598" t="s">
        <v>1269</v>
      </c>
    </row>
    <row r="40" spans="1:11" x14ac:dyDescent="0.25">
      <c r="A40" s="1957"/>
      <c r="B40" s="1957"/>
      <c r="C40" s="1947"/>
      <c r="D40" s="1947"/>
      <c r="E40" s="1947"/>
      <c r="F40" s="1947"/>
      <c r="G40" s="1947"/>
      <c r="H40" s="1950"/>
      <c r="I40" s="1950"/>
      <c r="J40" s="1597">
        <v>45323</v>
      </c>
      <c r="K40" s="1598" t="s">
        <v>1271</v>
      </c>
    </row>
    <row r="41" spans="1:11" x14ac:dyDescent="0.25">
      <c r="A41" s="1957"/>
      <c r="B41" s="1957"/>
      <c r="C41" s="1947"/>
      <c r="D41" s="1947"/>
      <c r="E41" s="1947"/>
      <c r="F41" s="1947"/>
      <c r="G41" s="1947"/>
      <c r="H41" s="1950"/>
      <c r="I41" s="1950"/>
      <c r="J41" s="1597">
        <v>45330</v>
      </c>
      <c r="K41" s="1598" t="s">
        <v>1272</v>
      </c>
    </row>
    <row r="42" spans="1:11" x14ac:dyDescent="0.25">
      <c r="A42" s="1957"/>
      <c r="B42" s="1957"/>
      <c r="C42" s="1947"/>
      <c r="D42" s="1947"/>
      <c r="E42" s="1947"/>
      <c r="F42" s="1947"/>
      <c r="G42" s="1947"/>
      <c r="H42" s="1950"/>
      <c r="I42" s="1950"/>
      <c r="J42" s="1597">
        <v>45386</v>
      </c>
      <c r="K42" s="1598" t="s">
        <v>1296</v>
      </c>
    </row>
    <row r="43" spans="1:11" x14ac:dyDescent="0.25">
      <c r="A43" s="1957"/>
      <c r="B43" s="1957"/>
      <c r="C43" s="1947"/>
      <c r="D43" s="1947"/>
      <c r="E43" s="1947"/>
      <c r="F43" s="1947"/>
      <c r="G43" s="1947"/>
      <c r="H43" s="1950"/>
      <c r="I43" s="1950"/>
      <c r="J43" s="1597">
        <v>45404</v>
      </c>
      <c r="K43" s="1598" t="s">
        <v>1297</v>
      </c>
    </row>
    <row r="44" spans="1:11" x14ac:dyDescent="0.25">
      <c r="A44" s="1957"/>
      <c r="B44" s="1957"/>
      <c r="C44" s="1947"/>
      <c r="D44" s="1947"/>
      <c r="E44" s="1947"/>
      <c r="F44" s="1947"/>
      <c r="G44" s="1947"/>
      <c r="H44" s="1950"/>
      <c r="I44" s="1950"/>
      <c r="J44" s="1597">
        <v>45448</v>
      </c>
      <c r="K44" s="1599" t="s">
        <v>1283</v>
      </c>
    </row>
    <row r="45" spans="1:11" x14ac:dyDescent="0.25">
      <c r="A45" s="1957"/>
      <c r="B45" s="1957"/>
      <c r="C45" s="1947"/>
      <c r="D45" s="1947"/>
      <c r="E45" s="1947"/>
      <c r="F45" s="1947"/>
      <c r="G45" s="1947"/>
      <c r="H45" s="1950"/>
      <c r="I45" s="1950"/>
      <c r="J45" s="1597">
        <v>45386</v>
      </c>
      <c r="K45" s="1598" t="s">
        <v>1296</v>
      </c>
    </row>
    <row r="46" spans="1:11" x14ac:dyDescent="0.25">
      <c r="A46" s="1957"/>
      <c r="B46" s="1957"/>
      <c r="C46" s="1947"/>
      <c r="D46" s="1947"/>
      <c r="E46" s="1947"/>
      <c r="F46" s="1947"/>
      <c r="G46" s="1947"/>
      <c r="H46" s="1950"/>
      <c r="I46" s="1950"/>
      <c r="J46" s="1597">
        <v>45510</v>
      </c>
      <c r="K46" s="1598" t="s">
        <v>1298</v>
      </c>
    </row>
    <row r="47" spans="1:11" x14ac:dyDescent="0.25">
      <c r="A47" s="1957"/>
      <c r="B47" s="1957"/>
      <c r="C47" s="1947"/>
      <c r="D47" s="1947"/>
      <c r="E47" s="1947"/>
      <c r="F47" s="1947"/>
      <c r="G47" s="1947"/>
      <c r="H47" s="1950"/>
      <c r="I47" s="1950"/>
      <c r="J47" s="1597">
        <v>45518</v>
      </c>
      <c r="K47" s="1598" t="s">
        <v>1299</v>
      </c>
    </row>
    <row r="48" spans="1:11" x14ac:dyDescent="0.25">
      <c r="A48" s="1957"/>
      <c r="B48" s="1957"/>
      <c r="C48" s="1947"/>
      <c r="D48" s="1947"/>
      <c r="E48" s="1947"/>
      <c r="F48" s="1947"/>
      <c r="G48" s="1947"/>
      <c r="H48" s="1950"/>
      <c r="I48" s="1950"/>
      <c r="J48" s="1597">
        <v>45556</v>
      </c>
      <c r="K48" s="1598" t="s">
        <v>1287</v>
      </c>
    </row>
    <row r="49" spans="1:11" x14ac:dyDescent="0.25">
      <c r="A49" s="1957"/>
      <c r="B49" s="1957"/>
      <c r="C49" s="1947"/>
      <c r="D49" s="1947"/>
      <c r="E49" s="1947"/>
      <c r="F49" s="1947"/>
      <c r="G49" s="1947"/>
      <c r="H49" s="1950"/>
      <c r="I49" s="1950"/>
      <c r="J49" s="1597">
        <v>45565</v>
      </c>
      <c r="K49" s="1598" t="s">
        <v>1299</v>
      </c>
    </row>
    <row r="50" spans="1:11" x14ac:dyDescent="0.25">
      <c r="A50" s="1957"/>
      <c r="B50" s="1957"/>
      <c r="C50" s="1947"/>
      <c r="D50" s="1947"/>
      <c r="E50" s="1947"/>
      <c r="F50" s="1947"/>
      <c r="G50" s="1947"/>
      <c r="H50" s="1950"/>
      <c r="I50" s="1950"/>
      <c r="J50" s="1597">
        <v>45595</v>
      </c>
      <c r="K50" s="1598" t="s">
        <v>1287</v>
      </c>
    </row>
    <row r="51" spans="1:11" x14ac:dyDescent="0.2">
      <c r="A51" s="1957"/>
      <c r="B51" s="1957"/>
      <c r="C51" s="1947"/>
      <c r="D51" s="1947"/>
      <c r="E51" s="1947"/>
      <c r="F51" s="1947"/>
      <c r="G51" s="1947"/>
      <c r="H51" s="1950"/>
      <c r="I51" s="1950"/>
      <c r="J51" s="1600">
        <v>45625</v>
      </c>
      <c r="K51" s="1601" t="s">
        <v>1300</v>
      </c>
    </row>
    <row r="52" spans="1:11" x14ac:dyDescent="0.2">
      <c r="A52" s="1957"/>
      <c r="B52" s="1957"/>
      <c r="C52" s="1947"/>
      <c r="D52" s="1947"/>
      <c r="E52" s="1947"/>
      <c r="F52" s="1947"/>
      <c r="G52" s="1947"/>
      <c r="H52" s="1950"/>
      <c r="I52" s="1950"/>
      <c r="J52" s="1600">
        <v>45656</v>
      </c>
      <c r="K52" s="1598" t="s">
        <v>1286</v>
      </c>
    </row>
    <row r="53" spans="1:11" x14ac:dyDescent="0.2">
      <c r="A53" s="1957"/>
      <c r="B53" s="1957"/>
      <c r="C53" s="1947"/>
      <c r="D53" s="1947"/>
      <c r="E53" s="1947"/>
      <c r="F53" s="1947"/>
      <c r="G53" s="1947"/>
      <c r="H53" s="1950"/>
      <c r="I53" s="1950"/>
      <c r="J53" s="1600">
        <v>45688</v>
      </c>
      <c r="K53" s="1598" t="s">
        <v>1299</v>
      </c>
    </row>
    <row r="54" spans="1:11" x14ac:dyDescent="0.2">
      <c r="A54" s="1957"/>
      <c r="B54" s="1957"/>
      <c r="C54" s="1947"/>
      <c r="D54" s="1947"/>
      <c r="E54" s="1947"/>
      <c r="F54" s="1947"/>
      <c r="G54" s="1947"/>
      <c r="H54" s="1950"/>
      <c r="I54" s="1950"/>
      <c r="J54" s="1600">
        <v>45715</v>
      </c>
      <c r="K54" s="1598" t="s">
        <v>1287</v>
      </c>
    </row>
    <row r="55" spans="1:11" x14ac:dyDescent="0.2">
      <c r="A55" s="1957"/>
      <c r="B55" s="1957"/>
      <c r="C55" s="1947"/>
      <c r="D55" s="1947"/>
      <c r="E55" s="1947"/>
      <c r="F55" s="1947"/>
      <c r="G55" s="1947"/>
      <c r="H55" s="1950"/>
      <c r="I55" s="1950"/>
      <c r="J55" s="1600">
        <v>45747</v>
      </c>
      <c r="K55" s="1598" t="s">
        <v>1299</v>
      </c>
    </row>
    <row r="56" spans="1:11" x14ac:dyDescent="0.2">
      <c r="A56" s="1957"/>
      <c r="B56" s="1957"/>
      <c r="C56" s="1947"/>
      <c r="D56" s="1947"/>
      <c r="E56" s="1947"/>
      <c r="F56" s="1947"/>
      <c r="G56" s="1947"/>
      <c r="H56" s="1950"/>
      <c r="I56" s="1950"/>
      <c r="J56" s="1600">
        <v>45775</v>
      </c>
      <c r="K56" s="1598" t="s">
        <v>1287</v>
      </c>
    </row>
    <row r="57" spans="1:11" x14ac:dyDescent="0.2">
      <c r="A57" s="1957"/>
      <c r="B57" s="1957"/>
      <c r="C57" s="1947"/>
      <c r="D57" s="1947"/>
      <c r="E57" s="1947"/>
      <c r="F57" s="1947"/>
      <c r="G57" s="1947"/>
      <c r="H57" s="1950"/>
      <c r="I57" s="1950"/>
      <c r="J57" s="1600">
        <v>45806</v>
      </c>
      <c r="K57" s="1598" t="s">
        <v>1287</v>
      </c>
    </row>
    <row r="58" spans="1:11" x14ac:dyDescent="0.2">
      <c r="A58" s="1957"/>
      <c r="B58" s="1957"/>
      <c r="C58" s="1947"/>
      <c r="D58" s="1947"/>
      <c r="E58" s="1947"/>
      <c r="F58" s="1947"/>
      <c r="G58" s="1947"/>
      <c r="H58" s="1950"/>
      <c r="I58" s="1950"/>
      <c r="J58" s="1600">
        <v>45840</v>
      </c>
      <c r="K58" s="1598" t="s">
        <v>1301</v>
      </c>
    </row>
    <row r="59" spans="1:11" x14ac:dyDescent="0.2">
      <c r="A59" s="1957"/>
      <c r="B59" s="1957"/>
      <c r="C59" s="1947"/>
      <c r="D59" s="1947"/>
      <c r="E59" s="1947"/>
      <c r="F59" s="1947"/>
      <c r="G59" s="1947"/>
      <c r="H59" s="1950"/>
      <c r="I59" s="1950"/>
      <c r="J59" s="1600">
        <v>45840</v>
      </c>
      <c r="K59" s="1598" t="s">
        <v>1299</v>
      </c>
    </row>
    <row r="60" spans="1:11" x14ac:dyDescent="0.2">
      <c r="A60" s="1957"/>
      <c r="B60" s="1957"/>
      <c r="C60" s="1947"/>
      <c r="D60" s="1947"/>
      <c r="E60" s="1947"/>
      <c r="F60" s="1947"/>
      <c r="G60" s="1947"/>
      <c r="H60" s="1950"/>
      <c r="I60" s="1950"/>
      <c r="J60" s="1600">
        <v>45950</v>
      </c>
      <c r="K60" s="1598" t="s">
        <v>1302</v>
      </c>
    </row>
    <row r="61" spans="1:11" x14ac:dyDescent="0.2">
      <c r="A61" s="1957"/>
      <c r="B61" s="1957"/>
      <c r="C61" s="1947"/>
      <c r="D61" s="1947"/>
      <c r="E61" s="1947"/>
      <c r="F61" s="1947"/>
      <c r="G61" s="1947"/>
      <c r="H61" s="1950"/>
      <c r="I61" s="1950"/>
      <c r="J61" s="1600">
        <v>45951</v>
      </c>
      <c r="K61" s="1598" t="s">
        <v>1303</v>
      </c>
    </row>
    <row r="62" spans="1:11" x14ac:dyDescent="0.2">
      <c r="A62" s="1958"/>
      <c r="B62" s="1958"/>
      <c r="C62" s="1948"/>
      <c r="D62" s="1948"/>
      <c r="E62" s="1948"/>
      <c r="F62" s="1948"/>
      <c r="G62" s="1948"/>
      <c r="H62" s="1951"/>
      <c r="I62" s="1951"/>
      <c r="J62" s="1600">
        <v>45951</v>
      </c>
      <c r="K62" s="1598" t="s">
        <v>1304</v>
      </c>
    </row>
    <row r="63" spans="1:11" x14ac:dyDescent="0.2">
      <c r="A63" s="1941" t="s">
        <v>1305</v>
      </c>
      <c r="B63" s="1952" t="s">
        <v>1306</v>
      </c>
      <c r="C63" s="1953" t="s">
        <v>100</v>
      </c>
      <c r="D63" s="1953" t="s">
        <v>1307</v>
      </c>
      <c r="E63" s="1953" t="s">
        <v>1308</v>
      </c>
      <c r="F63" s="1953">
        <v>129</v>
      </c>
      <c r="G63" s="1953" t="s">
        <v>622</v>
      </c>
      <c r="H63" s="1954">
        <v>3875835450.3400002</v>
      </c>
      <c r="I63" s="1955">
        <f>+H63/F63</f>
        <v>30045236.049147289</v>
      </c>
      <c r="J63" s="1602">
        <v>45386</v>
      </c>
      <c r="K63" s="1603" t="s">
        <v>1269</v>
      </c>
    </row>
    <row r="64" spans="1:11" x14ac:dyDescent="0.2">
      <c r="A64" s="1941"/>
      <c r="B64" s="1952"/>
      <c r="C64" s="1953"/>
      <c r="D64" s="1953"/>
      <c r="E64" s="1953"/>
      <c r="F64" s="1953"/>
      <c r="G64" s="1953"/>
      <c r="H64" s="1954"/>
      <c r="I64" s="1955"/>
      <c r="J64" s="1602">
        <v>45390</v>
      </c>
      <c r="K64" s="1603" t="s">
        <v>1271</v>
      </c>
    </row>
    <row r="65" spans="1:11" x14ac:dyDescent="0.2">
      <c r="A65" s="1941"/>
      <c r="B65" s="1952"/>
      <c r="C65" s="1953"/>
      <c r="D65" s="1953"/>
      <c r="E65" s="1953"/>
      <c r="F65" s="1953"/>
      <c r="G65" s="1953"/>
      <c r="H65" s="1954"/>
      <c r="I65" s="1955"/>
      <c r="J65" s="1602">
        <v>45390</v>
      </c>
      <c r="K65" s="1603" t="s">
        <v>1272</v>
      </c>
    </row>
    <row r="66" spans="1:11" x14ac:dyDescent="0.2">
      <c r="A66" s="1941"/>
      <c r="B66" s="1952"/>
      <c r="C66" s="1953"/>
      <c r="D66" s="1953"/>
      <c r="E66" s="1953"/>
      <c r="F66" s="1953"/>
      <c r="G66" s="1953"/>
      <c r="H66" s="1954"/>
      <c r="I66" s="1955"/>
      <c r="J66" s="1602">
        <v>45475</v>
      </c>
      <c r="K66" s="1603" t="s">
        <v>1309</v>
      </c>
    </row>
    <row r="67" spans="1:11" x14ac:dyDescent="0.2">
      <c r="A67" s="1941"/>
      <c r="B67" s="1952"/>
      <c r="C67" s="1953"/>
      <c r="D67" s="1953"/>
      <c r="E67" s="1953"/>
      <c r="F67" s="1953"/>
      <c r="G67" s="1953"/>
      <c r="H67" s="1954"/>
      <c r="I67" s="1955"/>
      <c r="J67" s="1602">
        <v>45635</v>
      </c>
      <c r="K67" s="1603" t="s">
        <v>1279</v>
      </c>
    </row>
    <row r="68" spans="1:11" x14ac:dyDescent="0.2">
      <c r="A68" s="1941"/>
      <c r="B68" s="1952"/>
      <c r="C68" s="1953"/>
      <c r="D68" s="1953"/>
      <c r="E68" s="1953"/>
      <c r="F68" s="1953"/>
      <c r="G68" s="1953"/>
      <c r="H68" s="1954"/>
      <c r="I68" s="1955"/>
      <c r="J68" s="1602">
        <v>45719</v>
      </c>
      <c r="K68" s="1603" t="s">
        <v>1299</v>
      </c>
    </row>
    <row r="69" spans="1:11" x14ac:dyDescent="0.2">
      <c r="A69" s="1941"/>
      <c r="B69" s="1952"/>
      <c r="C69" s="1953"/>
      <c r="D69" s="1953"/>
      <c r="E69" s="1953"/>
      <c r="F69" s="1953"/>
      <c r="G69" s="1953"/>
      <c r="H69" s="1954"/>
      <c r="I69" s="1955"/>
      <c r="J69" s="1602">
        <v>45729</v>
      </c>
      <c r="K69" s="1603" t="s">
        <v>1286</v>
      </c>
    </row>
    <row r="70" spans="1:11" x14ac:dyDescent="0.2">
      <c r="A70" s="1941"/>
      <c r="B70" s="1952"/>
      <c r="C70" s="1953"/>
      <c r="D70" s="1953"/>
      <c r="E70" s="1953"/>
      <c r="F70" s="1953"/>
      <c r="G70" s="1953"/>
      <c r="H70" s="1954"/>
      <c r="I70" s="1955"/>
      <c r="J70" s="1602">
        <v>45776</v>
      </c>
      <c r="K70" s="1603" t="s">
        <v>1299</v>
      </c>
    </row>
    <row r="71" spans="1:11" x14ac:dyDescent="0.2">
      <c r="A71" s="1941"/>
      <c r="B71" s="1952"/>
      <c r="C71" s="1953"/>
      <c r="D71" s="1953"/>
      <c r="E71" s="1953"/>
      <c r="F71" s="1953"/>
      <c r="G71" s="1953"/>
      <c r="H71" s="1954"/>
      <c r="I71" s="1955"/>
      <c r="J71" s="1602">
        <v>45807</v>
      </c>
      <c r="K71" s="1603" t="s">
        <v>1299</v>
      </c>
    </row>
    <row r="72" spans="1:11" ht="30" x14ac:dyDescent="0.2">
      <c r="A72" s="1941"/>
      <c r="B72" s="1952"/>
      <c r="C72" s="1953"/>
      <c r="D72" s="1953"/>
      <c r="E72" s="1953"/>
      <c r="F72" s="1953"/>
      <c r="G72" s="1953"/>
      <c r="H72" s="1954"/>
      <c r="I72" s="1955"/>
      <c r="J72" s="1602">
        <v>45842</v>
      </c>
      <c r="K72" s="1603" t="s">
        <v>1310</v>
      </c>
    </row>
    <row r="73" spans="1:11" x14ac:dyDescent="0.2">
      <c r="A73" s="1941"/>
      <c r="B73" s="1952"/>
      <c r="C73" s="1953"/>
      <c r="D73" s="1953"/>
      <c r="E73" s="1953"/>
      <c r="F73" s="1953"/>
      <c r="G73" s="1953"/>
      <c r="H73" s="1954"/>
      <c r="I73" s="1955"/>
      <c r="J73" s="1602">
        <v>45842</v>
      </c>
      <c r="K73" s="1603" t="s">
        <v>1299</v>
      </c>
    </row>
    <row r="74" spans="1:11" x14ac:dyDescent="0.2">
      <c r="A74" s="1941"/>
      <c r="B74" s="1952"/>
      <c r="C74" s="1953"/>
      <c r="D74" s="1953"/>
      <c r="E74" s="1953"/>
      <c r="F74" s="1953"/>
      <c r="G74" s="1953"/>
      <c r="H74" s="1954"/>
      <c r="I74" s="1955"/>
      <c r="J74" s="1602">
        <v>45842</v>
      </c>
      <c r="K74" s="1603" t="s">
        <v>1299</v>
      </c>
    </row>
    <row r="75" spans="1:11" x14ac:dyDescent="0.2">
      <c r="A75" s="1941"/>
      <c r="B75" s="1952"/>
      <c r="C75" s="1953"/>
      <c r="D75" s="1953"/>
      <c r="E75" s="1953"/>
      <c r="F75" s="1953"/>
      <c r="G75" s="1953"/>
      <c r="H75" s="1954"/>
      <c r="I75" s="1955"/>
      <c r="J75" s="1602">
        <v>45888</v>
      </c>
      <c r="K75" s="1603" t="s">
        <v>1299</v>
      </c>
    </row>
    <row r="76" spans="1:11" x14ac:dyDescent="0.2">
      <c r="A76" s="1941"/>
      <c r="B76" s="1952"/>
      <c r="C76" s="1953"/>
      <c r="D76" s="1953"/>
      <c r="E76" s="1953"/>
      <c r="F76" s="1953"/>
      <c r="G76" s="1953"/>
      <c r="H76" s="1954"/>
      <c r="I76" s="1955"/>
      <c r="J76" s="1602">
        <v>45902</v>
      </c>
      <c r="K76" s="1604" t="s">
        <v>1311</v>
      </c>
    </row>
    <row r="77" spans="1:11" x14ac:dyDescent="0.2">
      <c r="A77" s="1941"/>
      <c r="B77" s="1952"/>
      <c r="C77" s="1953"/>
      <c r="D77" s="1953"/>
      <c r="E77" s="1953"/>
      <c r="F77" s="1953"/>
      <c r="G77" s="1953"/>
      <c r="H77" s="1954"/>
      <c r="I77" s="1955"/>
      <c r="J77" s="1602">
        <v>45930</v>
      </c>
      <c r="K77" s="1604" t="s">
        <v>1312</v>
      </c>
    </row>
    <row r="78" spans="1:11" x14ac:dyDescent="0.2">
      <c r="A78" s="1941"/>
      <c r="B78" s="1952"/>
      <c r="C78" s="1953"/>
      <c r="D78" s="1953"/>
      <c r="E78" s="1953"/>
      <c r="F78" s="1953"/>
      <c r="G78" s="1953"/>
      <c r="H78" s="1954"/>
      <c r="I78" s="1955"/>
      <c r="J78" s="1602">
        <v>45968</v>
      </c>
      <c r="K78" s="1604" t="s">
        <v>1313</v>
      </c>
    </row>
    <row r="79" spans="1:11" x14ac:dyDescent="0.2">
      <c r="A79" s="1908" t="s">
        <v>1323</v>
      </c>
      <c r="B79" s="1908" t="s">
        <v>1324</v>
      </c>
      <c r="C79" s="1899" t="s">
        <v>230</v>
      </c>
      <c r="D79" s="1899" t="s">
        <v>1325</v>
      </c>
      <c r="E79" s="1911" t="s">
        <v>1326</v>
      </c>
      <c r="F79" s="1899">
        <v>14</v>
      </c>
      <c r="G79" s="1899" t="s">
        <v>502</v>
      </c>
      <c r="H79" s="1902">
        <v>308773809.04852498</v>
      </c>
      <c r="I79" s="1932">
        <f>H79/F79</f>
        <v>22055272.074894641</v>
      </c>
      <c r="J79" s="1600">
        <v>45806</v>
      </c>
      <c r="K79" s="1601" t="s">
        <v>1327</v>
      </c>
    </row>
    <row r="80" spans="1:11" x14ac:dyDescent="0.2">
      <c r="A80" s="1909"/>
      <c r="B80" s="1909"/>
      <c r="C80" s="1900"/>
      <c r="D80" s="1900"/>
      <c r="E80" s="1912"/>
      <c r="F80" s="1900"/>
      <c r="G80" s="1900"/>
      <c r="H80" s="1903"/>
      <c r="I80" s="1933"/>
      <c r="J80" s="1752">
        <v>45838</v>
      </c>
      <c r="K80" s="1601" t="s">
        <v>1328</v>
      </c>
    </row>
    <row r="81" spans="1:11" x14ac:dyDescent="0.2">
      <c r="A81" s="1909"/>
      <c r="B81" s="1909"/>
      <c r="C81" s="1900"/>
      <c r="D81" s="1900"/>
      <c r="E81" s="1912"/>
      <c r="F81" s="1900"/>
      <c r="G81" s="1900"/>
      <c r="H81" s="1903"/>
      <c r="I81" s="1933"/>
      <c r="J81" s="1752">
        <v>45856</v>
      </c>
      <c r="K81" s="1601" t="s">
        <v>1299</v>
      </c>
    </row>
    <row r="82" spans="1:11" x14ac:dyDescent="0.2">
      <c r="A82" s="1909"/>
      <c r="B82" s="1909"/>
      <c r="C82" s="1900"/>
      <c r="D82" s="1900"/>
      <c r="E82" s="1912"/>
      <c r="F82" s="1900"/>
      <c r="G82" s="1900"/>
      <c r="H82" s="1903"/>
      <c r="I82" s="1933"/>
      <c r="J82" s="1752">
        <v>45897</v>
      </c>
      <c r="K82" s="1601" t="s">
        <v>1329</v>
      </c>
    </row>
    <row r="83" spans="1:11" x14ac:dyDescent="0.2">
      <c r="A83" s="1909"/>
      <c r="B83" s="1909"/>
      <c r="C83" s="1900"/>
      <c r="D83" s="1900"/>
      <c r="E83" s="1912"/>
      <c r="F83" s="1900"/>
      <c r="G83" s="1900"/>
      <c r="H83" s="1903"/>
      <c r="I83" s="1933"/>
      <c r="J83" s="1752">
        <v>45905</v>
      </c>
      <c r="K83" s="1601" t="s">
        <v>1330</v>
      </c>
    </row>
    <row r="84" spans="1:11" x14ac:dyDescent="0.2">
      <c r="A84" s="1909"/>
      <c r="B84" s="1909"/>
      <c r="C84" s="1900"/>
      <c r="D84" s="1900"/>
      <c r="E84" s="1912"/>
      <c r="F84" s="1900"/>
      <c r="G84" s="1900"/>
      <c r="H84" s="1903"/>
      <c r="I84" s="1933"/>
      <c r="J84" s="1752">
        <v>45909</v>
      </c>
      <c r="K84" s="1601" t="s">
        <v>1331</v>
      </c>
    </row>
    <row r="85" spans="1:11" x14ac:dyDescent="0.2">
      <c r="A85" s="1909"/>
      <c r="B85" s="1909"/>
      <c r="C85" s="1900"/>
      <c r="D85" s="1900"/>
      <c r="E85" s="1912"/>
      <c r="F85" s="1900"/>
      <c r="G85" s="1900"/>
      <c r="H85" s="1903"/>
      <c r="I85" s="1933"/>
      <c r="J85" s="1752">
        <v>45932</v>
      </c>
      <c r="K85" s="1601" t="s">
        <v>1332</v>
      </c>
    </row>
    <row r="86" spans="1:11" x14ac:dyDescent="0.2">
      <c r="A86" s="1929"/>
      <c r="B86" s="1929"/>
      <c r="C86" s="1901"/>
      <c r="D86" s="1901"/>
      <c r="E86" s="1930"/>
      <c r="F86" s="1901"/>
      <c r="G86" s="1901"/>
      <c r="H86" s="1904"/>
      <c r="I86" s="1934"/>
      <c r="J86" s="1752">
        <v>45940</v>
      </c>
      <c r="K86" s="1601" t="s">
        <v>1333</v>
      </c>
    </row>
    <row r="87" spans="1:11" x14ac:dyDescent="0.2">
      <c r="A87" s="1935" t="s">
        <v>1762</v>
      </c>
      <c r="B87" s="1935" t="s">
        <v>1334</v>
      </c>
      <c r="C87" s="1936" t="s">
        <v>136</v>
      </c>
      <c r="D87" s="1936" t="s">
        <v>1335</v>
      </c>
      <c r="E87" s="1937" t="s">
        <v>1308</v>
      </c>
      <c r="F87" s="1936">
        <v>250</v>
      </c>
      <c r="G87" s="1938" t="s">
        <v>1336</v>
      </c>
      <c r="H87" s="1939">
        <v>8405333721.6099997</v>
      </c>
      <c r="I87" s="1940">
        <f>H87/F87</f>
        <v>33621334.886440001</v>
      </c>
      <c r="J87" s="1596">
        <v>45862</v>
      </c>
      <c r="K87" s="1594" t="s">
        <v>1320</v>
      </c>
    </row>
    <row r="88" spans="1:11" x14ac:dyDescent="0.2">
      <c r="A88" s="1935"/>
      <c r="B88" s="1935"/>
      <c r="C88" s="1936"/>
      <c r="D88" s="1936"/>
      <c r="E88" s="1937"/>
      <c r="F88" s="1936"/>
      <c r="G88" s="1938"/>
      <c r="H88" s="1939"/>
      <c r="I88" s="1940"/>
      <c r="J88" s="1596">
        <v>45866</v>
      </c>
      <c r="K88" s="1595" t="s">
        <v>1271</v>
      </c>
    </row>
    <row r="89" spans="1:11" x14ac:dyDescent="0.2">
      <c r="A89" s="1935"/>
      <c r="B89" s="1935"/>
      <c r="C89" s="1936"/>
      <c r="D89" s="1936"/>
      <c r="E89" s="1937"/>
      <c r="F89" s="1936"/>
      <c r="G89" s="1938"/>
      <c r="H89" s="1939"/>
      <c r="I89" s="1940"/>
      <c r="J89" s="1596">
        <v>45898</v>
      </c>
      <c r="K89" s="1753" t="s">
        <v>1272</v>
      </c>
    </row>
    <row r="90" spans="1:11" x14ac:dyDescent="0.2">
      <c r="A90" s="1935"/>
      <c r="B90" s="1935"/>
      <c r="C90" s="1936"/>
      <c r="D90" s="1936"/>
      <c r="E90" s="1937"/>
      <c r="F90" s="1936"/>
      <c r="G90" s="1938"/>
      <c r="H90" s="1939"/>
      <c r="I90" s="1940"/>
      <c r="J90" s="1596">
        <v>45926</v>
      </c>
      <c r="K90" s="1753" t="s">
        <v>1279</v>
      </c>
    </row>
    <row r="91" spans="1:11" x14ac:dyDescent="0.2">
      <c r="A91" s="1935"/>
      <c r="B91" s="1935"/>
      <c r="C91" s="1936"/>
      <c r="D91" s="1936"/>
      <c r="E91" s="1937"/>
      <c r="F91" s="1936"/>
      <c r="G91" s="1938"/>
      <c r="H91" s="1939"/>
      <c r="I91" s="1940"/>
      <c r="J91" s="1596">
        <v>45930</v>
      </c>
      <c r="K91" s="1610" t="s">
        <v>1337</v>
      </c>
    </row>
    <row r="92" spans="1:11" x14ac:dyDescent="0.2">
      <c r="A92" s="1935"/>
      <c r="B92" s="1935"/>
      <c r="C92" s="1936"/>
      <c r="D92" s="1936"/>
      <c r="E92" s="1937"/>
      <c r="F92" s="1936"/>
      <c r="G92" s="1938"/>
      <c r="H92" s="1939"/>
      <c r="I92" s="1940"/>
      <c r="J92" s="1596">
        <v>45952</v>
      </c>
      <c r="K92" s="1610" t="s">
        <v>1287</v>
      </c>
    </row>
    <row r="93" spans="1:11" x14ac:dyDescent="0.2">
      <c r="A93" s="1935"/>
      <c r="B93" s="1935"/>
      <c r="C93" s="1936"/>
      <c r="D93" s="1936"/>
      <c r="E93" s="1937"/>
      <c r="F93" s="1936"/>
      <c r="G93" s="1938"/>
      <c r="H93" s="1939"/>
      <c r="I93" s="1940"/>
      <c r="J93" s="1596">
        <v>45991</v>
      </c>
      <c r="K93" s="1610" t="s">
        <v>1338</v>
      </c>
    </row>
    <row r="94" spans="1:11" x14ac:dyDescent="0.2">
      <c r="A94" s="1935"/>
      <c r="B94" s="1935"/>
      <c r="C94" s="1936"/>
      <c r="D94" s="1936"/>
      <c r="E94" s="1937"/>
      <c r="F94" s="1936"/>
      <c r="G94" s="1938"/>
      <c r="H94" s="1939"/>
      <c r="I94" s="1940"/>
      <c r="J94" s="1596">
        <v>46006</v>
      </c>
      <c r="K94" s="1610" t="s">
        <v>1339</v>
      </c>
    </row>
    <row r="95" spans="1:11" x14ac:dyDescent="0.2">
      <c r="A95" s="1935"/>
      <c r="B95" s="1935"/>
      <c r="C95" s="1936"/>
      <c r="D95" s="1936"/>
      <c r="E95" s="1937"/>
      <c r="F95" s="1936"/>
      <c r="G95" s="1938"/>
      <c r="H95" s="1939"/>
      <c r="I95" s="1940"/>
      <c r="J95" s="1596">
        <v>46052</v>
      </c>
      <c r="K95" s="1610" t="s">
        <v>1340</v>
      </c>
    </row>
    <row r="96" spans="1:11" x14ac:dyDescent="0.2">
      <c r="A96" s="1908" t="s">
        <v>1323</v>
      </c>
      <c r="B96" s="1908" t="s">
        <v>1352</v>
      </c>
      <c r="C96" s="1899" t="s">
        <v>293</v>
      </c>
      <c r="D96" s="1899" t="s">
        <v>1353</v>
      </c>
      <c r="E96" s="1911" t="s">
        <v>1267</v>
      </c>
      <c r="F96" s="1899">
        <v>30</v>
      </c>
      <c r="G96" s="1910" t="s">
        <v>1354</v>
      </c>
      <c r="H96" s="1902">
        <v>783670756.45000005</v>
      </c>
      <c r="I96" s="1902">
        <f>+H96/F96</f>
        <v>26122358.548333336</v>
      </c>
      <c r="J96" s="1600">
        <v>45869</v>
      </c>
      <c r="K96" s="1601" t="s">
        <v>1269</v>
      </c>
    </row>
    <row r="97" spans="1:11" x14ac:dyDescent="0.2">
      <c r="A97" s="1909"/>
      <c r="B97" s="1909"/>
      <c r="C97" s="1900"/>
      <c r="D97" s="1900"/>
      <c r="E97" s="1912"/>
      <c r="F97" s="1900"/>
      <c r="G97" s="1913"/>
      <c r="H97" s="1903"/>
      <c r="I97" s="1903"/>
      <c r="J97" s="1600">
        <v>45911</v>
      </c>
      <c r="K97" s="1601" t="s">
        <v>1270</v>
      </c>
    </row>
    <row r="98" spans="1:11" x14ac:dyDescent="0.2">
      <c r="A98" s="1909"/>
      <c r="B98" s="1909"/>
      <c r="C98" s="1900"/>
      <c r="D98" s="1900"/>
      <c r="E98" s="1912"/>
      <c r="F98" s="1900"/>
      <c r="G98" s="1913"/>
      <c r="H98" s="1903"/>
      <c r="I98" s="1903"/>
      <c r="J98" s="1600">
        <v>45925</v>
      </c>
      <c r="K98" s="1601" t="s">
        <v>1271</v>
      </c>
    </row>
    <row r="99" spans="1:11" x14ac:dyDescent="0.2">
      <c r="A99" s="1909"/>
      <c r="B99" s="1909"/>
      <c r="C99" s="1900"/>
      <c r="D99" s="1900"/>
      <c r="E99" s="1912"/>
      <c r="F99" s="1900"/>
      <c r="G99" s="1913"/>
      <c r="H99" s="1903"/>
      <c r="I99" s="1903"/>
      <c r="J99" s="1600">
        <v>45930</v>
      </c>
      <c r="K99" s="1601" t="s">
        <v>1272</v>
      </c>
    </row>
    <row r="100" spans="1:11" x14ac:dyDescent="0.2">
      <c r="A100" s="1909"/>
      <c r="B100" s="1909"/>
      <c r="C100" s="1900"/>
      <c r="D100" s="1900"/>
      <c r="E100" s="1912"/>
      <c r="F100" s="1900"/>
      <c r="G100" s="1913"/>
      <c r="H100" s="1903"/>
      <c r="I100" s="1903"/>
      <c r="J100" s="1600">
        <v>46037</v>
      </c>
      <c r="K100" s="1601" t="s">
        <v>1355</v>
      </c>
    </row>
    <row r="101" spans="1:11" x14ac:dyDescent="0.2">
      <c r="A101" s="1909"/>
      <c r="B101" s="1909"/>
      <c r="C101" s="1900"/>
      <c r="D101" s="1900"/>
      <c r="E101" s="1912"/>
      <c r="F101" s="1900"/>
      <c r="G101" s="1913"/>
      <c r="H101" s="1903"/>
      <c r="I101" s="1903"/>
      <c r="J101" s="1600">
        <v>46044</v>
      </c>
      <c r="K101" s="1601" t="s">
        <v>1356</v>
      </c>
    </row>
    <row r="102" spans="1:11" x14ac:dyDescent="0.2">
      <c r="A102" s="1909"/>
      <c r="B102" s="1909"/>
      <c r="C102" s="1900"/>
      <c r="D102" s="1900"/>
      <c r="E102" s="1912"/>
      <c r="F102" s="1900"/>
      <c r="G102" s="1913"/>
      <c r="H102" s="1903"/>
      <c r="I102" s="1903"/>
      <c r="J102" s="1600">
        <v>46059</v>
      </c>
      <c r="K102" s="1601" t="s">
        <v>1322</v>
      </c>
    </row>
    <row r="103" spans="1:11" x14ac:dyDescent="0.2">
      <c r="A103" s="1929"/>
      <c r="B103" s="1929"/>
      <c r="C103" s="1901"/>
      <c r="D103" s="1901"/>
      <c r="E103" s="1930"/>
      <c r="F103" s="1901"/>
      <c r="G103" s="1931"/>
      <c r="H103" s="1904"/>
      <c r="I103" s="1904"/>
      <c r="J103" s="1600">
        <v>46081</v>
      </c>
      <c r="K103" s="1601" t="s">
        <v>1763</v>
      </c>
    </row>
    <row r="104" spans="1:11" x14ac:dyDescent="0.2">
      <c r="A104" s="1914" t="s">
        <v>1314</v>
      </c>
      <c r="B104" s="1914" t="s">
        <v>1357</v>
      </c>
      <c r="C104" s="1917" t="s">
        <v>293</v>
      </c>
      <c r="D104" s="1917" t="s">
        <v>1358</v>
      </c>
      <c r="E104" s="1921" t="s">
        <v>174</v>
      </c>
      <c r="F104" s="1917">
        <v>10</v>
      </c>
      <c r="G104" s="1920" t="s">
        <v>622</v>
      </c>
      <c r="H104" s="1926">
        <v>144419877.63999999</v>
      </c>
      <c r="I104" s="1926">
        <f>+H104/F104</f>
        <v>14441987.763999999</v>
      </c>
      <c r="J104" s="1596">
        <v>46296</v>
      </c>
      <c r="K104" s="1594" t="s">
        <v>1269</v>
      </c>
    </row>
    <row r="105" spans="1:11" x14ac:dyDescent="0.2">
      <c r="A105" s="1915"/>
      <c r="B105" s="1915"/>
      <c r="C105" s="1918"/>
      <c r="D105" s="1918"/>
      <c r="E105" s="1922"/>
      <c r="F105" s="1918"/>
      <c r="G105" s="1924"/>
      <c r="H105" s="1927"/>
      <c r="I105" s="1927"/>
      <c r="J105" s="1596">
        <v>46298</v>
      </c>
      <c r="K105" s="1594" t="s">
        <v>1270</v>
      </c>
    </row>
    <row r="106" spans="1:11" x14ac:dyDescent="0.2">
      <c r="A106" s="1915"/>
      <c r="B106" s="1915"/>
      <c r="C106" s="1918"/>
      <c r="D106" s="1918"/>
      <c r="E106" s="1922"/>
      <c r="F106" s="1918"/>
      <c r="G106" s="1924"/>
      <c r="H106" s="1927"/>
      <c r="I106" s="1927"/>
      <c r="J106" s="1596">
        <v>46298</v>
      </c>
      <c r="K106" s="1594" t="s">
        <v>1271</v>
      </c>
    </row>
    <row r="107" spans="1:11" x14ac:dyDescent="0.2">
      <c r="A107" s="1915"/>
      <c r="B107" s="1915"/>
      <c r="C107" s="1918"/>
      <c r="D107" s="1918"/>
      <c r="E107" s="1922"/>
      <c r="F107" s="1918"/>
      <c r="G107" s="1924"/>
      <c r="H107" s="1927"/>
      <c r="I107" s="1927"/>
      <c r="J107" s="1596">
        <v>46084</v>
      </c>
      <c r="K107" s="1594" t="s">
        <v>1764</v>
      </c>
    </row>
    <row r="108" spans="1:11" x14ac:dyDescent="0.2">
      <c r="A108" s="1916"/>
      <c r="B108" s="1916"/>
      <c r="C108" s="1919"/>
      <c r="D108" s="1919"/>
      <c r="E108" s="1923"/>
      <c r="F108" s="1919"/>
      <c r="G108" s="1925"/>
      <c r="H108" s="1928"/>
      <c r="I108" s="1928"/>
      <c r="J108" s="1596">
        <v>46085</v>
      </c>
      <c r="K108" s="1594" t="s">
        <v>1765</v>
      </c>
    </row>
    <row r="109" spans="1:11" x14ac:dyDescent="0.2">
      <c r="A109" s="1908" t="s">
        <v>1314</v>
      </c>
      <c r="B109" s="1908" t="s">
        <v>1359</v>
      </c>
      <c r="C109" s="1899" t="s">
        <v>1316</v>
      </c>
      <c r="D109" s="1910" t="s">
        <v>1360</v>
      </c>
      <c r="E109" s="1911" t="s">
        <v>174</v>
      </c>
      <c r="F109" s="1899">
        <v>76</v>
      </c>
      <c r="G109" s="1910" t="s">
        <v>1361</v>
      </c>
      <c r="H109" s="1902">
        <v>1512766027.49</v>
      </c>
      <c r="I109" s="1902">
        <f>+H109/F109</f>
        <v>19904816.151184212</v>
      </c>
      <c r="J109" s="1600">
        <v>45960</v>
      </c>
      <c r="K109" s="1601" t="s">
        <v>1269</v>
      </c>
    </row>
    <row r="110" spans="1:11" x14ac:dyDescent="0.2">
      <c r="A110" s="1909"/>
      <c r="B110" s="1909"/>
      <c r="C110" s="1900"/>
      <c r="D110" s="1900"/>
      <c r="E110" s="1912"/>
      <c r="F110" s="1900"/>
      <c r="G110" s="1913"/>
      <c r="H110" s="1903"/>
      <c r="I110" s="1903"/>
      <c r="J110" s="1600">
        <v>45964</v>
      </c>
      <c r="K110" s="1601" t="s">
        <v>1270</v>
      </c>
    </row>
    <row r="111" spans="1:11" x14ac:dyDescent="0.2">
      <c r="A111" s="1929"/>
      <c r="B111" s="1929"/>
      <c r="C111" s="1901"/>
      <c r="D111" s="1901"/>
      <c r="E111" s="1930"/>
      <c r="F111" s="1901"/>
      <c r="G111" s="1931"/>
      <c r="H111" s="1904"/>
      <c r="I111" s="1904"/>
      <c r="J111" s="1600">
        <v>45964</v>
      </c>
      <c r="K111" s="1601" t="s">
        <v>1271</v>
      </c>
    </row>
    <row r="112" spans="1:11" x14ac:dyDescent="0.2">
      <c r="A112" s="1914" t="s">
        <v>1314</v>
      </c>
      <c r="B112" s="1914" t="s">
        <v>1362</v>
      </c>
      <c r="C112" s="1917" t="s">
        <v>1363</v>
      </c>
      <c r="D112" s="1920" t="s">
        <v>1364</v>
      </c>
      <c r="E112" s="1921" t="s">
        <v>174</v>
      </c>
      <c r="F112" s="1917">
        <f>57+19</f>
        <v>76</v>
      </c>
      <c r="G112" s="1920" t="s">
        <v>1361</v>
      </c>
      <c r="H112" s="1926">
        <v>1555341139.9200001</v>
      </c>
      <c r="I112" s="1926">
        <f>+H112/F112</f>
        <v>20465014.998947371</v>
      </c>
      <c r="J112" s="1596">
        <v>45960</v>
      </c>
      <c r="K112" s="1594" t="s">
        <v>1269</v>
      </c>
    </row>
    <row r="113" spans="1:11" x14ac:dyDescent="0.2">
      <c r="A113" s="1915"/>
      <c r="B113" s="1915"/>
      <c r="C113" s="1918"/>
      <c r="D113" s="1918"/>
      <c r="E113" s="1922"/>
      <c r="F113" s="1918"/>
      <c r="G113" s="1924"/>
      <c r="H113" s="1927"/>
      <c r="I113" s="1927"/>
      <c r="J113" s="1596">
        <v>45964</v>
      </c>
      <c r="K113" s="1594" t="s">
        <v>1270</v>
      </c>
    </row>
    <row r="114" spans="1:11" x14ac:dyDescent="0.2">
      <c r="A114" s="1916"/>
      <c r="B114" s="1916"/>
      <c r="C114" s="1919"/>
      <c r="D114" s="1919"/>
      <c r="E114" s="1923"/>
      <c r="F114" s="1919"/>
      <c r="G114" s="1925"/>
      <c r="H114" s="1928"/>
      <c r="I114" s="1928"/>
      <c r="J114" s="1596">
        <v>45964</v>
      </c>
      <c r="K114" s="1594" t="s">
        <v>1271</v>
      </c>
    </row>
    <row r="115" spans="1:11" x14ac:dyDescent="0.2">
      <c r="A115" s="1908" t="s">
        <v>1323</v>
      </c>
      <c r="B115" s="1908" t="s">
        <v>1365</v>
      </c>
      <c r="C115" s="1899" t="s">
        <v>136</v>
      </c>
      <c r="D115" s="1899" t="s">
        <v>1366</v>
      </c>
      <c r="E115" s="1911" t="s">
        <v>1308</v>
      </c>
      <c r="F115" s="1899">
        <v>73</v>
      </c>
      <c r="G115" s="1899" t="s">
        <v>622</v>
      </c>
      <c r="H115" s="1902">
        <v>2418317676.73</v>
      </c>
      <c r="I115" s="1905">
        <f>H115/F115</f>
        <v>33127639.407260273</v>
      </c>
      <c r="J115" s="1600">
        <v>45987</v>
      </c>
      <c r="K115" s="1612" t="s">
        <v>1271</v>
      </c>
    </row>
    <row r="116" spans="1:11" ht="30" x14ac:dyDescent="0.2">
      <c r="A116" s="1909"/>
      <c r="B116" s="1909"/>
      <c r="C116" s="1900"/>
      <c r="D116" s="1900"/>
      <c r="E116" s="1912"/>
      <c r="F116" s="1900"/>
      <c r="G116" s="1900"/>
      <c r="H116" s="1903"/>
      <c r="I116" s="1906"/>
      <c r="J116" s="1613" t="s">
        <v>1367</v>
      </c>
      <c r="K116" s="1612" t="s">
        <v>1368</v>
      </c>
    </row>
    <row r="117" spans="1:11" x14ac:dyDescent="0.2">
      <c r="A117" s="1909"/>
      <c r="B117" s="1909"/>
      <c r="C117" s="1900"/>
      <c r="D117" s="1900"/>
      <c r="E117" s="1912"/>
      <c r="F117" s="1900"/>
      <c r="G117" s="1900"/>
      <c r="H117" s="1903"/>
      <c r="I117" s="1906"/>
      <c r="J117" s="1600">
        <v>46043</v>
      </c>
      <c r="K117" s="1612" t="s">
        <v>1369</v>
      </c>
    </row>
    <row r="118" spans="1:11" x14ac:dyDescent="0.2">
      <c r="A118" s="1929"/>
      <c r="B118" s="1929"/>
      <c r="C118" s="1901"/>
      <c r="D118" s="1901"/>
      <c r="E118" s="1930"/>
      <c r="F118" s="1901"/>
      <c r="G118" s="1901"/>
      <c r="H118" s="1904"/>
      <c r="I118" s="1907"/>
      <c r="J118" s="1600">
        <v>46081</v>
      </c>
      <c r="K118" s="1612" t="s">
        <v>1766</v>
      </c>
    </row>
    <row r="119" spans="1:11" x14ac:dyDescent="0.2">
      <c r="A119" s="1743" t="s">
        <v>1305</v>
      </c>
      <c r="B119" s="1743" t="s">
        <v>1370</v>
      </c>
      <c r="C119" s="1744" t="s">
        <v>136</v>
      </c>
      <c r="D119" s="1744" t="s">
        <v>1371</v>
      </c>
      <c r="E119" s="1746" t="s">
        <v>1308</v>
      </c>
      <c r="F119" s="1744">
        <v>80</v>
      </c>
      <c r="G119" s="1744" t="s">
        <v>1343</v>
      </c>
      <c r="H119" s="1745">
        <v>3020595104.5300002</v>
      </c>
      <c r="I119" s="1754">
        <f>+H119/F119</f>
        <v>37757438.806625001</v>
      </c>
      <c r="J119" s="1596">
        <v>46027</v>
      </c>
      <c r="K119" s="1755" t="s">
        <v>1271</v>
      </c>
    </row>
    <row r="120" spans="1:11" x14ac:dyDescent="0.2">
      <c r="A120" s="1908" t="s">
        <v>1314</v>
      </c>
      <c r="B120" s="1908" t="s">
        <v>1372</v>
      </c>
      <c r="C120" s="1899" t="s">
        <v>293</v>
      </c>
      <c r="D120" s="1910" t="s">
        <v>1373</v>
      </c>
      <c r="E120" s="1911" t="s">
        <v>174</v>
      </c>
      <c r="F120" s="1899">
        <v>6</v>
      </c>
      <c r="G120" s="1910" t="s">
        <v>622</v>
      </c>
      <c r="H120" s="1902">
        <v>81896554.260000005</v>
      </c>
      <c r="I120" s="1902">
        <f>+H120/F120</f>
        <v>13649425.710000001</v>
      </c>
      <c r="J120" s="1600">
        <v>45966</v>
      </c>
      <c r="K120" s="1601" t="s">
        <v>1269</v>
      </c>
    </row>
    <row r="121" spans="1:11" x14ac:dyDescent="0.2">
      <c r="A121" s="1909"/>
      <c r="B121" s="1909"/>
      <c r="C121" s="1900"/>
      <c r="D121" s="1900"/>
      <c r="E121" s="1912"/>
      <c r="F121" s="1900"/>
      <c r="G121" s="1913"/>
      <c r="H121" s="1903"/>
      <c r="I121" s="1903"/>
      <c r="J121" s="1600">
        <v>45968</v>
      </c>
      <c r="K121" s="1601" t="s">
        <v>1270</v>
      </c>
    </row>
    <row r="122" spans="1:11" x14ac:dyDescent="0.2">
      <c r="A122" s="1909"/>
      <c r="B122" s="1909"/>
      <c r="C122" s="1900"/>
      <c r="D122" s="1900"/>
      <c r="E122" s="1912"/>
      <c r="F122" s="1900"/>
      <c r="G122" s="1913"/>
      <c r="H122" s="1903"/>
      <c r="I122" s="1903"/>
      <c r="J122" s="1600">
        <v>45971</v>
      </c>
      <c r="K122" s="1601" t="s">
        <v>1271</v>
      </c>
    </row>
    <row r="123" spans="1:11" x14ac:dyDescent="0.2">
      <c r="A123" s="1909"/>
      <c r="B123" s="1909"/>
      <c r="C123" s="1900"/>
      <c r="D123" s="1900"/>
      <c r="E123" s="1912"/>
      <c r="F123" s="1900"/>
      <c r="G123" s="1913"/>
      <c r="H123" s="1903"/>
      <c r="I123" s="1903"/>
      <c r="J123" s="1600">
        <v>46085</v>
      </c>
      <c r="K123" s="1601" t="s">
        <v>1767</v>
      </c>
    </row>
    <row r="124" spans="1:11" x14ac:dyDescent="0.2">
      <c r="A124" s="1743" t="s">
        <v>1762</v>
      </c>
      <c r="B124" s="1743" t="s">
        <v>1374</v>
      </c>
      <c r="C124" s="1744" t="s">
        <v>1363</v>
      </c>
      <c r="D124" s="1744" t="s">
        <v>1375</v>
      </c>
      <c r="E124" s="1746" t="s">
        <v>1326</v>
      </c>
      <c r="F124" s="1744">
        <v>9</v>
      </c>
      <c r="G124" s="1744" t="s">
        <v>1376</v>
      </c>
      <c r="H124" s="1745">
        <v>192241154.00999999</v>
      </c>
      <c r="I124" s="1754">
        <f>+H124/F124</f>
        <v>21360128.223333333</v>
      </c>
      <c r="J124" s="1596">
        <v>46072</v>
      </c>
      <c r="K124" s="1755" t="s">
        <v>1271</v>
      </c>
    </row>
    <row r="125" spans="1:11" x14ac:dyDescent="0.2">
      <c r="A125" s="1943" t="s">
        <v>1323</v>
      </c>
      <c r="B125" s="1943" t="s">
        <v>1377</v>
      </c>
      <c r="C125" s="1944" t="s">
        <v>136</v>
      </c>
      <c r="D125" s="1893" t="s">
        <v>1378</v>
      </c>
      <c r="E125" s="1945" t="s">
        <v>1308</v>
      </c>
      <c r="F125" s="1944">
        <v>31</v>
      </c>
      <c r="G125" s="1893" t="s">
        <v>502</v>
      </c>
      <c r="H125" s="1894">
        <v>1172205216.28</v>
      </c>
      <c r="I125" s="1894">
        <f>+H125/F125</f>
        <v>37813071.492903225</v>
      </c>
      <c r="J125" s="1895">
        <v>46063</v>
      </c>
      <c r="K125" s="1897" t="s">
        <v>1271</v>
      </c>
    </row>
    <row r="126" spans="1:11" x14ac:dyDescent="0.2">
      <c r="A126" s="1943"/>
      <c r="B126" s="1943"/>
      <c r="C126" s="1944"/>
      <c r="D126" s="1944"/>
      <c r="E126" s="1945"/>
      <c r="F126" s="1944"/>
      <c r="G126" s="1893"/>
      <c r="H126" s="1894"/>
      <c r="I126" s="1894"/>
      <c r="J126" s="1896"/>
      <c r="K126" s="1898"/>
    </row>
    <row r="127" spans="1:11" x14ac:dyDescent="0.2">
      <c r="A127" s="1189"/>
      <c r="B127" s="1189"/>
      <c r="C127" s="1189"/>
      <c r="D127" s="1189"/>
      <c r="E127" s="1189"/>
      <c r="F127" s="1189"/>
      <c r="G127" s="1189"/>
      <c r="H127" s="1189"/>
      <c r="I127" s="1189"/>
      <c r="J127" s="1189"/>
      <c r="K127" s="1189"/>
    </row>
    <row r="128" spans="1:11" x14ac:dyDescent="0.2">
      <c r="A128" s="1189"/>
      <c r="B128" s="1189"/>
      <c r="C128" s="1189"/>
      <c r="D128" s="1189"/>
      <c r="E128" s="1189"/>
      <c r="F128" s="1189"/>
      <c r="G128" s="1189"/>
      <c r="H128" s="1189"/>
      <c r="I128" s="1189"/>
      <c r="J128" s="1189"/>
      <c r="K128" s="1189"/>
    </row>
    <row r="129" s="1189" customFormat="1" x14ac:dyDescent="0.2"/>
    <row r="130" s="1189" customFormat="1" x14ac:dyDescent="0.2"/>
    <row r="131" s="1189" customFormat="1" x14ac:dyDescent="0.2"/>
    <row r="132" s="1189" customFormat="1" x14ac:dyDescent="0.2"/>
    <row r="133" s="1189" customFormat="1" x14ac:dyDescent="0.2"/>
    <row r="134" s="1189" customFormat="1" x14ac:dyDescent="0.2"/>
    <row r="135" s="1189" customFormat="1" x14ac:dyDescent="0.2"/>
    <row r="136" s="1189" customFormat="1" x14ac:dyDescent="0.2"/>
    <row r="137" s="1189" customFormat="1" x14ac:dyDescent="0.2"/>
    <row r="138" s="1189" customFormat="1" x14ac:dyDescent="0.2"/>
    <row r="139" s="1189" customFormat="1" x14ac:dyDescent="0.2"/>
    <row r="140" s="1189" customFormat="1" x14ac:dyDescent="0.2"/>
    <row r="141" s="1189" customFormat="1" x14ac:dyDescent="0.2"/>
    <row r="142" s="1189" customFormat="1" x14ac:dyDescent="0.2"/>
    <row r="143" s="1189" customFormat="1" x14ac:dyDescent="0.2"/>
    <row r="144" s="1189" customFormat="1" x14ac:dyDescent="0.2"/>
    <row r="145" s="1189" customFormat="1" x14ac:dyDescent="0.2"/>
    <row r="146" s="1189" customFormat="1" x14ac:dyDescent="0.2"/>
    <row r="147" s="1189" customFormat="1" x14ac:dyDescent="0.2"/>
    <row r="148" s="1189" customFormat="1" x14ac:dyDescent="0.2"/>
    <row r="149" s="1189" customFormat="1" x14ac:dyDescent="0.2"/>
    <row r="150" s="1189" customFormat="1" x14ac:dyDescent="0.2"/>
    <row r="151" s="1189" customFormat="1" x14ac:dyDescent="0.2"/>
    <row r="152" s="1189" customFormat="1" x14ac:dyDescent="0.2"/>
    <row r="153" s="1189" customFormat="1" x14ac:dyDescent="0.2"/>
    <row r="154" s="1189" customFormat="1" x14ac:dyDescent="0.2"/>
    <row r="155" s="1189" customFormat="1" x14ac:dyDescent="0.2"/>
    <row r="156" s="1189" customFormat="1" x14ac:dyDescent="0.2"/>
    <row r="157" s="1189" customFormat="1" x14ac:dyDescent="0.2"/>
    <row r="158" s="1189" customFormat="1" x14ac:dyDescent="0.2"/>
    <row r="159" s="1189" customFormat="1" x14ac:dyDescent="0.2"/>
    <row r="160" s="1189" customFormat="1" x14ac:dyDescent="0.2"/>
    <row r="161" s="1189" customFormat="1" x14ac:dyDescent="0.2"/>
    <row r="162" s="1189" customFormat="1" x14ac:dyDescent="0.2"/>
    <row r="163" s="1189" customFormat="1" x14ac:dyDescent="0.2"/>
    <row r="164" s="1189" customFormat="1" x14ac:dyDescent="0.2"/>
    <row r="165" s="1189" customFormat="1" x14ac:dyDescent="0.2"/>
    <row r="166" s="1189" customFormat="1" x14ac:dyDescent="0.2"/>
    <row r="167" s="1189" customFormat="1" x14ac:dyDescent="0.2"/>
    <row r="168" s="1189" customFormat="1" x14ac:dyDescent="0.2"/>
    <row r="169" s="1189" customFormat="1" x14ac:dyDescent="0.2"/>
    <row r="170" s="1189" customFormat="1" x14ac:dyDescent="0.2"/>
    <row r="171" s="1189" customFormat="1" x14ac:dyDescent="0.2"/>
    <row r="172" s="1189" customFormat="1" x14ac:dyDescent="0.2"/>
    <row r="173" s="1189" customFormat="1" x14ac:dyDescent="0.2"/>
    <row r="174" s="1189" customFormat="1" x14ac:dyDescent="0.2"/>
    <row r="175" s="1189" customFormat="1" x14ac:dyDescent="0.2"/>
    <row r="176" s="1189" customFormat="1" x14ac:dyDescent="0.2"/>
    <row r="177" s="1189" customFormat="1" x14ac:dyDescent="0.2"/>
    <row r="178" s="1189" customFormat="1" x14ac:dyDescent="0.2"/>
    <row r="179" s="1189" customFormat="1" x14ac:dyDescent="0.2"/>
    <row r="180" s="1189" customFormat="1" x14ac:dyDescent="0.2"/>
    <row r="181" s="1189" customFormat="1" x14ac:dyDescent="0.2"/>
    <row r="182" s="1189" customFormat="1" x14ac:dyDescent="0.2"/>
    <row r="183" s="1189" customFormat="1" x14ac:dyDescent="0.2"/>
    <row r="184" s="1189" customFormat="1" x14ac:dyDescent="0.2"/>
    <row r="185" s="1189" customFormat="1" x14ac:dyDescent="0.2"/>
    <row r="186" s="1189" customFormat="1" x14ac:dyDescent="0.2"/>
    <row r="187" s="1189" customFormat="1" x14ac:dyDescent="0.2"/>
    <row r="188" s="1189" customFormat="1" x14ac:dyDescent="0.2"/>
    <row r="189" s="1189" customFormat="1" x14ac:dyDescent="0.2"/>
    <row r="190" s="1189" customFormat="1" x14ac:dyDescent="0.2"/>
    <row r="191" s="1189" customFormat="1" x14ac:dyDescent="0.2"/>
    <row r="192" s="1189" customFormat="1" x14ac:dyDescent="0.2"/>
    <row r="193" s="1189" customFormat="1" x14ac:dyDescent="0.2"/>
    <row r="194" s="1189" customFormat="1" x14ac:dyDescent="0.2"/>
    <row r="195" s="1189" customFormat="1" x14ac:dyDescent="0.2"/>
    <row r="196" s="1189" customFormat="1" x14ac:dyDescent="0.2"/>
    <row r="197" s="1189" customFormat="1" x14ac:dyDescent="0.2"/>
    <row r="198" s="1189" customFormat="1" x14ac:dyDescent="0.2"/>
    <row r="199" s="1189" customFormat="1" x14ac:dyDescent="0.2"/>
    <row r="200" s="1189" customFormat="1" x14ac:dyDescent="0.2"/>
    <row r="201" s="1189" customFormat="1" x14ac:dyDescent="0.2"/>
    <row r="202" s="1189" customFormat="1" x14ac:dyDescent="0.2"/>
    <row r="203" s="1189" customFormat="1" x14ac:dyDescent="0.2"/>
    <row r="204" s="1189" customFormat="1" x14ac:dyDescent="0.2"/>
    <row r="205" s="1189" customFormat="1" x14ac:dyDescent="0.2"/>
    <row r="206" s="1189" customFormat="1" x14ac:dyDescent="0.2"/>
    <row r="207" s="1189" customFormat="1" x14ac:dyDescent="0.2"/>
    <row r="208" s="1189" customFormat="1" x14ac:dyDescent="0.2"/>
    <row r="209" s="1189" customFormat="1" x14ac:dyDescent="0.2"/>
    <row r="210" s="1189" customFormat="1" x14ac:dyDescent="0.2"/>
    <row r="211" s="1189" customFormat="1" x14ac:dyDescent="0.2"/>
    <row r="212" s="1189" customFormat="1" x14ac:dyDescent="0.2"/>
  </sheetData>
  <mergeCells count="114">
    <mergeCell ref="A5:K5"/>
    <mergeCell ref="A3:K3"/>
    <mergeCell ref="A2:K2"/>
    <mergeCell ref="A1:K1"/>
    <mergeCell ref="F39:F62"/>
    <mergeCell ref="G39:G62"/>
    <mergeCell ref="H39:H62"/>
    <mergeCell ref="I39:I62"/>
    <mergeCell ref="A63:A78"/>
    <mergeCell ref="B63:B78"/>
    <mergeCell ref="C63:C78"/>
    <mergeCell ref="D63:D78"/>
    <mergeCell ref="E63:E78"/>
    <mergeCell ref="F63:F78"/>
    <mergeCell ref="G63:G78"/>
    <mergeCell ref="H63:H78"/>
    <mergeCell ref="I63:I78"/>
    <mergeCell ref="A39:A62"/>
    <mergeCell ref="B39:B62"/>
    <mergeCell ref="C39:C62"/>
    <mergeCell ref="D39:D62"/>
    <mergeCell ref="E39:E62"/>
    <mergeCell ref="B115:B118"/>
    <mergeCell ref="C115:C118"/>
    <mergeCell ref="D115:D118"/>
    <mergeCell ref="E115:E118"/>
    <mergeCell ref="F115:F118"/>
    <mergeCell ref="A96:A103"/>
    <mergeCell ref="B96:B103"/>
    <mergeCell ref="C96:C103"/>
    <mergeCell ref="D96:D103"/>
    <mergeCell ref="E96:E103"/>
    <mergeCell ref="F96:F103"/>
    <mergeCell ref="A8:A38"/>
    <mergeCell ref="B8:B38"/>
    <mergeCell ref="C8:C38"/>
    <mergeCell ref="D8:D38"/>
    <mergeCell ref="E8:E38"/>
    <mergeCell ref="F8:F38"/>
    <mergeCell ref="G8:G38"/>
    <mergeCell ref="H8:H38"/>
    <mergeCell ref="I8:I38"/>
    <mergeCell ref="G79:G86"/>
    <mergeCell ref="H79:H86"/>
    <mergeCell ref="I79:I86"/>
    <mergeCell ref="A87:A95"/>
    <mergeCell ref="B87:B95"/>
    <mergeCell ref="C87:C95"/>
    <mergeCell ref="D87:D95"/>
    <mergeCell ref="E87:E95"/>
    <mergeCell ref="F87:F95"/>
    <mergeCell ref="G87:G95"/>
    <mergeCell ref="H87:H95"/>
    <mergeCell ref="I87:I95"/>
    <mergeCell ref="A79:A86"/>
    <mergeCell ref="B79:B86"/>
    <mergeCell ref="C79:C86"/>
    <mergeCell ref="D79:D86"/>
    <mergeCell ref="E79:E86"/>
    <mergeCell ref="F79:F86"/>
    <mergeCell ref="G96:G103"/>
    <mergeCell ref="H96:H103"/>
    <mergeCell ref="I96:I103"/>
    <mergeCell ref="A104:A108"/>
    <mergeCell ref="B104:B108"/>
    <mergeCell ref="C104:C108"/>
    <mergeCell ref="D104:D108"/>
    <mergeCell ref="E104:E108"/>
    <mergeCell ref="F104:F108"/>
    <mergeCell ref="G104:G108"/>
    <mergeCell ref="H104:H108"/>
    <mergeCell ref="I104:I108"/>
    <mergeCell ref="A109:A111"/>
    <mergeCell ref="B109:B111"/>
    <mergeCell ref="C109:C111"/>
    <mergeCell ref="D109:D111"/>
    <mergeCell ref="E109:E111"/>
    <mergeCell ref="F109:F111"/>
    <mergeCell ref="G109:G111"/>
    <mergeCell ref="H109:H111"/>
    <mergeCell ref="I109:I111"/>
    <mergeCell ref="A112:A114"/>
    <mergeCell ref="B112:B114"/>
    <mergeCell ref="C112:C114"/>
    <mergeCell ref="D112:D114"/>
    <mergeCell ref="E112:E114"/>
    <mergeCell ref="F112:F114"/>
    <mergeCell ref="G112:G114"/>
    <mergeCell ref="H112:H114"/>
    <mergeCell ref="I112:I114"/>
    <mergeCell ref="G125:G126"/>
    <mergeCell ref="H125:H126"/>
    <mergeCell ref="I125:I126"/>
    <mergeCell ref="J125:J126"/>
    <mergeCell ref="K125:K126"/>
    <mergeCell ref="G115:G118"/>
    <mergeCell ref="H115:H118"/>
    <mergeCell ref="I115:I118"/>
    <mergeCell ref="A120:A123"/>
    <mergeCell ref="B120:B123"/>
    <mergeCell ref="C120:C123"/>
    <mergeCell ref="D120:D123"/>
    <mergeCell ref="E120:E123"/>
    <mergeCell ref="F120:F123"/>
    <mergeCell ref="G120:G123"/>
    <mergeCell ref="H120:H123"/>
    <mergeCell ref="I120:I123"/>
    <mergeCell ref="A125:A126"/>
    <mergeCell ref="B125:B126"/>
    <mergeCell ref="C125:C126"/>
    <mergeCell ref="D125:D126"/>
    <mergeCell ref="E125:E126"/>
    <mergeCell ref="F125:F126"/>
    <mergeCell ref="A115:A118"/>
  </mergeCells>
  <dataValidations count="5">
    <dataValidation type="list" allowBlank="1" showInputMessage="1" showErrorMessage="1" sqref="K88 K63:K75" xr:uid="{2850ACCF-D8B4-4525-A624-CA3E95F643EB}">
      <formula1>$L$4:$L$6</formula1>
    </dataValidation>
    <dataValidation type="list" allowBlank="1" showInputMessage="1" showErrorMessage="1" sqref="K28:K32 K52:K57 K59" xr:uid="{ECB113E5-7C6C-484F-A80A-501C1917DD12}">
      <formula1>$L$1:$L$10</formula1>
    </dataValidation>
    <dataValidation type="list" allowBlank="1" showInputMessage="1" showErrorMessage="1" sqref="K89:K90" xr:uid="{7E927E89-3029-4A7A-A971-1F4F15B6AE97}">
      <formula1>$L$1:$L$7</formula1>
    </dataValidation>
    <dataValidation type="list" allowBlank="1" showInputMessage="1" showErrorMessage="1" sqref="K8:K23 K25:K26 K59 K37 K39:K57" xr:uid="{40C88D0F-F49E-4BC3-B49C-A19D3EFB271D}">
      <formula1>$L$4:$L$7</formula1>
    </dataValidation>
    <dataValidation type="list" allowBlank="1" showInputMessage="1" showErrorMessage="1" sqref="K87 K99" xr:uid="{606F5D18-2FD3-4969-BF0A-310D05E3180C}">
      <formula1>#REF!</formula1>
    </dataValidation>
  </dataValidations>
  <printOptions horizontalCentered="1"/>
  <pageMargins left="0.70866141732283472" right="0.70866141732283472" top="0.74803149606299213" bottom="0.74803149606299213" header="0.31496062992125984" footer="0.51181102362204722"/>
  <pageSetup scale="39"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codeName="Hoja16">
    <tabColor theme="0"/>
    <pageSetUpPr fitToPage="1"/>
  </sheetPr>
  <dimension ref="A1:M207"/>
  <sheetViews>
    <sheetView showGridLines="0" topLeftCell="A4" zoomScale="80" zoomScaleNormal="80" zoomScaleSheetLayoutView="85" zoomScalePageLayoutView="70" workbookViewId="0">
      <selection activeCell="A4" sqref="A4"/>
    </sheetView>
  </sheetViews>
  <sheetFormatPr baseColWidth="10" defaultColWidth="10.7109375" defaultRowHeight="15" x14ac:dyDescent="0.2"/>
  <cols>
    <col min="1" max="1" width="14.28515625" style="1196" customWidth="1"/>
    <col min="2" max="2" width="19.42578125" style="1197" customWidth="1"/>
    <col min="3" max="3" width="17.7109375" style="1196" customWidth="1"/>
    <col min="4" max="4" width="31.42578125" style="1196" bestFit="1" customWidth="1"/>
    <col min="5" max="5" width="18.5703125" style="1196" customWidth="1"/>
    <col min="6" max="6" width="18.28515625" style="1198" customWidth="1"/>
    <col min="7" max="7" width="24" style="1198" customWidth="1"/>
    <col min="8" max="8" width="18.5703125" style="1196" customWidth="1"/>
    <col min="9" max="9" width="20.7109375" style="1196" customWidth="1"/>
    <col min="10" max="10" width="14.5703125" style="1199" customWidth="1"/>
    <col min="11" max="11" width="81.28515625" style="1200" bestFit="1" customWidth="1"/>
    <col min="12" max="12" width="21" style="1189" customWidth="1"/>
    <col min="13" max="13" width="50.28515625" style="1189" customWidth="1"/>
    <col min="14" max="16384" width="10.7109375" style="1189"/>
  </cols>
  <sheetData>
    <row r="1" spans="1:13" s="881" customFormat="1" ht="12.75" customHeight="1" x14ac:dyDescent="0.2">
      <c r="A1" s="1884" t="s">
        <v>0</v>
      </c>
      <c r="B1" s="1884"/>
      <c r="C1" s="1884"/>
      <c r="D1" s="1884"/>
      <c r="E1" s="1884"/>
      <c r="F1" s="1884"/>
      <c r="G1" s="1884"/>
      <c r="H1" s="1884"/>
      <c r="I1" s="1884"/>
      <c r="J1" s="1884"/>
      <c r="K1" s="1884"/>
      <c r="L1" s="524"/>
      <c r="M1" s="524"/>
    </row>
    <row r="2" spans="1:13" s="881" customFormat="1" ht="12.75" customHeight="1" x14ac:dyDescent="0.2">
      <c r="A2" s="1884" t="s">
        <v>411</v>
      </c>
      <c r="B2" s="1884"/>
      <c r="C2" s="1884"/>
      <c r="D2" s="1884"/>
      <c r="E2" s="1884"/>
      <c r="F2" s="1884"/>
      <c r="G2" s="1884"/>
      <c r="H2" s="1884"/>
      <c r="I2" s="1884"/>
      <c r="J2" s="1884"/>
      <c r="K2" s="1884"/>
      <c r="L2" s="524"/>
      <c r="M2" s="524"/>
    </row>
    <row r="3" spans="1:13" s="881" customFormat="1" ht="12.75" customHeight="1" x14ac:dyDescent="0.2">
      <c r="A3" s="1884" t="s">
        <v>1768</v>
      </c>
      <c r="B3" s="1884"/>
      <c r="C3" s="1884"/>
      <c r="D3" s="1884"/>
      <c r="E3" s="1884"/>
      <c r="F3" s="1884"/>
      <c r="G3" s="1884"/>
      <c r="H3" s="1884"/>
      <c r="I3" s="1884"/>
      <c r="J3" s="1884"/>
      <c r="K3" s="1884"/>
      <c r="L3" s="524"/>
      <c r="M3" s="524"/>
    </row>
    <row r="4" spans="1:13" s="881" customFormat="1" ht="6" customHeight="1" x14ac:dyDescent="0.2">
      <c r="A4" s="1054"/>
      <c r="B4" s="1054"/>
      <c r="C4" s="1054"/>
      <c r="D4" s="1054"/>
      <c r="E4" s="1054"/>
      <c r="F4" s="1054"/>
      <c r="G4" s="1054"/>
      <c r="H4" s="1054"/>
      <c r="I4" s="1054"/>
      <c r="J4" s="1054"/>
      <c r="K4" s="1054"/>
      <c r="L4" s="880"/>
    </row>
    <row r="5" spans="1:13" s="1267" customFormat="1" ht="25.5" customHeight="1" x14ac:dyDescent="0.2">
      <c r="A5" s="1970" t="s">
        <v>413</v>
      </c>
      <c r="B5" s="1971"/>
      <c r="C5" s="1971"/>
      <c r="D5" s="1971"/>
      <c r="E5" s="1971"/>
      <c r="F5" s="1971"/>
      <c r="G5" s="1971"/>
      <c r="H5" s="1971"/>
      <c r="I5" s="1971"/>
      <c r="J5" s="1971"/>
      <c r="K5" s="1971"/>
      <c r="L5" s="1266"/>
      <c r="M5" s="1266"/>
    </row>
    <row r="6" spans="1:13" ht="8.1" customHeight="1" x14ac:dyDescent="0.2">
      <c r="A6" s="1190"/>
      <c r="B6" s="1191"/>
      <c r="C6" s="1190"/>
      <c r="D6" s="1190"/>
      <c r="E6" s="1190"/>
      <c r="F6" s="1192"/>
      <c r="G6" s="1192"/>
      <c r="H6" s="1190"/>
      <c r="I6" s="1190"/>
      <c r="J6" s="1193"/>
      <c r="K6" s="1194"/>
    </row>
    <row r="7" spans="1:13" s="1195" customFormat="1" ht="39" customHeight="1" x14ac:dyDescent="0.2">
      <c r="A7" s="1264" t="s">
        <v>535</v>
      </c>
      <c r="B7" s="1264" t="s">
        <v>626</v>
      </c>
      <c r="C7" s="1264" t="s">
        <v>62</v>
      </c>
      <c r="D7" s="1264" t="s">
        <v>47</v>
      </c>
      <c r="E7" s="1264" t="s">
        <v>128</v>
      </c>
      <c r="F7" s="1264" t="s">
        <v>512</v>
      </c>
      <c r="G7" s="1264" t="s">
        <v>270</v>
      </c>
      <c r="H7" s="1264" t="s">
        <v>627</v>
      </c>
      <c r="I7" s="1264" t="s">
        <v>628</v>
      </c>
      <c r="J7" s="1265" t="s">
        <v>629</v>
      </c>
      <c r="K7" s="1389" t="s">
        <v>630</v>
      </c>
    </row>
    <row r="8" spans="1:13" ht="14.45" customHeight="1" x14ac:dyDescent="0.2">
      <c r="A8" s="1962" t="s">
        <v>1264</v>
      </c>
      <c r="B8" s="1962" t="s">
        <v>1379</v>
      </c>
      <c r="C8" s="1940" t="s">
        <v>137</v>
      </c>
      <c r="D8" s="1940" t="s">
        <v>1380</v>
      </c>
      <c r="E8" s="1940" t="s">
        <v>1381</v>
      </c>
      <c r="F8" s="1961">
        <v>228</v>
      </c>
      <c r="G8" s="1940" t="s">
        <v>1382</v>
      </c>
      <c r="H8" s="1940">
        <v>8050000000</v>
      </c>
      <c r="I8" s="1940">
        <f>H8/F8</f>
        <v>35307017.543859646</v>
      </c>
      <c r="J8" s="1614">
        <v>44258</v>
      </c>
      <c r="K8" s="1595" t="s">
        <v>1269</v>
      </c>
    </row>
    <row r="9" spans="1:13" x14ac:dyDescent="0.2">
      <c r="A9" s="1962"/>
      <c r="B9" s="1962"/>
      <c r="C9" s="1940"/>
      <c r="D9" s="1940"/>
      <c r="E9" s="1940"/>
      <c r="F9" s="1961"/>
      <c r="G9" s="1940"/>
      <c r="H9" s="1940"/>
      <c r="I9" s="1940"/>
      <c r="J9" s="1615">
        <v>44301</v>
      </c>
      <c r="K9" s="1616" t="s">
        <v>1297</v>
      </c>
    </row>
    <row r="10" spans="1:13" x14ac:dyDescent="0.2">
      <c r="A10" s="1962"/>
      <c r="B10" s="1962"/>
      <c r="C10" s="1940"/>
      <c r="D10" s="1940"/>
      <c r="E10" s="1940"/>
      <c r="F10" s="1961"/>
      <c r="G10" s="1940"/>
      <c r="H10" s="1940"/>
      <c r="I10" s="1940"/>
      <c r="J10" s="1614">
        <v>44306</v>
      </c>
      <c r="K10" s="1595" t="s">
        <v>1283</v>
      </c>
    </row>
    <row r="11" spans="1:13" x14ac:dyDescent="0.2">
      <c r="A11" s="1962"/>
      <c r="B11" s="1962"/>
      <c r="C11" s="1940"/>
      <c r="D11" s="1940"/>
      <c r="E11" s="1940"/>
      <c r="F11" s="1961"/>
      <c r="G11" s="1940"/>
      <c r="H11" s="1940"/>
      <c r="I11" s="1940"/>
      <c r="J11" s="1615">
        <v>44409</v>
      </c>
      <c r="K11" s="1616" t="s">
        <v>1297</v>
      </c>
    </row>
    <row r="12" spans="1:13" x14ac:dyDescent="0.2">
      <c r="A12" s="1962"/>
      <c r="B12" s="1962"/>
      <c r="C12" s="1940"/>
      <c r="D12" s="1940"/>
      <c r="E12" s="1940"/>
      <c r="F12" s="1961"/>
      <c r="G12" s="1940"/>
      <c r="H12" s="1940"/>
      <c r="I12" s="1940"/>
      <c r="J12" s="1614">
        <v>44644</v>
      </c>
      <c r="K12" s="1595" t="s">
        <v>1297</v>
      </c>
    </row>
    <row r="13" spans="1:13" x14ac:dyDescent="0.2">
      <c r="A13" s="1962"/>
      <c r="B13" s="1962"/>
      <c r="C13" s="1940"/>
      <c r="D13" s="1940"/>
      <c r="E13" s="1940"/>
      <c r="F13" s="1961"/>
      <c r="G13" s="1940"/>
      <c r="H13" s="1940"/>
      <c r="I13" s="1940"/>
      <c r="J13" s="1615">
        <v>44657</v>
      </c>
      <c r="K13" s="1616" t="s">
        <v>1283</v>
      </c>
    </row>
    <row r="14" spans="1:13" x14ac:dyDescent="0.2">
      <c r="A14" s="1962"/>
      <c r="B14" s="1962"/>
      <c r="C14" s="1940"/>
      <c r="D14" s="1940"/>
      <c r="E14" s="1940"/>
      <c r="F14" s="1961"/>
      <c r="G14" s="1940"/>
      <c r="H14" s="1940"/>
      <c r="I14" s="1940"/>
      <c r="J14" s="1614">
        <v>44690</v>
      </c>
      <c r="K14" s="1595" t="s">
        <v>1297</v>
      </c>
    </row>
    <row r="15" spans="1:13" x14ac:dyDescent="0.2">
      <c r="A15" s="1962"/>
      <c r="B15" s="1962"/>
      <c r="C15" s="1940"/>
      <c r="D15" s="1940"/>
      <c r="E15" s="1940"/>
      <c r="F15" s="1961"/>
      <c r="G15" s="1940"/>
      <c r="H15" s="1940"/>
      <c r="I15" s="1940"/>
      <c r="J15" s="1615">
        <v>44844</v>
      </c>
      <c r="K15" s="1616" t="s">
        <v>1297</v>
      </c>
    </row>
    <row r="16" spans="1:13" x14ac:dyDescent="0.2">
      <c r="A16" s="1962"/>
      <c r="B16" s="1962"/>
      <c r="C16" s="1940"/>
      <c r="D16" s="1940"/>
      <c r="E16" s="1940"/>
      <c r="F16" s="1961"/>
      <c r="G16" s="1940"/>
      <c r="H16" s="1940"/>
      <c r="I16" s="1940"/>
      <c r="J16" s="1614">
        <v>44907</v>
      </c>
      <c r="K16" s="1595" t="s">
        <v>1283</v>
      </c>
    </row>
    <row r="17" spans="1:11" x14ac:dyDescent="0.2">
      <c r="A17" s="1962"/>
      <c r="B17" s="1962"/>
      <c r="C17" s="1940"/>
      <c r="D17" s="1940"/>
      <c r="E17" s="1940"/>
      <c r="F17" s="1961"/>
      <c r="G17" s="1940"/>
      <c r="H17" s="1940"/>
      <c r="I17" s="1940"/>
      <c r="J17" s="1615">
        <v>44967</v>
      </c>
      <c r="K17" s="1616" t="s">
        <v>1297</v>
      </c>
    </row>
    <row r="18" spans="1:11" x14ac:dyDescent="0.2">
      <c r="A18" s="1962"/>
      <c r="B18" s="1962"/>
      <c r="C18" s="1940"/>
      <c r="D18" s="1940"/>
      <c r="E18" s="1940"/>
      <c r="F18" s="1961"/>
      <c r="G18" s="1940"/>
      <c r="H18" s="1940"/>
      <c r="I18" s="1940"/>
      <c r="J18" s="1614">
        <v>45000</v>
      </c>
      <c r="K18" s="1595" t="s">
        <v>1297</v>
      </c>
    </row>
    <row r="19" spans="1:11" x14ac:dyDescent="0.2">
      <c r="A19" s="1962"/>
      <c r="B19" s="1962"/>
      <c r="C19" s="1940"/>
      <c r="D19" s="1940"/>
      <c r="E19" s="1940"/>
      <c r="F19" s="1961"/>
      <c r="G19" s="1940"/>
      <c r="H19" s="1940"/>
      <c r="I19" s="1940"/>
      <c r="J19" s="1615">
        <v>45057</v>
      </c>
      <c r="K19" s="1616" t="s">
        <v>1297</v>
      </c>
    </row>
    <row r="20" spans="1:11" x14ac:dyDescent="0.2">
      <c r="A20" s="1962"/>
      <c r="B20" s="1962"/>
      <c r="C20" s="1940"/>
      <c r="D20" s="1940"/>
      <c r="E20" s="1940"/>
      <c r="F20" s="1961"/>
      <c r="G20" s="1940"/>
      <c r="H20" s="1940"/>
      <c r="I20" s="1940"/>
      <c r="J20" s="1614">
        <v>45040</v>
      </c>
      <c r="K20" s="1595" t="s">
        <v>1297</v>
      </c>
    </row>
    <row r="21" spans="1:11" x14ac:dyDescent="0.2">
      <c r="A21" s="1962"/>
      <c r="B21" s="1962"/>
      <c r="C21" s="1940"/>
      <c r="D21" s="1940"/>
      <c r="E21" s="1940"/>
      <c r="F21" s="1961"/>
      <c r="G21" s="1940"/>
      <c r="H21" s="1940"/>
      <c r="I21" s="1940"/>
      <c r="J21" s="1615">
        <v>45169</v>
      </c>
      <c r="K21" s="1616" t="s">
        <v>1297</v>
      </c>
    </row>
    <row r="22" spans="1:11" x14ac:dyDescent="0.2">
      <c r="A22" s="1962"/>
      <c r="B22" s="1962"/>
      <c r="C22" s="1940"/>
      <c r="D22" s="1940"/>
      <c r="E22" s="1940"/>
      <c r="F22" s="1961"/>
      <c r="G22" s="1940"/>
      <c r="H22" s="1940"/>
      <c r="I22" s="1940"/>
      <c r="J22" s="1614">
        <v>45210</v>
      </c>
      <c r="K22" s="1595" t="s">
        <v>1297</v>
      </c>
    </row>
    <row r="23" spans="1:11" x14ac:dyDescent="0.2">
      <c r="A23" s="1962"/>
      <c r="B23" s="1962"/>
      <c r="C23" s="1940"/>
      <c r="D23" s="1940"/>
      <c r="E23" s="1940"/>
      <c r="F23" s="1961"/>
      <c r="G23" s="1940"/>
      <c r="H23" s="1940"/>
      <c r="I23" s="1940"/>
      <c r="J23" s="1614">
        <v>45273</v>
      </c>
      <c r="K23" s="1595" t="s">
        <v>1297</v>
      </c>
    </row>
    <row r="24" spans="1:11" x14ac:dyDescent="0.2">
      <c r="A24" s="1962"/>
      <c r="B24" s="1962"/>
      <c r="C24" s="1940"/>
      <c r="D24" s="1940"/>
      <c r="E24" s="1940"/>
      <c r="F24" s="1961"/>
      <c r="G24" s="1940"/>
      <c r="H24" s="1940"/>
      <c r="I24" s="1940"/>
      <c r="J24" s="1615">
        <v>45365</v>
      </c>
      <c r="K24" s="1616" t="s">
        <v>1297</v>
      </c>
    </row>
    <row r="25" spans="1:11" ht="14.45" customHeight="1" x14ac:dyDescent="0.2">
      <c r="A25" s="1962"/>
      <c r="B25" s="1962"/>
      <c r="C25" s="1940"/>
      <c r="D25" s="1940"/>
      <c r="E25" s="1940"/>
      <c r="F25" s="1961"/>
      <c r="G25" s="1940"/>
      <c r="H25" s="1940"/>
      <c r="I25" s="1940"/>
      <c r="J25" s="1602">
        <v>45597</v>
      </c>
      <c r="K25" s="1604" t="s">
        <v>1383</v>
      </c>
    </row>
    <row r="26" spans="1:11" ht="14.45" customHeight="1" x14ac:dyDescent="0.2">
      <c r="A26" s="1962"/>
      <c r="B26" s="1962"/>
      <c r="C26" s="1940"/>
      <c r="D26" s="1940"/>
      <c r="E26" s="1940"/>
      <c r="F26" s="1961"/>
      <c r="G26" s="1940"/>
      <c r="H26" s="1940"/>
      <c r="I26" s="1940"/>
      <c r="J26" s="1602">
        <v>45716</v>
      </c>
      <c r="K26" s="1604" t="s">
        <v>1384</v>
      </c>
    </row>
    <row r="27" spans="1:11" x14ac:dyDescent="0.2">
      <c r="A27" s="1962"/>
      <c r="B27" s="1962"/>
      <c r="C27" s="1940"/>
      <c r="D27" s="1940"/>
      <c r="E27" s="1940"/>
      <c r="F27" s="1961"/>
      <c r="G27" s="1940"/>
      <c r="H27" s="1940"/>
      <c r="I27" s="1940"/>
      <c r="J27" s="1602">
        <v>45722</v>
      </c>
      <c r="K27" s="1604" t="s">
        <v>1385</v>
      </c>
    </row>
    <row r="28" spans="1:11" x14ac:dyDescent="0.2">
      <c r="A28" s="1962"/>
      <c r="B28" s="1962"/>
      <c r="C28" s="1940"/>
      <c r="D28" s="1940"/>
      <c r="E28" s="1940"/>
      <c r="F28" s="1961"/>
      <c r="G28" s="1940"/>
      <c r="H28" s="1940"/>
      <c r="I28" s="1940"/>
      <c r="J28" s="1602">
        <v>45729</v>
      </c>
      <c r="K28" s="1604" t="s">
        <v>1386</v>
      </c>
    </row>
    <row r="29" spans="1:11" ht="14.45" customHeight="1" x14ac:dyDescent="0.2">
      <c r="A29" s="1962"/>
      <c r="B29" s="1962"/>
      <c r="C29" s="1940"/>
      <c r="D29" s="1940"/>
      <c r="E29" s="1940"/>
      <c r="F29" s="1961"/>
      <c r="G29" s="1940"/>
      <c r="H29" s="1940"/>
      <c r="I29" s="1940"/>
      <c r="J29" s="1602">
        <v>45734</v>
      </c>
      <c r="K29" s="1604" t="s">
        <v>1386</v>
      </c>
    </row>
    <row r="30" spans="1:11" x14ac:dyDescent="0.2">
      <c r="A30" s="1962"/>
      <c r="B30" s="1962"/>
      <c r="C30" s="1940"/>
      <c r="D30" s="1940"/>
      <c r="E30" s="1940"/>
      <c r="F30" s="1961"/>
      <c r="G30" s="1940"/>
      <c r="H30" s="1940"/>
      <c r="I30" s="1940"/>
      <c r="J30" s="1602">
        <v>45742</v>
      </c>
      <c r="K30" s="1604" t="s">
        <v>1387</v>
      </c>
    </row>
    <row r="31" spans="1:11" x14ac:dyDescent="0.2">
      <c r="A31" s="1962"/>
      <c r="B31" s="1962"/>
      <c r="C31" s="1940"/>
      <c r="D31" s="1940"/>
      <c r="E31" s="1940"/>
      <c r="F31" s="1961"/>
      <c r="G31" s="1940"/>
      <c r="H31" s="1940"/>
      <c r="I31" s="1940"/>
      <c r="J31" s="1602">
        <v>45775</v>
      </c>
      <c r="K31" s="1604" t="s">
        <v>1297</v>
      </c>
    </row>
    <row r="32" spans="1:11" x14ac:dyDescent="0.2">
      <c r="A32" s="1962"/>
      <c r="B32" s="1962"/>
      <c r="C32" s="1940"/>
      <c r="D32" s="1940"/>
      <c r="E32" s="1940"/>
      <c r="F32" s="1961"/>
      <c r="G32" s="1940"/>
      <c r="H32" s="1940"/>
      <c r="I32" s="1940"/>
      <c r="J32" s="1602">
        <v>45779</v>
      </c>
      <c r="K32" s="1604" t="s">
        <v>1297</v>
      </c>
    </row>
    <row r="33" spans="1:11" x14ac:dyDescent="0.2">
      <c r="A33" s="1962"/>
      <c r="B33" s="1962"/>
      <c r="C33" s="1940"/>
      <c r="D33" s="1940"/>
      <c r="E33" s="1940"/>
      <c r="F33" s="1961"/>
      <c r="G33" s="1940"/>
      <c r="H33" s="1940"/>
      <c r="I33" s="1940"/>
      <c r="J33" s="1602">
        <v>45831</v>
      </c>
      <c r="K33" s="1604" t="s">
        <v>1297</v>
      </c>
    </row>
    <row r="34" spans="1:11" x14ac:dyDescent="0.2">
      <c r="A34" s="1962"/>
      <c r="B34" s="1962"/>
      <c r="C34" s="1940"/>
      <c r="D34" s="1940"/>
      <c r="E34" s="1940"/>
      <c r="F34" s="1961"/>
      <c r="G34" s="1940"/>
      <c r="H34" s="1940"/>
      <c r="I34" s="1940"/>
      <c r="J34" s="1602">
        <v>45930</v>
      </c>
      <c r="K34" s="1604" t="s">
        <v>1388</v>
      </c>
    </row>
    <row r="35" spans="1:11" x14ac:dyDescent="0.2">
      <c r="A35" s="1962"/>
      <c r="B35" s="1962"/>
      <c r="C35" s="1940"/>
      <c r="D35" s="1940"/>
      <c r="E35" s="1940"/>
      <c r="F35" s="1961"/>
      <c r="G35" s="1940"/>
      <c r="H35" s="1940"/>
      <c r="I35" s="1940"/>
      <c r="J35" s="1602">
        <v>45931</v>
      </c>
      <c r="K35" s="1604" t="s">
        <v>1285</v>
      </c>
    </row>
    <row r="36" spans="1:11" x14ac:dyDescent="0.2">
      <c r="A36" s="1962"/>
      <c r="B36" s="1962"/>
      <c r="C36" s="1940"/>
      <c r="D36" s="1940"/>
      <c r="E36" s="1940"/>
      <c r="F36" s="1961"/>
      <c r="G36" s="1940"/>
      <c r="H36" s="1940"/>
      <c r="I36" s="1940"/>
      <c r="J36" s="1602">
        <v>45932</v>
      </c>
      <c r="K36" s="1604" t="s">
        <v>1282</v>
      </c>
    </row>
    <row r="37" spans="1:11" ht="14.45" customHeight="1" x14ac:dyDescent="0.2">
      <c r="A37" s="1968" t="s">
        <v>1264</v>
      </c>
      <c r="B37" s="1969" t="s">
        <v>1389</v>
      </c>
      <c r="C37" s="1965" t="s">
        <v>1390</v>
      </c>
      <c r="D37" s="1965" t="s">
        <v>1391</v>
      </c>
      <c r="E37" s="1965" t="s">
        <v>174</v>
      </c>
      <c r="F37" s="1965">
        <v>105</v>
      </c>
      <c r="G37" s="1965" t="s">
        <v>1392</v>
      </c>
      <c r="H37" s="1966">
        <v>1960000000</v>
      </c>
      <c r="I37" s="1966">
        <f>+H37/F37</f>
        <v>18666666.666666668</v>
      </c>
      <c r="J37" s="1617">
        <v>45279</v>
      </c>
      <c r="K37" s="1598" t="s">
        <v>1269</v>
      </c>
    </row>
    <row r="38" spans="1:11" ht="14.45" customHeight="1" x14ac:dyDescent="0.2">
      <c r="A38" s="1968"/>
      <c r="B38" s="1969"/>
      <c r="C38" s="1965"/>
      <c r="D38" s="1965"/>
      <c r="E38" s="1965"/>
      <c r="F38" s="1965"/>
      <c r="G38" s="1965"/>
      <c r="H38" s="1966"/>
      <c r="I38" s="1966"/>
      <c r="J38" s="1617">
        <v>45306</v>
      </c>
      <c r="K38" s="1598" t="s">
        <v>1271</v>
      </c>
    </row>
    <row r="39" spans="1:11" x14ac:dyDescent="0.2">
      <c r="A39" s="1968"/>
      <c r="B39" s="1969"/>
      <c r="C39" s="1965"/>
      <c r="D39" s="1965"/>
      <c r="E39" s="1965"/>
      <c r="F39" s="1965"/>
      <c r="G39" s="1965"/>
      <c r="H39" s="1966"/>
      <c r="I39" s="1966"/>
      <c r="J39" s="1617">
        <v>45359</v>
      </c>
      <c r="K39" s="1598" t="s">
        <v>1272</v>
      </c>
    </row>
    <row r="40" spans="1:11" ht="14.45" customHeight="1" x14ac:dyDescent="0.2">
      <c r="A40" s="1968"/>
      <c r="B40" s="1969"/>
      <c r="C40" s="1965"/>
      <c r="D40" s="1965"/>
      <c r="E40" s="1965"/>
      <c r="F40" s="1965"/>
      <c r="G40" s="1965"/>
      <c r="H40" s="1966"/>
      <c r="I40" s="1966"/>
      <c r="J40" s="1617">
        <v>45386</v>
      </c>
      <c r="K40" s="1598" t="s">
        <v>1296</v>
      </c>
    </row>
    <row r="41" spans="1:11" x14ac:dyDescent="0.2">
      <c r="A41" s="1941" t="s">
        <v>1264</v>
      </c>
      <c r="B41" s="1941" t="s">
        <v>1393</v>
      </c>
      <c r="C41" s="1938" t="s">
        <v>136</v>
      </c>
      <c r="D41" s="1936" t="s">
        <v>1394</v>
      </c>
      <c r="E41" s="1938" t="s">
        <v>1059</v>
      </c>
      <c r="F41" s="1938">
        <v>9</v>
      </c>
      <c r="G41" s="1938" t="s">
        <v>622</v>
      </c>
      <c r="H41" s="1942">
        <v>149422714.08000001</v>
      </c>
      <c r="I41" s="1942">
        <f>+H41/F41</f>
        <v>16602523.786666669</v>
      </c>
      <c r="J41" s="1618">
        <v>45404</v>
      </c>
      <c r="K41" s="1619" t="s">
        <v>1269</v>
      </c>
    </row>
    <row r="42" spans="1:11" ht="14.45" customHeight="1" x14ac:dyDescent="0.2">
      <c r="A42" s="1941"/>
      <c r="B42" s="1941"/>
      <c r="C42" s="1938"/>
      <c r="D42" s="1936"/>
      <c r="E42" s="1938"/>
      <c r="F42" s="1938"/>
      <c r="G42" s="1938"/>
      <c r="H42" s="1942"/>
      <c r="I42" s="1942"/>
      <c r="J42" s="1618">
        <v>45404</v>
      </c>
      <c r="K42" s="1619" t="s">
        <v>1271</v>
      </c>
    </row>
    <row r="43" spans="1:11" x14ac:dyDescent="0.2">
      <c r="A43" s="1941"/>
      <c r="B43" s="1941"/>
      <c r="C43" s="1938"/>
      <c r="D43" s="1936"/>
      <c r="E43" s="1938"/>
      <c r="F43" s="1938"/>
      <c r="G43" s="1938"/>
      <c r="H43" s="1942"/>
      <c r="I43" s="1942"/>
      <c r="J43" s="1618">
        <v>45425</v>
      </c>
      <c r="K43" s="1619" t="s">
        <v>1272</v>
      </c>
    </row>
    <row r="44" spans="1:11" ht="14.45" customHeight="1" x14ac:dyDescent="0.2">
      <c r="A44" s="1941"/>
      <c r="B44" s="1941"/>
      <c r="C44" s="1938"/>
      <c r="D44" s="1936"/>
      <c r="E44" s="1938"/>
      <c r="F44" s="1938"/>
      <c r="G44" s="1938"/>
      <c r="H44" s="1942"/>
      <c r="I44" s="1942"/>
      <c r="J44" s="1618">
        <v>45440</v>
      </c>
      <c r="K44" s="1619" t="s">
        <v>1296</v>
      </c>
    </row>
    <row r="45" spans="1:11" ht="14.45" customHeight="1" x14ac:dyDescent="0.2">
      <c r="A45" s="1941"/>
      <c r="B45" s="1941"/>
      <c r="C45" s="1938"/>
      <c r="D45" s="1936"/>
      <c r="E45" s="1938"/>
      <c r="F45" s="1938"/>
      <c r="G45" s="1938"/>
      <c r="H45" s="1942"/>
      <c r="I45" s="1942"/>
      <c r="J45" s="1618">
        <v>45448</v>
      </c>
      <c r="K45" s="1619" t="s">
        <v>1297</v>
      </c>
    </row>
    <row r="46" spans="1:11" x14ac:dyDescent="0.2">
      <c r="A46" s="1941"/>
      <c r="B46" s="1941"/>
      <c r="C46" s="1938"/>
      <c r="D46" s="1936"/>
      <c r="E46" s="1938"/>
      <c r="F46" s="1938"/>
      <c r="G46" s="1938"/>
      <c r="H46" s="1942"/>
      <c r="I46" s="1942"/>
      <c r="J46" s="1618">
        <v>45449</v>
      </c>
      <c r="K46" s="1619" t="s">
        <v>1283</v>
      </c>
    </row>
    <row r="47" spans="1:11" x14ac:dyDescent="0.2">
      <c r="A47" s="1941"/>
      <c r="B47" s="1941"/>
      <c r="C47" s="1938"/>
      <c r="D47" s="1936"/>
      <c r="E47" s="1938"/>
      <c r="F47" s="1938"/>
      <c r="G47" s="1938"/>
      <c r="H47" s="1942"/>
      <c r="I47" s="1942"/>
      <c r="J47" s="1618">
        <v>45464</v>
      </c>
      <c r="K47" s="1619" t="s">
        <v>1388</v>
      </c>
    </row>
    <row r="48" spans="1:11" x14ac:dyDescent="0.2">
      <c r="A48" s="1941"/>
      <c r="B48" s="1941"/>
      <c r="C48" s="1938"/>
      <c r="D48" s="1936"/>
      <c r="E48" s="1938"/>
      <c r="F48" s="1938"/>
      <c r="G48" s="1938"/>
      <c r="H48" s="1942"/>
      <c r="I48" s="1942"/>
      <c r="J48" s="1618">
        <v>45464</v>
      </c>
      <c r="K48" s="1619" t="s">
        <v>1395</v>
      </c>
    </row>
    <row r="49" spans="1:11" x14ac:dyDescent="0.2">
      <c r="A49" s="1941"/>
      <c r="B49" s="1941"/>
      <c r="C49" s="1938"/>
      <c r="D49" s="1936"/>
      <c r="E49" s="1938"/>
      <c r="F49" s="1938"/>
      <c r="G49" s="1938"/>
      <c r="H49" s="1942"/>
      <c r="I49" s="1942"/>
      <c r="J49" s="1618">
        <v>45470</v>
      </c>
      <c r="K49" s="1619" t="s">
        <v>1282</v>
      </c>
    </row>
    <row r="50" spans="1:11" x14ac:dyDescent="0.2">
      <c r="A50" s="1943" t="s">
        <v>1305</v>
      </c>
      <c r="B50" s="1943" t="s">
        <v>1396</v>
      </c>
      <c r="C50" s="1944" t="s">
        <v>497</v>
      </c>
      <c r="D50" s="1893" t="s">
        <v>1397</v>
      </c>
      <c r="E50" s="1945" t="s">
        <v>1308</v>
      </c>
      <c r="F50" s="1944">
        <v>72</v>
      </c>
      <c r="G50" s="1945" t="s">
        <v>139</v>
      </c>
      <c r="H50" s="1967">
        <v>1489773277.02</v>
      </c>
      <c r="I50" s="1945">
        <f>+H50/F50</f>
        <v>20691295.514166668</v>
      </c>
      <c r="J50" s="1605" t="s">
        <v>1398</v>
      </c>
      <c r="K50" s="1598" t="s">
        <v>1269</v>
      </c>
    </row>
    <row r="51" spans="1:11" x14ac:dyDescent="0.2">
      <c r="A51" s="1943"/>
      <c r="B51" s="1943"/>
      <c r="C51" s="1944"/>
      <c r="D51" s="1893"/>
      <c r="E51" s="1945"/>
      <c r="F51" s="1944"/>
      <c r="G51" s="1945"/>
      <c r="H51" s="1967"/>
      <c r="I51" s="1945"/>
      <c r="J51" s="1605" t="s">
        <v>1398</v>
      </c>
      <c r="K51" s="1598" t="s">
        <v>1271</v>
      </c>
    </row>
    <row r="52" spans="1:11" x14ac:dyDescent="0.2">
      <c r="A52" s="1943"/>
      <c r="B52" s="1943"/>
      <c r="C52" s="1944"/>
      <c r="D52" s="1893"/>
      <c r="E52" s="1945"/>
      <c r="F52" s="1944"/>
      <c r="G52" s="1945"/>
      <c r="H52" s="1967"/>
      <c r="I52" s="1945"/>
      <c r="J52" s="1605" t="s">
        <v>1399</v>
      </c>
      <c r="K52" s="1598" t="s">
        <v>1272</v>
      </c>
    </row>
    <row r="53" spans="1:11" x14ac:dyDescent="0.2">
      <c r="A53" s="1943"/>
      <c r="B53" s="1943"/>
      <c r="C53" s="1944"/>
      <c r="D53" s="1893"/>
      <c r="E53" s="1945"/>
      <c r="F53" s="1944"/>
      <c r="G53" s="1945"/>
      <c r="H53" s="1967"/>
      <c r="I53" s="1945"/>
      <c r="J53" s="1600">
        <v>45614</v>
      </c>
      <c r="K53" s="1598" t="s">
        <v>1400</v>
      </c>
    </row>
    <row r="54" spans="1:11" ht="14.45" customHeight="1" x14ac:dyDescent="0.2">
      <c r="A54" s="1963" t="s">
        <v>1323</v>
      </c>
      <c r="B54" s="1935" t="s">
        <v>1401</v>
      </c>
      <c r="C54" s="1936" t="s">
        <v>136</v>
      </c>
      <c r="D54" s="1961" t="s">
        <v>1402</v>
      </c>
      <c r="E54" s="1961" t="s">
        <v>1308</v>
      </c>
      <c r="F54" s="1936">
        <v>117</v>
      </c>
      <c r="G54" s="1961" t="s">
        <v>1403</v>
      </c>
      <c r="H54" s="1964">
        <v>3702109660.8200002</v>
      </c>
      <c r="I54" s="1964">
        <f>SUM(H54/F54)</f>
        <v>31641962.912991453</v>
      </c>
      <c r="J54" s="1614">
        <v>45551</v>
      </c>
      <c r="K54" s="1595" t="s">
        <v>1271</v>
      </c>
    </row>
    <row r="55" spans="1:11" x14ac:dyDescent="0.2">
      <c r="A55" s="1963"/>
      <c r="B55" s="1935"/>
      <c r="C55" s="1936"/>
      <c r="D55" s="1961"/>
      <c r="E55" s="1961"/>
      <c r="F55" s="1936"/>
      <c r="G55" s="1961"/>
      <c r="H55" s="1964"/>
      <c r="I55" s="1964"/>
      <c r="J55" s="1614">
        <v>45565</v>
      </c>
      <c r="K55" s="1595" t="s">
        <v>1272</v>
      </c>
    </row>
    <row r="56" spans="1:11" ht="15.75" customHeight="1" x14ac:dyDescent="0.2">
      <c r="A56" s="1963"/>
      <c r="B56" s="1935"/>
      <c r="C56" s="1936"/>
      <c r="D56" s="1961"/>
      <c r="E56" s="1961"/>
      <c r="F56" s="1936"/>
      <c r="G56" s="1961"/>
      <c r="H56" s="1964"/>
      <c r="I56" s="1964"/>
      <c r="J56" s="1614">
        <v>45577</v>
      </c>
      <c r="K56" s="1594" t="s">
        <v>1404</v>
      </c>
    </row>
    <row r="57" spans="1:11" x14ac:dyDescent="0.2">
      <c r="A57" s="1963"/>
      <c r="B57" s="1935"/>
      <c r="C57" s="1936"/>
      <c r="D57" s="1961"/>
      <c r="E57" s="1961"/>
      <c r="F57" s="1936"/>
      <c r="G57" s="1961"/>
      <c r="H57" s="1964"/>
      <c r="I57" s="1964"/>
      <c r="J57" s="1614">
        <v>45579</v>
      </c>
      <c r="K57" s="1594" t="s">
        <v>1405</v>
      </c>
    </row>
    <row r="58" spans="1:11" x14ac:dyDescent="0.2">
      <c r="A58" s="1963"/>
      <c r="B58" s="1935"/>
      <c r="C58" s="1936"/>
      <c r="D58" s="1961"/>
      <c r="E58" s="1961"/>
      <c r="F58" s="1936"/>
      <c r="G58" s="1961"/>
      <c r="H58" s="1964"/>
      <c r="I58" s="1964"/>
      <c r="J58" s="1614">
        <v>45614</v>
      </c>
      <c r="K58" s="1594" t="s">
        <v>1406</v>
      </c>
    </row>
    <row r="59" spans="1:11" x14ac:dyDescent="0.2">
      <c r="A59" s="1963"/>
      <c r="B59" s="1935"/>
      <c r="C59" s="1936"/>
      <c r="D59" s="1961"/>
      <c r="E59" s="1961"/>
      <c r="F59" s="1936"/>
      <c r="G59" s="1961"/>
      <c r="H59" s="1964"/>
      <c r="I59" s="1964"/>
      <c r="J59" s="1614">
        <v>45635</v>
      </c>
      <c r="K59" s="1594" t="s">
        <v>1407</v>
      </c>
    </row>
    <row r="60" spans="1:11" ht="14.45" customHeight="1" x14ac:dyDescent="0.2">
      <c r="A60" s="1963"/>
      <c r="B60" s="1935"/>
      <c r="C60" s="1936"/>
      <c r="D60" s="1961"/>
      <c r="E60" s="1961"/>
      <c r="F60" s="1936"/>
      <c r="G60" s="1961"/>
      <c r="H60" s="1964"/>
      <c r="I60" s="1964"/>
      <c r="J60" s="1614">
        <v>45692</v>
      </c>
      <c r="K60" s="1594" t="s">
        <v>1408</v>
      </c>
    </row>
    <row r="61" spans="1:11" x14ac:dyDescent="0.2">
      <c r="A61" s="1963"/>
      <c r="B61" s="1935"/>
      <c r="C61" s="1936"/>
      <c r="D61" s="1961"/>
      <c r="E61" s="1961"/>
      <c r="F61" s="1936"/>
      <c r="G61" s="1961"/>
      <c r="H61" s="1964"/>
      <c r="I61" s="1964"/>
      <c r="J61" s="1614">
        <v>45698</v>
      </c>
      <c r="K61" s="1594" t="s">
        <v>1409</v>
      </c>
    </row>
    <row r="62" spans="1:11" x14ac:dyDescent="0.2">
      <c r="A62" s="1963"/>
      <c r="B62" s="1935"/>
      <c r="C62" s="1936"/>
      <c r="D62" s="1961"/>
      <c r="E62" s="1961"/>
      <c r="F62" s="1936"/>
      <c r="G62" s="1961"/>
      <c r="H62" s="1964"/>
      <c r="I62" s="1964"/>
      <c r="J62" s="1614">
        <v>45707</v>
      </c>
      <c r="K62" s="1594" t="s">
        <v>1410</v>
      </c>
    </row>
    <row r="63" spans="1:11" x14ac:dyDescent="0.2">
      <c r="A63" s="1963"/>
      <c r="B63" s="1935"/>
      <c r="C63" s="1936"/>
      <c r="D63" s="1961"/>
      <c r="E63" s="1961"/>
      <c r="F63" s="1936"/>
      <c r="G63" s="1961"/>
      <c r="H63" s="1964"/>
      <c r="I63" s="1964"/>
      <c r="J63" s="1614">
        <v>45754</v>
      </c>
      <c r="K63" s="1594" t="s">
        <v>1411</v>
      </c>
    </row>
    <row r="64" spans="1:11" x14ac:dyDescent="0.2">
      <c r="A64" s="1963"/>
      <c r="B64" s="1935"/>
      <c r="C64" s="1936"/>
      <c r="D64" s="1961"/>
      <c r="E64" s="1961"/>
      <c r="F64" s="1936"/>
      <c r="G64" s="1961"/>
      <c r="H64" s="1964"/>
      <c r="I64" s="1964"/>
      <c r="J64" s="1614">
        <v>45779</v>
      </c>
      <c r="K64" s="1594" t="s">
        <v>1412</v>
      </c>
    </row>
    <row r="65" spans="1:11" x14ac:dyDescent="0.2">
      <c r="A65" s="1963"/>
      <c r="B65" s="1935"/>
      <c r="C65" s="1936"/>
      <c r="D65" s="1961"/>
      <c r="E65" s="1961"/>
      <c r="F65" s="1936"/>
      <c r="G65" s="1961"/>
      <c r="H65" s="1964"/>
      <c r="I65" s="1964"/>
      <c r="J65" s="1614">
        <v>45780</v>
      </c>
      <c r="K65" s="1594" t="s">
        <v>1413</v>
      </c>
    </row>
    <row r="66" spans="1:11" x14ac:dyDescent="0.2">
      <c r="A66" s="1963"/>
      <c r="B66" s="1935"/>
      <c r="C66" s="1936"/>
      <c r="D66" s="1961"/>
      <c r="E66" s="1961"/>
      <c r="F66" s="1936"/>
      <c r="G66" s="1961"/>
      <c r="H66" s="1964"/>
      <c r="I66" s="1964"/>
      <c r="J66" s="1614">
        <v>45784</v>
      </c>
      <c r="K66" s="1594" t="s">
        <v>1414</v>
      </c>
    </row>
    <row r="67" spans="1:11" x14ac:dyDescent="0.2">
      <c r="A67" s="1963"/>
      <c r="B67" s="1935"/>
      <c r="C67" s="1936"/>
      <c r="D67" s="1961"/>
      <c r="E67" s="1961"/>
      <c r="F67" s="1936"/>
      <c r="G67" s="1961"/>
      <c r="H67" s="1964"/>
      <c r="I67" s="1964"/>
      <c r="J67" s="1614">
        <v>45814</v>
      </c>
      <c r="K67" s="1594" t="s">
        <v>1415</v>
      </c>
    </row>
    <row r="68" spans="1:11" x14ac:dyDescent="0.2">
      <c r="A68" s="1963"/>
      <c r="B68" s="1935"/>
      <c r="C68" s="1936"/>
      <c r="D68" s="1961"/>
      <c r="E68" s="1961"/>
      <c r="F68" s="1936"/>
      <c r="G68" s="1961"/>
      <c r="H68" s="1964"/>
      <c r="I68" s="1964"/>
      <c r="J68" s="1614">
        <v>45821</v>
      </c>
      <c r="K68" s="1594" t="s">
        <v>1400</v>
      </c>
    </row>
    <row r="69" spans="1:11" x14ac:dyDescent="0.2">
      <c r="A69" s="1189"/>
      <c r="B69" s="1189"/>
      <c r="C69" s="1189"/>
      <c r="D69" s="1189"/>
      <c r="E69" s="1189"/>
      <c r="F69" s="1189"/>
      <c r="G69" s="1189"/>
      <c r="H69" s="1189"/>
      <c r="I69" s="1189"/>
      <c r="J69" s="1189"/>
      <c r="K69" s="1189"/>
    </row>
    <row r="70" spans="1:11" x14ac:dyDescent="0.2">
      <c r="A70" s="1189"/>
      <c r="B70" s="1189"/>
      <c r="C70" s="1189"/>
      <c r="D70" s="1189"/>
      <c r="E70" s="1189"/>
      <c r="F70" s="1189"/>
      <c r="G70" s="1189"/>
      <c r="H70" s="1189"/>
      <c r="I70" s="1189"/>
      <c r="J70" s="1189"/>
      <c r="K70" s="1189"/>
    </row>
    <row r="71" spans="1:11" x14ac:dyDescent="0.2">
      <c r="A71" s="1189"/>
      <c r="B71" s="1189"/>
      <c r="C71" s="1189"/>
      <c r="D71" s="1189"/>
      <c r="E71" s="1189"/>
      <c r="F71" s="1189"/>
      <c r="G71" s="1189"/>
      <c r="H71" s="1189"/>
      <c r="I71" s="1189"/>
      <c r="J71" s="1189"/>
      <c r="K71" s="1189"/>
    </row>
    <row r="72" spans="1:11" x14ac:dyDescent="0.2">
      <c r="A72" s="1189"/>
      <c r="B72" s="1189"/>
      <c r="C72" s="1189"/>
      <c r="D72" s="1189"/>
      <c r="E72" s="1189"/>
      <c r="F72" s="1189"/>
      <c r="G72" s="1189"/>
      <c r="H72" s="1189"/>
      <c r="I72" s="1189"/>
      <c r="J72" s="1189"/>
      <c r="K72" s="1189"/>
    </row>
    <row r="73" spans="1:11" x14ac:dyDescent="0.2">
      <c r="A73" s="1189"/>
      <c r="B73" s="1189"/>
      <c r="C73" s="1189"/>
      <c r="D73" s="1189"/>
      <c r="E73" s="1189"/>
      <c r="F73" s="1189"/>
      <c r="G73" s="1189"/>
      <c r="H73" s="1189"/>
      <c r="I73" s="1189"/>
      <c r="J73" s="1189"/>
      <c r="K73" s="1189"/>
    </row>
    <row r="74" spans="1:11" x14ac:dyDescent="0.2">
      <c r="A74" s="1189"/>
      <c r="B74" s="1189"/>
      <c r="C74" s="1189"/>
      <c r="D74" s="1189"/>
      <c r="E74" s="1189"/>
      <c r="F74" s="1189"/>
      <c r="G74" s="1189"/>
      <c r="H74" s="1189"/>
      <c r="I74" s="1189"/>
      <c r="J74" s="1189"/>
      <c r="K74" s="1189"/>
    </row>
    <row r="75" spans="1:11" ht="14.45" customHeight="1" x14ac:dyDescent="0.2">
      <c r="A75" s="1189"/>
      <c r="B75" s="1189"/>
      <c r="C75" s="1189"/>
      <c r="D75" s="1189"/>
      <c r="E75" s="1189"/>
      <c r="F75" s="1189"/>
      <c r="G75" s="1189"/>
      <c r="H75" s="1189"/>
      <c r="I75" s="1189"/>
      <c r="J75" s="1189"/>
      <c r="K75" s="1189"/>
    </row>
    <row r="76" spans="1:11" x14ac:dyDescent="0.2">
      <c r="A76" s="1189"/>
      <c r="B76" s="1189"/>
      <c r="C76" s="1189"/>
      <c r="D76" s="1189"/>
      <c r="E76" s="1189"/>
      <c r="F76" s="1189"/>
      <c r="G76" s="1189"/>
      <c r="H76" s="1189"/>
      <c r="I76" s="1189"/>
      <c r="J76" s="1189"/>
      <c r="K76" s="1189"/>
    </row>
    <row r="77" spans="1:11" x14ac:dyDescent="0.2">
      <c r="A77" s="1189"/>
      <c r="B77" s="1189"/>
      <c r="C77" s="1189"/>
      <c r="D77" s="1189"/>
      <c r="E77" s="1189"/>
      <c r="F77" s="1189"/>
      <c r="G77" s="1189"/>
      <c r="H77" s="1189"/>
      <c r="I77" s="1189"/>
      <c r="J77" s="1189"/>
      <c r="K77" s="1189"/>
    </row>
    <row r="78" spans="1:11" x14ac:dyDescent="0.2">
      <c r="A78" s="1189"/>
      <c r="B78" s="1189"/>
      <c r="C78" s="1189"/>
      <c r="D78" s="1189"/>
      <c r="E78" s="1189"/>
      <c r="F78" s="1189"/>
      <c r="G78" s="1189"/>
      <c r="H78" s="1189"/>
      <c r="I78" s="1189"/>
      <c r="J78" s="1189"/>
      <c r="K78" s="1189"/>
    </row>
    <row r="79" spans="1:11" x14ac:dyDescent="0.2">
      <c r="A79" s="1189"/>
      <c r="B79" s="1189"/>
      <c r="C79" s="1189"/>
      <c r="D79" s="1189"/>
      <c r="E79" s="1189"/>
      <c r="F79" s="1189"/>
      <c r="G79" s="1189"/>
      <c r="H79" s="1189"/>
      <c r="I79" s="1189"/>
      <c r="J79" s="1189"/>
      <c r="K79" s="1189"/>
    </row>
    <row r="80" spans="1:11" x14ac:dyDescent="0.2">
      <c r="A80" s="1189"/>
      <c r="B80" s="1189"/>
      <c r="C80" s="1189"/>
      <c r="D80" s="1189"/>
      <c r="E80" s="1189"/>
      <c r="F80" s="1189"/>
      <c r="G80" s="1189"/>
      <c r="H80" s="1189"/>
      <c r="I80" s="1189"/>
      <c r="J80" s="1189"/>
      <c r="K80" s="1189"/>
    </row>
    <row r="81" s="1189" customFormat="1" x14ac:dyDescent="0.2"/>
    <row r="82" s="1189" customFormat="1" x14ac:dyDescent="0.2"/>
    <row r="83" s="1189" customFormat="1" x14ac:dyDescent="0.2"/>
    <row r="84" s="1189" customFormat="1" x14ac:dyDescent="0.2"/>
    <row r="85" s="1189" customFormat="1" x14ac:dyDescent="0.2"/>
    <row r="86" s="1189" customFormat="1" x14ac:dyDescent="0.2"/>
    <row r="87" s="1189" customFormat="1" x14ac:dyDescent="0.2"/>
    <row r="88" s="1189" customFormat="1" x14ac:dyDescent="0.2"/>
    <row r="89" s="1189" customFormat="1" x14ac:dyDescent="0.2"/>
    <row r="90" s="1189" customFormat="1" x14ac:dyDescent="0.2"/>
    <row r="91" s="1189" customFormat="1" x14ac:dyDescent="0.2"/>
    <row r="92" s="1189" customFormat="1" x14ac:dyDescent="0.2"/>
    <row r="93" s="1189" customFormat="1" x14ac:dyDescent="0.2"/>
    <row r="94" s="1189" customFormat="1" x14ac:dyDescent="0.2"/>
    <row r="95" s="1189" customFormat="1" x14ac:dyDescent="0.2"/>
    <row r="96" s="1189" customFormat="1" x14ac:dyDescent="0.2"/>
    <row r="97" s="1189" customFormat="1" x14ac:dyDescent="0.2"/>
    <row r="98" s="1189" customFormat="1" x14ac:dyDescent="0.2"/>
    <row r="99" s="1189" customFormat="1" x14ac:dyDescent="0.2"/>
    <row r="100" s="1189" customFormat="1" x14ac:dyDescent="0.2"/>
    <row r="101" s="1189" customFormat="1" x14ac:dyDescent="0.2"/>
    <row r="102" s="1189" customFormat="1" x14ac:dyDescent="0.2"/>
    <row r="103" s="1189" customFormat="1" x14ac:dyDescent="0.2"/>
    <row r="104" s="1189" customFormat="1" x14ac:dyDescent="0.2"/>
    <row r="105" s="1189" customFormat="1" x14ac:dyDescent="0.2"/>
    <row r="106" s="1189" customFormat="1" x14ac:dyDescent="0.2"/>
    <row r="107" s="1189" customFormat="1" x14ac:dyDescent="0.2"/>
    <row r="108" s="1189" customFormat="1" x14ac:dyDescent="0.2"/>
    <row r="109" s="1189" customFormat="1" x14ac:dyDescent="0.2"/>
    <row r="110" s="1189" customFormat="1" x14ac:dyDescent="0.2"/>
    <row r="111" s="1189" customFormat="1" x14ac:dyDescent="0.2"/>
    <row r="112" s="1189" customFormat="1" x14ac:dyDescent="0.2"/>
    <row r="113" s="1189" customFormat="1" x14ac:dyDescent="0.2"/>
    <row r="114" s="1189" customFormat="1" x14ac:dyDescent="0.2"/>
    <row r="115" s="1189" customFormat="1" x14ac:dyDescent="0.2"/>
    <row r="116" s="1189" customFormat="1" x14ac:dyDescent="0.2"/>
    <row r="117" s="1189" customFormat="1" x14ac:dyDescent="0.2"/>
    <row r="118" s="1189" customFormat="1" x14ac:dyDescent="0.2"/>
    <row r="119" s="1189" customFormat="1" x14ac:dyDescent="0.2"/>
    <row r="120" s="1189" customFormat="1" x14ac:dyDescent="0.2"/>
    <row r="121" s="1189" customFormat="1" x14ac:dyDescent="0.2"/>
    <row r="122" s="1189" customFormat="1" x14ac:dyDescent="0.2"/>
    <row r="123" s="1189" customFormat="1" x14ac:dyDescent="0.2"/>
    <row r="124" s="1189" customFormat="1" x14ac:dyDescent="0.2"/>
    <row r="125" s="1189" customFormat="1" x14ac:dyDescent="0.2"/>
    <row r="126" s="1189" customFormat="1" x14ac:dyDescent="0.2"/>
    <row r="127" s="1189" customFormat="1" x14ac:dyDescent="0.2"/>
    <row r="128" s="1189" customFormat="1" x14ac:dyDescent="0.2"/>
    <row r="129" s="1189" customFormat="1" x14ac:dyDescent="0.2"/>
    <row r="130" s="1189" customFormat="1" x14ac:dyDescent="0.2"/>
    <row r="131" s="1189" customFormat="1" x14ac:dyDescent="0.2"/>
    <row r="132" s="1189" customFormat="1" x14ac:dyDescent="0.2"/>
    <row r="133" s="1189" customFormat="1" x14ac:dyDescent="0.2"/>
    <row r="134" s="1189" customFormat="1" x14ac:dyDescent="0.2"/>
    <row r="135" s="1189" customFormat="1" x14ac:dyDescent="0.2"/>
    <row r="136" s="1189" customFormat="1" x14ac:dyDescent="0.2"/>
    <row r="137" s="1189" customFormat="1" x14ac:dyDescent="0.2"/>
    <row r="138" s="1189" customFormat="1" x14ac:dyDescent="0.2"/>
    <row r="139" s="1189" customFormat="1" x14ac:dyDescent="0.2"/>
    <row r="140" s="1189" customFormat="1" x14ac:dyDescent="0.2"/>
    <row r="141" s="1189" customFormat="1" x14ac:dyDescent="0.2"/>
    <row r="142" s="1189" customFormat="1" x14ac:dyDescent="0.2"/>
    <row r="143" s="1189" customFormat="1" x14ac:dyDescent="0.2"/>
    <row r="144" s="1189" customFormat="1" x14ac:dyDescent="0.2"/>
    <row r="145" s="1189" customFormat="1" x14ac:dyDescent="0.2"/>
    <row r="146" s="1189" customFormat="1" x14ac:dyDescent="0.2"/>
    <row r="147" s="1189" customFormat="1" x14ac:dyDescent="0.2"/>
    <row r="148" s="1189" customFormat="1" x14ac:dyDescent="0.2"/>
    <row r="149" s="1189" customFormat="1" x14ac:dyDescent="0.2"/>
    <row r="150" s="1189" customFormat="1" x14ac:dyDescent="0.2"/>
    <row r="151" s="1189" customFormat="1" x14ac:dyDescent="0.2"/>
    <row r="152" s="1189" customFormat="1" x14ac:dyDescent="0.2"/>
    <row r="153" s="1189" customFormat="1" x14ac:dyDescent="0.2"/>
    <row r="154" s="1189" customFormat="1" x14ac:dyDescent="0.2"/>
    <row r="155" s="1189" customFormat="1" x14ac:dyDescent="0.2"/>
    <row r="156" s="1189" customFormat="1" x14ac:dyDescent="0.2"/>
    <row r="157" s="1189" customFormat="1" x14ac:dyDescent="0.2"/>
    <row r="158" s="1189" customFormat="1" x14ac:dyDescent="0.2"/>
    <row r="159" s="1189" customFormat="1" x14ac:dyDescent="0.2"/>
    <row r="160" s="1189" customFormat="1" x14ac:dyDescent="0.2"/>
    <row r="161" s="1189" customFormat="1" x14ac:dyDescent="0.2"/>
    <row r="162" s="1189" customFormat="1" x14ac:dyDescent="0.2"/>
    <row r="163" s="1189" customFormat="1" x14ac:dyDescent="0.2"/>
    <row r="164" s="1189" customFormat="1" x14ac:dyDescent="0.2"/>
    <row r="165" s="1189" customFormat="1" x14ac:dyDescent="0.2"/>
    <row r="166" s="1189" customFormat="1" x14ac:dyDescent="0.2"/>
    <row r="167" s="1189" customFormat="1" x14ac:dyDescent="0.2"/>
    <row r="168" s="1189" customFormat="1" x14ac:dyDescent="0.2"/>
    <row r="169" s="1189" customFormat="1" x14ac:dyDescent="0.2"/>
    <row r="170" s="1189" customFormat="1" x14ac:dyDescent="0.2"/>
    <row r="171" s="1189" customFormat="1" x14ac:dyDescent="0.2"/>
    <row r="172" s="1189" customFormat="1" x14ac:dyDescent="0.2"/>
    <row r="173" s="1189" customFormat="1" x14ac:dyDescent="0.2"/>
    <row r="174" s="1189" customFormat="1" x14ac:dyDescent="0.2"/>
    <row r="175" s="1189" customFormat="1" x14ac:dyDescent="0.2"/>
    <row r="176" s="1189" customFormat="1" x14ac:dyDescent="0.2"/>
    <row r="177" s="1189" customFormat="1" x14ac:dyDescent="0.2"/>
    <row r="178" s="1189" customFormat="1" x14ac:dyDescent="0.2"/>
    <row r="179" s="1189" customFormat="1" x14ac:dyDescent="0.2"/>
    <row r="180" s="1189" customFormat="1" x14ac:dyDescent="0.2"/>
    <row r="181" s="1189" customFormat="1" x14ac:dyDescent="0.2"/>
    <row r="182" s="1189" customFormat="1" x14ac:dyDescent="0.2"/>
    <row r="183" s="1189" customFormat="1" x14ac:dyDescent="0.2"/>
    <row r="184" s="1189" customFormat="1" x14ac:dyDescent="0.2"/>
    <row r="185" s="1189" customFormat="1" x14ac:dyDescent="0.2"/>
    <row r="186" s="1189" customFormat="1" x14ac:dyDescent="0.2"/>
    <row r="187" s="1189" customFormat="1" x14ac:dyDescent="0.2"/>
    <row r="188" s="1189" customFormat="1" x14ac:dyDescent="0.2"/>
    <row r="189" s="1189" customFormat="1" x14ac:dyDescent="0.2"/>
    <row r="190" s="1189" customFormat="1" x14ac:dyDescent="0.2"/>
    <row r="191" s="1189" customFormat="1" x14ac:dyDescent="0.2"/>
    <row r="192" s="1189" customFormat="1" x14ac:dyDescent="0.2"/>
    <row r="193" s="1189" customFormat="1" x14ac:dyDescent="0.2"/>
    <row r="194" s="1189" customFormat="1" x14ac:dyDescent="0.2"/>
    <row r="195" s="1189" customFormat="1" x14ac:dyDescent="0.2"/>
    <row r="196" s="1189" customFormat="1" x14ac:dyDescent="0.2"/>
    <row r="197" s="1189" customFormat="1" x14ac:dyDescent="0.2"/>
    <row r="198" s="1189" customFormat="1" x14ac:dyDescent="0.2"/>
    <row r="199" s="1189" customFormat="1" x14ac:dyDescent="0.2"/>
    <row r="200" s="1189" customFormat="1" x14ac:dyDescent="0.2"/>
    <row r="201" s="1189" customFormat="1" x14ac:dyDescent="0.2"/>
    <row r="202" s="1189" customFormat="1" x14ac:dyDescent="0.2"/>
    <row r="203" s="1189" customFormat="1" x14ac:dyDescent="0.2"/>
    <row r="204" s="1189" customFormat="1" x14ac:dyDescent="0.2"/>
    <row r="205" s="1189" customFormat="1" x14ac:dyDescent="0.2"/>
    <row r="206" s="1189" customFormat="1" x14ac:dyDescent="0.2"/>
    <row r="207" s="1189" customFormat="1" x14ac:dyDescent="0.2"/>
  </sheetData>
  <mergeCells count="49">
    <mergeCell ref="A5:K5"/>
    <mergeCell ref="A3:K3"/>
    <mergeCell ref="A1:K1"/>
    <mergeCell ref="A2:K2"/>
    <mergeCell ref="I37:I40"/>
    <mergeCell ref="A41:A49"/>
    <mergeCell ref="B41:B49"/>
    <mergeCell ref="C41:C49"/>
    <mergeCell ref="D41:D49"/>
    <mergeCell ref="E41:E49"/>
    <mergeCell ref="F41:F49"/>
    <mergeCell ref="G41:G49"/>
    <mergeCell ref="H41:H49"/>
    <mergeCell ref="I41:I49"/>
    <mergeCell ref="A37:A40"/>
    <mergeCell ref="B37:B40"/>
    <mergeCell ref="C37:C40"/>
    <mergeCell ref="D37:D40"/>
    <mergeCell ref="E37:E40"/>
    <mergeCell ref="F37:F40"/>
    <mergeCell ref="G37:G40"/>
    <mergeCell ref="H37:H40"/>
    <mergeCell ref="F50:F53"/>
    <mergeCell ref="G50:G53"/>
    <mergeCell ref="H50:H53"/>
    <mergeCell ref="I50:I53"/>
    <mergeCell ref="A54:A68"/>
    <mergeCell ref="B54:B68"/>
    <mergeCell ref="C54:C68"/>
    <mergeCell ref="D54:D68"/>
    <mergeCell ref="E54:E68"/>
    <mergeCell ref="F54:F68"/>
    <mergeCell ref="G54:G68"/>
    <mergeCell ref="H54:H68"/>
    <mergeCell ref="I54:I68"/>
    <mergeCell ref="A50:A53"/>
    <mergeCell ref="B50:B53"/>
    <mergeCell ref="C50:C53"/>
    <mergeCell ref="D50:D53"/>
    <mergeCell ref="E50:E53"/>
    <mergeCell ref="F8:F36"/>
    <mergeCell ref="G8:G36"/>
    <mergeCell ref="H8:H36"/>
    <mergeCell ref="I8:I36"/>
    <mergeCell ref="A8:A36"/>
    <mergeCell ref="B8:B36"/>
    <mergeCell ref="C8:C36"/>
    <mergeCell ref="D8:D36"/>
    <mergeCell ref="E8:E36"/>
  </mergeCells>
  <dataValidations count="6">
    <dataValidation type="list" allowBlank="1" showInputMessage="1" showErrorMessage="1" sqref="K31:K33" xr:uid="{26D09A1E-4B20-43C8-9ABE-F69CEFBA9A6E}">
      <formula1>$L$4:$L$13</formula1>
    </dataValidation>
    <dataValidation type="list" allowBlank="1" showInputMessage="1" showErrorMessage="1" sqref="K60:K62 K54:K56" xr:uid="{E459497C-D891-4894-8370-04BB6DA527F2}">
      <formula1>$L$4:$L$6</formula1>
    </dataValidation>
    <dataValidation type="list" allowBlank="1" showInputMessage="1" showErrorMessage="1" sqref="K54:K55" xr:uid="{EF90DA97-6816-428A-98D6-808614523673}">
      <formula1>$L$1:$L$7</formula1>
    </dataValidation>
    <dataValidation type="list" allowBlank="1" showInputMessage="1" showErrorMessage="1" sqref="K50:K52" xr:uid="{310CAD10-3CCD-46DA-8166-6B95A2E07BBD}">
      <formula1>$L$4:$L$8</formula1>
    </dataValidation>
    <dataValidation type="list" allowBlank="1" showInputMessage="1" showErrorMessage="1" sqref="K53" xr:uid="{3552312C-9B5F-4743-A1D8-E367935DDD1F}">
      <formula1>$L$1:$L$11</formula1>
    </dataValidation>
    <dataValidation type="list" allowBlank="1" showInputMessage="1" showErrorMessage="1" sqref="K8:K24 K37:K40" xr:uid="{98A23F20-4555-4623-8C2E-3204DA1F6A01}">
      <formula1>$L$4:$L$7</formula1>
    </dataValidation>
  </dataValidations>
  <printOptions horizontalCentered="1"/>
  <pageMargins left="0.70866141732283472" right="0.70866141732283472" top="0.74803149606299213" bottom="0.74803149606299213" header="0.31496062992125984" footer="0.51181102362204722"/>
  <pageSetup scale="41" fitToHeight="0" orientation="landscape" r:id="rId1"/>
  <headerFooter>
    <oddFooter>&amp;L&amp;G&amp;R&amp;A, página &amp;P de &amp;N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codeName="Hoja18">
    <tabColor theme="0"/>
    <pageSetUpPr fitToPage="1"/>
  </sheetPr>
  <dimension ref="A1:M373"/>
  <sheetViews>
    <sheetView showGridLines="0" topLeftCell="A4" zoomScale="80" zoomScaleNormal="80" zoomScaleSheetLayoutView="70" zoomScalePageLayoutView="70" workbookViewId="0">
      <selection activeCell="A4" sqref="A4"/>
    </sheetView>
  </sheetViews>
  <sheetFormatPr baseColWidth="10" defaultColWidth="10.7109375" defaultRowHeight="15" customHeight="1" x14ac:dyDescent="0.2"/>
  <cols>
    <col min="1" max="1" width="14.28515625" style="1197" customWidth="1"/>
    <col min="2" max="2" width="19.42578125" style="1197" customWidth="1"/>
    <col min="3" max="3" width="17.7109375" style="1196" customWidth="1"/>
    <col min="4" max="4" width="29.7109375" style="1196" customWidth="1"/>
    <col min="5" max="5" width="17.42578125" style="1196" bestFit="1" customWidth="1"/>
    <col min="6" max="6" width="18.28515625" style="1198" customWidth="1"/>
    <col min="7" max="7" width="24" style="1198" customWidth="1"/>
    <col min="8" max="8" width="20.5703125" style="1196" bestFit="1" customWidth="1"/>
    <col min="9" max="9" width="20.7109375" style="1196" customWidth="1"/>
    <col min="10" max="10" width="14.5703125" style="1199" customWidth="1"/>
    <col min="11" max="11" width="84" style="1200" customWidth="1"/>
    <col min="12" max="12" width="21" style="1189" customWidth="1"/>
    <col min="13" max="13" width="50.28515625" style="1189" customWidth="1"/>
    <col min="14" max="16384" width="10.7109375" style="1189"/>
  </cols>
  <sheetData>
    <row r="1" spans="1:13" s="331" customFormat="1" ht="12.75" customHeight="1" x14ac:dyDescent="0.2">
      <c r="A1" s="1884" t="s">
        <v>0</v>
      </c>
      <c r="B1" s="1884"/>
      <c r="C1" s="1884"/>
      <c r="D1" s="1884"/>
      <c r="E1" s="1884"/>
      <c r="F1" s="1884"/>
      <c r="G1" s="1884"/>
      <c r="H1" s="1884"/>
      <c r="I1" s="1884"/>
      <c r="J1" s="1884"/>
      <c r="K1" s="1884"/>
      <c r="L1" s="524"/>
      <c r="M1" s="524"/>
    </row>
    <row r="2" spans="1:13" s="331" customFormat="1" ht="12.75" customHeight="1" x14ac:dyDescent="0.2">
      <c r="A2" s="1884" t="s">
        <v>411</v>
      </c>
      <c r="B2" s="1884"/>
      <c r="C2" s="1884"/>
      <c r="D2" s="1884"/>
      <c r="E2" s="1884"/>
      <c r="F2" s="1884"/>
      <c r="G2" s="1884"/>
      <c r="H2" s="1884"/>
      <c r="I2" s="1884"/>
      <c r="J2" s="1884"/>
      <c r="K2" s="1884"/>
      <c r="L2" s="524"/>
      <c r="M2" s="524"/>
    </row>
    <row r="3" spans="1:13" s="331" customFormat="1" ht="12.75" customHeight="1" x14ac:dyDescent="0.2">
      <c r="A3" s="1884" t="s">
        <v>1731</v>
      </c>
      <c r="B3" s="1884"/>
      <c r="C3" s="1884"/>
      <c r="D3" s="1884"/>
      <c r="E3" s="1884"/>
      <c r="F3" s="1884"/>
      <c r="G3" s="1884"/>
      <c r="H3" s="1884"/>
      <c r="I3" s="1884"/>
      <c r="J3" s="1884"/>
      <c r="K3" s="1884"/>
      <c r="L3" s="524"/>
      <c r="M3" s="524"/>
    </row>
    <row r="4" spans="1:13" s="331" customFormat="1" ht="9.75" customHeight="1" x14ac:dyDescent="0.2">
      <c r="A4" s="1054"/>
      <c r="B4" s="1054"/>
      <c r="C4" s="1054"/>
      <c r="D4" s="1054"/>
      <c r="E4" s="1054"/>
      <c r="F4" s="1054"/>
      <c r="G4" s="1054"/>
      <c r="H4" s="1054"/>
      <c r="I4" s="1054"/>
      <c r="J4" s="1054"/>
      <c r="K4" s="524"/>
      <c r="L4" s="525"/>
    </row>
    <row r="5" spans="1:13" s="1272" customFormat="1" ht="32.1" customHeight="1" x14ac:dyDescent="0.2">
      <c r="A5" s="1959" t="s">
        <v>414</v>
      </c>
      <c r="B5" s="1960"/>
      <c r="C5" s="1960"/>
      <c r="D5" s="1960"/>
      <c r="E5" s="1960"/>
      <c r="F5" s="1960"/>
      <c r="G5" s="1960"/>
      <c r="H5" s="1960"/>
      <c r="I5" s="1960"/>
      <c r="J5" s="1960"/>
      <c r="K5" s="1960"/>
      <c r="L5" s="1262"/>
      <c r="M5" s="1262"/>
    </row>
    <row r="6" spans="1:13" ht="7.9" customHeight="1" x14ac:dyDescent="0.2">
      <c r="A6" s="1191"/>
      <c r="B6" s="1191"/>
      <c r="C6" s="1190"/>
      <c r="D6" s="1190"/>
      <c r="E6" s="1190"/>
      <c r="F6" s="1192"/>
      <c r="G6" s="1192"/>
      <c r="H6" s="1190"/>
      <c r="I6" s="1190"/>
      <c r="J6" s="1193"/>
      <c r="K6" s="1194"/>
    </row>
    <row r="7" spans="1:13" ht="31.5" x14ac:dyDescent="0.2">
      <c r="A7" s="1268" t="s">
        <v>535</v>
      </c>
      <c r="B7" s="1268" t="s">
        <v>626</v>
      </c>
      <c r="C7" s="1269" t="s">
        <v>62</v>
      </c>
      <c r="D7" s="1269" t="s">
        <v>47</v>
      </c>
      <c r="E7" s="1269" t="s">
        <v>128</v>
      </c>
      <c r="F7" s="1269" t="s">
        <v>512</v>
      </c>
      <c r="G7" s="1269" t="s">
        <v>270</v>
      </c>
      <c r="H7" s="1269" t="s">
        <v>627</v>
      </c>
      <c r="I7" s="1270" t="s">
        <v>628</v>
      </c>
      <c r="J7" s="1271" t="s">
        <v>629</v>
      </c>
      <c r="K7" s="1270" t="s">
        <v>630</v>
      </c>
    </row>
    <row r="8" spans="1:13" ht="15" customHeight="1" x14ac:dyDescent="0.2">
      <c r="A8" s="1956" t="s">
        <v>1323</v>
      </c>
      <c r="B8" s="1975" t="s">
        <v>1424</v>
      </c>
      <c r="C8" s="1893" t="s">
        <v>1425</v>
      </c>
      <c r="D8" s="1893" t="s">
        <v>1426</v>
      </c>
      <c r="E8" s="1893" t="s">
        <v>1308</v>
      </c>
      <c r="F8" s="1893">
        <v>72</v>
      </c>
      <c r="G8" s="1976" t="s">
        <v>622</v>
      </c>
      <c r="H8" s="1977">
        <v>2139944642.4000001</v>
      </c>
      <c r="I8" s="1977">
        <f>H8/F8</f>
        <v>29721453.366666667</v>
      </c>
      <c r="J8" s="1600">
        <v>44902</v>
      </c>
      <c r="K8" s="1599" t="s">
        <v>1427</v>
      </c>
    </row>
    <row r="9" spans="1:13" ht="15" customHeight="1" x14ac:dyDescent="0.2">
      <c r="A9" s="1957"/>
      <c r="B9" s="1975"/>
      <c r="C9" s="1893"/>
      <c r="D9" s="1893"/>
      <c r="E9" s="1893"/>
      <c r="F9" s="1893"/>
      <c r="G9" s="1976"/>
      <c r="H9" s="1977"/>
      <c r="I9" s="1977"/>
      <c r="J9" s="1600">
        <v>44902</v>
      </c>
      <c r="K9" s="1599" t="s">
        <v>1270</v>
      </c>
    </row>
    <row r="10" spans="1:13" ht="15" customHeight="1" x14ac:dyDescent="0.2">
      <c r="A10" s="1957"/>
      <c r="B10" s="1975"/>
      <c r="C10" s="1893"/>
      <c r="D10" s="1893"/>
      <c r="E10" s="1893"/>
      <c r="F10" s="1893"/>
      <c r="G10" s="1976"/>
      <c r="H10" s="1977"/>
      <c r="I10" s="1977"/>
      <c r="J10" s="1600">
        <v>44902</v>
      </c>
      <c r="K10" s="1599" t="s">
        <v>1271</v>
      </c>
    </row>
    <row r="11" spans="1:13" ht="15" customHeight="1" x14ac:dyDescent="0.2">
      <c r="A11" s="1957"/>
      <c r="B11" s="1975"/>
      <c r="C11" s="1893"/>
      <c r="D11" s="1893"/>
      <c r="E11" s="1893"/>
      <c r="F11" s="1893"/>
      <c r="G11" s="1976"/>
      <c r="H11" s="1977"/>
      <c r="I11" s="1977"/>
      <c r="J11" s="1600">
        <v>45030</v>
      </c>
      <c r="K11" s="1599" t="s">
        <v>1428</v>
      </c>
    </row>
    <row r="12" spans="1:13" ht="15" customHeight="1" x14ac:dyDescent="0.2">
      <c r="A12" s="1957"/>
      <c r="B12" s="1975"/>
      <c r="C12" s="1893"/>
      <c r="D12" s="1893"/>
      <c r="E12" s="1893"/>
      <c r="F12" s="1893"/>
      <c r="G12" s="1976"/>
      <c r="H12" s="1977"/>
      <c r="I12" s="1977"/>
      <c r="J12" s="1600">
        <v>45099</v>
      </c>
      <c r="K12" s="1599" t="s">
        <v>1429</v>
      </c>
    </row>
    <row r="13" spans="1:13" ht="15" customHeight="1" x14ac:dyDescent="0.2">
      <c r="A13" s="1957"/>
      <c r="B13" s="1975"/>
      <c r="C13" s="1893"/>
      <c r="D13" s="1893"/>
      <c r="E13" s="1893"/>
      <c r="F13" s="1893"/>
      <c r="G13" s="1976"/>
      <c r="H13" s="1977"/>
      <c r="I13" s="1977"/>
      <c r="J13" s="1600">
        <v>45135</v>
      </c>
      <c r="K13" s="1599" t="s">
        <v>1430</v>
      </c>
    </row>
    <row r="14" spans="1:13" ht="32.1" customHeight="1" x14ac:dyDescent="0.2">
      <c r="A14" s="1957"/>
      <c r="B14" s="1975"/>
      <c r="C14" s="1893"/>
      <c r="D14" s="1893"/>
      <c r="E14" s="1893"/>
      <c r="F14" s="1893"/>
      <c r="G14" s="1976"/>
      <c r="H14" s="1977"/>
      <c r="I14" s="1977"/>
      <c r="J14" s="1600">
        <v>45145</v>
      </c>
      <c r="K14" s="1599" t="s">
        <v>1431</v>
      </c>
    </row>
    <row r="15" spans="1:13" ht="15" customHeight="1" x14ac:dyDescent="0.2">
      <c r="A15" s="1957"/>
      <c r="B15" s="1975"/>
      <c r="C15" s="1893"/>
      <c r="D15" s="1893"/>
      <c r="E15" s="1893"/>
      <c r="F15" s="1893"/>
      <c r="G15" s="1976"/>
      <c r="H15" s="1977"/>
      <c r="I15" s="1977"/>
      <c r="J15" s="1600">
        <v>45160</v>
      </c>
      <c r="K15" s="1599" t="s">
        <v>1432</v>
      </c>
    </row>
    <row r="16" spans="1:13" ht="15" customHeight="1" x14ac:dyDescent="0.2">
      <c r="A16" s="1957"/>
      <c r="B16" s="1975"/>
      <c r="C16" s="1893"/>
      <c r="D16" s="1893"/>
      <c r="E16" s="1893"/>
      <c r="F16" s="1893"/>
      <c r="G16" s="1976"/>
      <c r="H16" s="1977"/>
      <c r="I16" s="1977"/>
      <c r="J16" s="1617">
        <v>45516</v>
      </c>
      <c r="K16" s="1598" t="s">
        <v>1271</v>
      </c>
    </row>
    <row r="17" spans="1:11" ht="15" customHeight="1" x14ac:dyDescent="0.2">
      <c r="A17" s="1957"/>
      <c r="B17" s="1975"/>
      <c r="C17" s="1893"/>
      <c r="D17" s="1893"/>
      <c r="E17" s="1893"/>
      <c r="F17" s="1893"/>
      <c r="G17" s="1976"/>
      <c r="H17" s="1977"/>
      <c r="I17" s="1977"/>
      <c r="J17" s="1617">
        <v>45518</v>
      </c>
      <c r="K17" s="1598" t="s">
        <v>1272</v>
      </c>
    </row>
    <row r="18" spans="1:11" ht="15" customHeight="1" x14ac:dyDescent="0.2">
      <c r="A18" s="1957"/>
      <c r="B18" s="1975"/>
      <c r="C18" s="1893"/>
      <c r="D18" s="1893"/>
      <c r="E18" s="1893"/>
      <c r="F18" s="1893"/>
      <c r="G18" s="1976"/>
      <c r="H18" s="1977"/>
      <c r="I18" s="1977"/>
      <c r="J18" s="1617">
        <v>45524</v>
      </c>
      <c r="K18" s="1598" t="s">
        <v>1299</v>
      </c>
    </row>
    <row r="19" spans="1:11" ht="15" customHeight="1" x14ac:dyDescent="0.2">
      <c r="A19" s="1957"/>
      <c r="B19" s="1975"/>
      <c r="C19" s="1893"/>
      <c r="D19" s="1893"/>
      <c r="E19" s="1893"/>
      <c r="F19" s="1893"/>
      <c r="G19" s="1976"/>
      <c r="H19" s="1977"/>
      <c r="I19" s="1977"/>
      <c r="J19" s="1617">
        <v>45540</v>
      </c>
      <c r="K19" s="1598" t="s">
        <v>1287</v>
      </c>
    </row>
    <row r="20" spans="1:11" ht="15" customHeight="1" x14ac:dyDescent="0.2">
      <c r="A20" s="1957"/>
      <c r="B20" s="1975"/>
      <c r="C20" s="1893"/>
      <c r="D20" s="1893"/>
      <c r="E20" s="1893"/>
      <c r="F20" s="1893"/>
      <c r="G20" s="1976"/>
      <c r="H20" s="1977"/>
      <c r="I20" s="1977"/>
      <c r="J20" s="1600">
        <v>45552</v>
      </c>
      <c r="K20" s="1599" t="s">
        <v>1433</v>
      </c>
    </row>
    <row r="21" spans="1:11" ht="30" x14ac:dyDescent="0.2">
      <c r="A21" s="1957"/>
      <c r="B21" s="1975"/>
      <c r="C21" s="1893"/>
      <c r="D21" s="1893"/>
      <c r="E21" s="1893"/>
      <c r="F21" s="1893"/>
      <c r="G21" s="1976"/>
      <c r="H21" s="1977"/>
      <c r="I21" s="1977"/>
      <c r="J21" s="1600">
        <v>45588</v>
      </c>
      <c r="K21" s="1599" t="s">
        <v>1434</v>
      </c>
    </row>
    <row r="22" spans="1:11" ht="15" customHeight="1" x14ac:dyDescent="0.2">
      <c r="A22" s="1957"/>
      <c r="B22" s="1975"/>
      <c r="C22" s="1893"/>
      <c r="D22" s="1893"/>
      <c r="E22" s="1893"/>
      <c r="F22" s="1893"/>
      <c r="G22" s="1976"/>
      <c r="H22" s="1977"/>
      <c r="I22" s="1977"/>
      <c r="J22" s="1600">
        <v>45597</v>
      </c>
      <c r="K22" s="1598" t="s">
        <v>1299</v>
      </c>
    </row>
    <row r="23" spans="1:11" ht="15" customHeight="1" x14ac:dyDescent="0.2">
      <c r="A23" s="1957"/>
      <c r="B23" s="1975"/>
      <c r="C23" s="1893"/>
      <c r="D23" s="1893"/>
      <c r="E23" s="1893"/>
      <c r="F23" s="1893"/>
      <c r="G23" s="1976"/>
      <c r="H23" s="1977"/>
      <c r="I23" s="1977"/>
      <c r="J23" s="1600">
        <v>45602</v>
      </c>
      <c r="K23" s="1598" t="s">
        <v>1287</v>
      </c>
    </row>
    <row r="24" spans="1:11" ht="15" customHeight="1" x14ac:dyDescent="0.2">
      <c r="A24" s="1957"/>
      <c r="B24" s="1975"/>
      <c r="C24" s="1893"/>
      <c r="D24" s="1893"/>
      <c r="E24" s="1893"/>
      <c r="F24" s="1893"/>
      <c r="G24" s="1976"/>
      <c r="H24" s="1977"/>
      <c r="I24" s="1977"/>
      <c r="J24" s="1600">
        <v>45610</v>
      </c>
      <c r="K24" s="1601" t="s">
        <v>1435</v>
      </c>
    </row>
    <row r="25" spans="1:11" ht="15" customHeight="1" x14ac:dyDescent="0.2">
      <c r="A25" s="1957"/>
      <c r="B25" s="1975"/>
      <c r="C25" s="1893"/>
      <c r="D25" s="1893"/>
      <c r="E25" s="1893"/>
      <c r="F25" s="1893"/>
      <c r="G25" s="1976"/>
      <c r="H25" s="1977"/>
      <c r="I25" s="1977"/>
      <c r="J25" s="1600">
        <v>45636</v>
      </c>
      <c r="K25" s="1601" t="s">
        <v>1436</v>
      </c>
    </row>
    <row r="26" spans="1:11" ht="15" customHeight="1" x14ac:dyDescent="0.2">
      <c r="A26" s="1958"/>
      <c r="B26" s="1975"/>
      <c r="C26" s="1893"/>
      <c r="D26" s="1893"/>
      <c r="E26" s="1893"/>
      <c r="F26" s="1893"/>
      <c r="G26" s="1976"/>
      <c r="H26" s="1977"/>
      <c r="I26" s="1977"/>
      <c r="J26" s="1600">
        <v>45698</v>
      </c>
      <c r="K26" s="1601" t="s">
        <v>1437</v>
      </c>
    </row>
    <row r="27" spans="1:11" ht="15" customHeight="1" x14ac:dyDescent="0.2">
      <c r="A27" s="2004" t="s">
        <v>1314</v>
      </c>
      <c r="B27" s="2004" t="s">
        <v>1438</v>
      </c>
      <c r="C27" s="1920" t="s">
        <v>1363</v>
      </c>
      <c r="D27" s="1920" t="s">
        <v>1439</v>
      </c>
      <c r="E27" s="1920" t="s">
        <v>174</v>
      </c>
      <c r="F27" s="1920">
        <v>71</v>
      </c>
      <c r="G27" s="1920" t="s">
        <v>1361</v>
      </c>
      <c r="H27" s="1942">
        <v>1524553283.4200001</v>
      </c>
      <c r="I27" s="1942">
        <f>+H27/F27</f>
        <v>21472581.456619721</v>
      </c>
      <c r="J27" s="1596">
        <v>45596</v>
      </c>
      <c r="K27" s="1610" t="s">
        <v>1320</v>
      </c>
    </row>
    <row r="28" spans="1:11" ht="15" customHeight="1" x14ac:dyDescent="0.2">
      <c r="A28" s="2005"/>
      <c r="B28" s="2005"/>
      <c r="C28" s="1924"/>
      <c r="D28" s="1924"/>
      <c r="E28" s="1924"/>
      <c r="F28" s="1924"/>
      <c r="G28" s="1924"/>
      <c r="H28" s="1942"/>
      <c r="I28" s="1942"/>
      <c r="J28" s="1596">
        <v>45596</v>
      </c>
      <c r="K28" s="1593" t="s">
        <v>1270</v>
      </c>
    </row>
    <row r="29" spans="1:11" ht="15" customHeight="1" x14ac:dyDescent="0.2">
      <c r="A29" s="2005"/>
      <c r="B29" s="2005"/>
      <c r="C29" s="1924"/>
      <c r="D29" s="1924"/>
      <c r="E29" s="1924"/>
      <c r="F29" s="1924"/>
      <c r="G29" s="1924"/>
      <c r="H29" s="1942"/>
      <c r="I29" s="1942"/>
      <c r="J29" s="1596">
        <v>45596</v>
      </c>
      <c r="K29" s="1593" t="s">
        <v>1271</v>
      </c>
    </row>
    <row r="30" spans="1:11" ht="15" customHeight="1" x14ac:dyDescent="0.2">
      <c r="A30" s="2005"/>
      <c r="B30" s="2005"/>
      <c r="C30" s="1924"/>
      <c r="D30" s="1924"/>
      <c r="E30" s="1924"/>
      <c r="F30" s="1924"/>
      <c r="G30" s="1924"/>
      <c r="H30" s="1942"/>
      <c r="I30" s="1942"/>
      <c r="J30" s="1596">
        <v>45629</v>
      </c>
      <c r="K30" s="1610" t="s">
        <v>1440</v>
      </c>
    </row>
    <row r="31" spans="1:11" ht="15" customHeight="1" x14ac:dyDescent="0.2">
      <c r="A31" s="2005"/>
      <c r="B31" s="2005"/>
      <c r="C31" s="1924"/>
      <c r="D31" s="1924"/>
      <c r="E31" s="1924"/>
      <c r="F31" s="1924"/>
      <c r="G31" s="1924"/>
      <c r="H31" s="1942"/>
      <c r="I31" s="1942"/>
      <c r="J31" s="1596">
        <v>45701</v>
      </c>
      <c r="K31" s="1594" t="s">
        <v>1441</v>
      </c>
    </row>
    <row r="32" spans="1:11" ht="15" customHeight="1" x14ac:dyDescent="0.2">
      <c r="A32" s="2005"/>
      <c r="B32" s="2005"/>
      <c r="C32" s="1924"/>
      <c r="D32" s="1924"/>
      <c r="E32" s="1924"/>
      <c r="F32" s="1924"/>
      <c r="G32" s="1924"/>
      <c r="H32" s="1942"/>
      <c r="I32" s="1942"/>
      <c r="J32" s="1596">
        <v>45708</v>
      </c>
      <c r="K32" s="1610" t="s">
        <v>1442</v>
      </c>
    </row>
    <row r="33" spans="1:11" ht="15" customHeight="1" x14ac:dyDescent="0.2">
      <c r="A33" s="2006"/>
      <c r="B33" s="2006"/>
      <c r="C33" s="1925"/>
      <c r="D33" s="1925"/>
      <c r="E33" s="1925"/>
      <c r="F33" s="1925"/>
      <c r="G33" s="1925"/>
      <c r="H33" s="1942"/>
      <c r="I33" s="1942"/>
      <c r="J33" s="1596">
        <v>45712</v>
      </c>
      <c r="K33" s="1610" t="s">
        <v>1437</v>
      </c>
    </row>
    <row r="34" spans="1:11" ht="14.45" customHeight="1" x14ac:dyDescent="0.2">
      <c r="A34" s="2007" t="s">
        <v>1314</v>
      </c>
      <c r="B34" s="2007" t="s">
        <v>1443</v>
      </c>
      <c r="C34" s="1910" t="s">
        <v>1363</v>
      </c>
      <c r="D34" s="1910" t="s">
        <v>1439</v>
      </c>
      <c r="E34" s="1910" t="s">
        <v>174</v>
      </c>
      <c r="F34" s="1910">
        <v>79</v>
      </c>
      <c r="G34" s="1910" t="s">
        <v>1361</v>
      </c>
      <c r="H34" s="1977">
        <v>1697993945.05</v>
      </c>
      <c r="I34" s="1977">
        <f>+H34/F34</f>
        <v>21493594.241139241</v>
      </c>
      <c r="J34" s="1600">
        <v>45630</v>
      </c>
      <c r="K34" s="1606" t="s">
        <v>1320</v>
      </c>
    </row>
    <row r="35" spans="1:11" x14ac:dyDescent="0.2">
      <c r="A35" s="2008"/>
      <c r="B35" s="2008"/>
      <c r="C35" s="1913"/>
      <c r="D35" s="1913"/>
      <c r="E35" s="1913"/>
      <c r="F35" s="1913"/>
      <c r="G35" s="1913"/>
      <c r="H35" s="1977"/>
      <c r="I35" s="1977"/>
      <c r="J35" s="1600">
        <v>45630</v>
      </c>
      <c r="K35" s="1599" t="s">
        <v>1270</v>
      </c>
    </row>
    <row r="36" spans="1:11" x14ac:dyDescent="0.2">
      <c r="A36" s="2008"/>
      <c r="B36" s="2008"/>
      <c r="C36" s="1913"/>
      <c r="D36" s="1913"/>
      <c r="E36" s="1913"/>
      <c r="F36" s="1913"/>
      <c r="G36" s="1913"/>
      <c r="H36" s="1977"/>
      <c r="I36" s="1977"/>
      <c r="J36" s="1600">
        <v>45630</v>
      </c>
      <c r="K36" s="1599" t="s">
        <v>1271</v>
      </c>
    </row>
    <row r="37" spans="1:11" x14ac:dyDescent="0.2">
      <c r="A37" s="2008"/>
      <c r="B37" s="2008"/>
      <c r="C37" s="1913"/>
      <c r="D37" s="1913"/>
      <c r="E37" s="1913"/>
      <c r="F37" s="1913"/>
      <c r="G37" s="1913"/>
      <c r="H37" s="1977"/>
      <c r="I37" s="1977"/>
      <c r="J37" s="1600">
        <v>45701</v>
      </c>
      <c r="K37" s="1599" t="s">
        <v>1441</v>
      </c>
    </row>
    <row r="38" spans="1:11" x14ac:dyDescent="0.2">
      <c r="A38" s="2008"/>
      <c r="B38" s="2008"/>
      <c r="C38" s="1913"/>
      <c r="D38" s="1913"/>
      <c r="E38" s="1913"/>
      <c r="F38" s="1913"/>
      <c r="G38" s="1913"/>
      <c r="H38" s="1977"/>
      <c r="I38" s="1977"/>
      <c r="J38" s="1600">
        <v>45708</v>
      </c>
      <c r="K38" s="1599" t="s">
        <v>1442</v>
      </c>
    </row>
    <row r="39" spans="1:11" x14ac:dyDescent="0.2">
      <c r="A39" s="2009"/>
      <c r="B39" s="2009"/>
      <c r="C39" s="1931"/>
      <c r="D39" s="1931"/>
      <c r="E39" s="1931"/>
      <c r="F39" s="1931"/>
      <c r="G39" s="1931"/>
      <c r="H39" s="1977"/>
      <c r="I39" s="1977"/>
      <c r="J39" s="1600">
        <v>45712</v>
      </c>
      <c r="K39" s="1599" t="s">
        <v>1437</v>
      </c>
    </row>
    <row r="40" spans="1:11" ht="14.45" customHeight="1" x14ac:dyDescent="0.2">
      <c r="A40" s="2004" t="s">
        <v>1314</v>
      </c>
      <c r="B40" s="2004" t="s">
        <v>1444</v>
      </c>
      <c r="C40" s="1920" t="s">
        <v>1316</v>
      </c>
      <c r="D40" s="1920" t="s">
        <v>1439</v>
      </c>
      <c r="E40" s="1920" t="s">
        <v>174</v>
      </c>
      <c r="F40" s="1920">
        <v>87</v>
      </c>
      <c r="G40" s="1920" t="s">
        <v>1361</v>
      </c>
      <c r="H40" s="1942">
        <v>1870768497.51</v>
      </c>
      <c r="I40" s="1942">
        <f>+H40/F40</f>
        <v>21503086.178275861</v>
      </c>
      <c r="J40" s="1596">
        <v>45541</v>
      </c>
      <c r="K40" s="1610" t="s">
        <v>1320</v>
      </c>
    </row>
    <row r="41" spans="1:11" x14ac:dyDescent="0.2">
      <c r="A41" s="2005"/>
      <c r="B41" s="2005"/>
      <c r="C41" s="1924"/>
      <c r="D41" s="1924"/>
      <c r="E41" s="1924"/>
      <c r="F41" s="1924"/>
      <c r="G41" s="1924"/>
      <c r="H41" s="1942"/>
      <c r="I41" s="1942"/>
      <c r="J41" s="1596">
        <v>45541</v>
      </c>
      <c r="K41" s="1593" t="s">
        <v>1270</v>
      </c>
    </row>
    <row r="42" spans="1:11" x14ac:dyDescent="0.2">
      <c r="A42" s="2005"/>
      <c r="B42" s="2005"/>
      <c r="C42" s="1924"/>
      <c r="D42" s="1924"/>
      <c r="E42" s="1924"/>
      <c r="F42" s="1924"/>
      <c r="G42" s="1924"/>
      <c r="H42" s="1942"/>
      <c r="I42" s="1942"/>
      <c r="J42" s="1596">
        <v>45541</v>
      </c>
      <c r="K42" s="1593" t="s">
        <v>1271</v>
      </c>
    </row>
    <row r="43" spans="1:11" x14ac:dyDescent="0.2">
      <c r="A43" s="2005"/>
      <c r="B43" s="2005"/>
      <c r="C43" s="1924"/>
      <c r="D43" s="1924"/>
      <c r="E43" s="1924"/>
      <c r="F43" s="1924"/>
      <c r="G43" s="1924"/>
      <c r="H43" s="1942"/>
      <c r="I43" s="1942"/>
      <c r="J43" s="1596">
        <v>45629</v>
      </c>
      <c r="K43" s="1610" t="s">
        <v>1440</v>
      </c>
    </row>
    <row r="44" spans="1:11" x14ac:dyDescent="0.2">
      <c r="A44" s="2005"/>
      <c r="B44" s="2005"/>
      <c r="C44" s="1924"/>
      <c r="D44" s="1924"/>
      <c r="E44" s="1924"/>
      <c r="F44" s="1924"/>
      <c r="G44" s="1924"/>
      <c r="H44" s="1942"/>
      <c r="I44" s="1942"/>
      <c r="J44" s="1596">
        <v>45700</v>
      </c>
      <c r="K44" s="1610" t="s">
        <v>1441</v>
      </c>
    </row>
    <row r="45" spans="1:11" x14ac:dyDescent="0.2">
      <c r="A45" s="2005"/>
      <c r="B45" s="2005"/>
      <c r="C45" s="1924"/>
      <c r="D45" s="1924"/>
      <c r="E45" s="1924"/>
      <c r="F45" s="1924"/>
      <c r="G45" s="1924"/>
      <c r="H45" s="1942"/>
      <c r="I45" s="1942"/>
      <c r="J45" s="1596">
        <v>45715</v>
      </c>
      <c r="K45" s="1610" t="s">
        <v>1445</v>
      </c>
    </row>
    <row r="46" spans="1:11" x14ac:dyDescent="0.2">
      <c r="A46" s="2006"/>
      <c r="B46" s="2006"/>
      <c r="C46" s="1925"/>
      <c r="D46" s="1925"/>
      <c r="E46" s="1925"/>
      <c r="F46" s="1925"/>
      <c r="G46" s="1925"/>
      <c r="H46" s="1942"/>
      <c r="I46" s="1942"/>
      <c r="J46" s="1596">
        <v>45733</v>
      </c>
      <c r="K46" s="1610" t="s">
        <v>1437</v>
      </c>
    </row>
    <row r="47" spans="1:11" ht="14.45" customHeight="1" x14ac:dyDescent="0.2">
      <c r="A47" s="1956" t="s">
        <v>1323</v>
      </c>
      <c r="B47" s="1969" t="s">
        <v>1446</v>
      </c>
      <c r="C47" s="1965" t="s">
        <v>293</v>
      </c>
      <c r="D47" s="1965" t="s">
        <v>1447</v>
      </c>
      <c r="E47" s="1965" t="s">
        <v>1308</v>
      </c>
      <c r="F47" s="1965">
        <v>36</v>
      </c>
      <c r="G47" s="1965" t="s">
        <v>1448</v>
      </c>
      <c r="H47" s="1966">
        <v>1122780161.1988122</v>
      </c>
      <c r="I47" s="1966">
        <f>H47/F47</f>
        <v>31188337.811078116</v>
      </c>
      <c r="J47" s="1620">
        <v>45499</v>
      </c>
      <c r="K47" s="1598" t="s">
        <v>1269</v>
      </c>
    </row>
    <row r="48" spans="1:11" ht="15" customHeight="1" x14ac:dyDescent="0.2">
      <c r="A48" s="1957"/>
      <c r="B48" s="1969"/>
      <c r="C48" s="1965"/>
      <c r="D48" s="1965"/>
      <c r="E48" s="1965"/>
      <c r="F48" s="1965"/>
      <c r="G48" s="1965"/>
      <c r="H48" s="1966"/>
      <c r="I48" s="1966"/>
      <c r="J48" s="1620">
        <v>45499</v>
      </c>
      <c r="K48" s="1598" t="s">
        <v>1271</v>
      </c>
    </row>
    <row r="49" spans="1:11" ht="15" customHeight="1" x14ac:dyDescent="0.2">
      <c r="A49" s="1957"/>
      <c r="B49" s="1969"/>
      <c r="C49" s="1965"/>
      <c r="D49" s="1965"/>
      <c r="E49" s="1965"/>
      <c r="F49" s="1965"/>
      <c r="G49" s="1965"/>
      <c r="H49" s="1966"/>
      <c r="I49" s="1966"/>
      <c r="J49" s="1620">
        <v>45511</v>
      </c>
      <c r="K49" s="1598" t="s">
        <v>1299</v>
      </c>
    </row>
    <row r="50" spans="1:11" ht="15" customHeight="1" x14ac:dyDescent="0.2">
      <c r="A50" s="1957"/>
      <c r="B50" s="1969"/>
      <c r="C50" s="1965"/>
      <c r="D50" s="1965"/>
      <c r="E50" s="1965"/>
      <c r="F50" s="1965"/>
      <c r="G50" s="1965"/>
      <c r="H50" s="1966"/>
      <c r="I50" s="1966"/>
      <c r="J50" s="1620">
        <v>45530</v>
      </c>
      <c r="K50" s="1621" t="s">
        <v>1449</v>
      </c>
    </row>
    <row r="51" spans="1:11" ht="15" customHeight="1" x14ac:dyDescent="0.2">
      <c r="A51" s="1957"/>
      <c r="B51" s="1969"/>
      <c r="C51" s="1965"/>
      <c r="D51" s="1965"/>
      <c r="E51" s="1965"/>
      <c r="F51" s="1965"/>
      <c r="G51" s="1965"/>
      <c r="H51" s="1966"/>
      <c r="I51" s="1966"/>
      <c r="J51" s="1620">
        <v>45531</v>
      </c>
      <c r="K51" s="1598" t="s">
        <v>1287</v>
      </c>
    </row>
    <row r="52" spans="1:11" ht="15" customHeight="1" x14ac:dyDescent="0.2">
      <c r="A52" s="1957"/>
      <c r="B52" s="1969"/>
      <c r="C52" s="1965"/>
      <c r="D52" s="1965"/>
      <c r="E52" s="1965"/>
      <c r="F52" s="1965"/>
      <c r="G52" s="1965"/>
      <c r="H52" s="1966"/>
      <c r="I52" s="1966"/>
      <c r="J52" s="1620">
        <v>45531</v>
      </c>
      <c r="K52" s="1598" t="s">
        <v>1299</v>
      </c>
    </row>
    <row r="53" spans="1:11" ht="15" customHeight="1" x14ac:dyDescent="0.2">
      <c r="A53" s="1957"/>
      <c r="B53" s="1969"/>
      <c r="C53" s="1965"/>
      <c r="D53" s="1965"/>
      <c r="E53" s="1965"/>
      <c r="F53" s="1965"/>
      <c r="G53" s="1965"/>
      <c r="H53" s="1966"/>
      <c r="I53" s="1966"/>
      <c r="J53" s="1620">
        <v>45546</v>
      </c>
      <c r="K53" s="1621" t="s">
        <v>1449</v>
      </c>
    </row>
    <row r="54" spans="1:11" ht="15" customHeight="1" x14ac:dyDescent="0.2">
      <c r="A54" s="1957"/>
      <c r="B54" s="1969"/>
      <c r="C54" s="1965"/>
      <c r="D54" s="1965"/>
      <c r="E54" s="1965"/>
      <c r="F54" s="1965"/>
      <c r="G54" s="1965"/>
      <c r="H54" s="1966"/>
      <c r="I54" s="1966"/>
      <c r="J54" s="1620">
        <v>45544</v>
      </c>
      <c r="K54" s="1598" t="s">
        <v>1299</v>
      </c>
    </row>
    <row r="55" spans="1:11" ht="15" customHeight="1" x14ac:dyDescent="0.2">
      <c r="A55" s="1957"/>
      <c r="B55" s="1969"/>
      <c r="C55" s="1965"/>
      <c r="D55" s="1965"/>
      <c r="E55" s="1965"/>
      <c r="F55" s="1965"/>
      <c r="G55" s="1965"/>
      <c r="H55" s="1966"/>
      <c r="I55" s="1966"/>
      <c r="J55" s="1620">
        <v>45554</v>
      </c>
      <c r="K55" s="1601" t="s">
        <v>1450</v>
      </c>
    </row>
    <row r="56" spans="1:11" ht="15" customHeight="1" x14ac:dyDescent="0.2">
      <c r="A56" s="1957"/>
      <c r="B56" s="1969"/>
      <c r="C56" s="1965"/>
      <c r="D56" s="1965"/>
      <c r="E56" s="1965"/>
      <c r="F56" s="1965"/>
      <c r="G56" s="1965"/>
      <c r="H56" s="1966"/>
      <c r="I56" s="1966"/>
      <c r="J56" s="1620">
        <v>45588</v>
      </c>
      <c r="K56" s="1598" t="s">
        <v>1287</v>
      </c>
    </row>
    <row r="57" spans="1:11" ht="15" customHeight="1" x14ac:dyDescent="0.2">
      <c r="A57" s="1957"/>
      <c r="B57" s="1969"/>
      <c r="C57" s="1965"/>
      <c r="D57" s="1965"/>
      <c r="E57" s="1965"/>
      <c r="F57" s="1965"/>
      <c r="G57" s="1965"/>
      <c r="H57" s="1966"/>
      <c r="I57" s="1966"/>
      <c r="J57" s="1620">
        <v>45588</v>
      </c>
      <c r="K57" s="1622" t="s">
        <v>1435</v>
      </c>
    </row>
    <row r="58" spans="1:11" ht="15" customHeight="1" x14ac:dyDescent="0.2">
      <c r="A58" s="1957"/>
      <c r="B58" s="1969"/>
      <c r="C58" s="1965"/>
      <c r="D58" s="1965"/>
      <c r="E58" s="1965"/>
      <c r="F58" s="1965"/>
      <c r="G58" s="1965"/>
      <c r="H58" s="1966"/>
      <c r="I58" s="1966"/>
      <c r="J58" s="1620">
        <v>45588</v>
      </c>
      <c r="K58" s="1622" t="s">
        <v>1400</v>
      </c>
    </row>
    <row r="59" spans="1:11" ht="15" customHeight="1" x14ac:dyDescent="0.2">
      <c r="A59" s="1958"/>
      <c r="B59" s="1969"/>
      <c r="C59" s="1965"/>
      <c r="D59" s="1965"/>
      <c r="E59" s="1965"/>
      <c r="F59" s="1965"/>
      <c r="G59" s="1965"/>
      <c r="H59" s="1966"/>
      <c r="I59" s="1966"/>
      <c r="J59" s="1620">
        <v>45776</v>
      </c>
      <c r="K59" s="1606" t="s">
        <v>1437</v>
      </c>
    </row>
    <row r="60" spans="1:11" ht="15" customHeight="1" x14ac:dyDescent="0.2">
      <c r="A60" s="1935" t="s">
        <v>1314</v>
      </c>
      <c r="B60" s="1935" t="s">
        <v>1451</v>
      </c>
      <c r="C60" s="1936" t="s">
        <v>293</v>
      </c>
      <c r="D60" s="1938" t="s">
        <v>1452</v>
      </c>
      <c r="E60" s="2001" t="s">
        <v>174</v>
      </c>
      <c r="F60" s="1936">
        <v>13</v>
      </c>
      <c r="G60" s="1938" t="s">
        <v>1453</v>
      </c>
      <c r="H60" s="1942">
        <v>215677914.69</v>
      </c>
      <c r="I60" s="1939">
        <f>+H60/F60</f>
        <v>16590608.822307693</v>
      </c>
      <c r="J60" s="1607">
        <v>45672</v>
      </c>
      <c r="K60" s="1623" t="s">
        <v>1320</v>
      </c>
    </row>
    <row r="61" spans="1:11" ht="15" customHeight="1" x14ac:dyDescent="0.2">
      <c r="A61" s="1935"/>
      <c r="B61" s="1935"/>
      <c r="C61" s="1936"/>
      <c r="D61" s="1938"/>
      <c r="E61" s="2001"/>
      <c r="F61" s="1936"/>
      <c r="G61" s="1938"/>
      <c r="H61" s="1942"/>
      <c r="I61" s="1939"/>
      <c r="J61" s="1596">
        <v>45686</v>
      </c>
      <c r="K61" s="1595" t="s">
        <v>1271</v>
      </c>
    </row>
    <row r="62" spans="1:11" ht="15" customHeight="1" x14ac:dyDescent="0.2">
      <c r="A62" s="1935"/>
      <c r="B62" s="1935"/>
      <c r="C62" s="1936"/>
      <c r="D62" s="1938"/>
      <c r="E62" s="2001"/>
      <c r="F62" s="1936"/>
      <c r="G62" s="1938"/>
      <c r="H62" s="1942"/>
      <c r="I62" s="1939"/>
      <c r="J62" s="1596">
        <v>45716</v>
      </c>
      <c r="K62" s="1595" t="s">
        <v>1454</v>
      </c>
    </row>
    <row r="63" spans="1:11" ht="15" customHeight="1" x14ac:dyDescent="0.2">
      <c r="A63" s="1935"/>
      <c r="B63" s="1935"/>
      <c r="C63" s="1936"/>
      <c r="D63" s="1938"/>
      <c r="E63" s="2001"/>
      <c r="F63" s="1936"/>
      <c r="G63" s="1938"/>
      <c r="H63" s="1942"/>
      <c r="I63" s="1939"/>
      <c r="J63" s="1596">
        <v>45813</v>
      </c>
      <c r="K63" s="1595" t="s">
        <v>1455</v>
      </c>
    </row>
    <row r="64" spans="1:11" ht="15" customHeight="1" x14ac:dyDescent="0.2">
      <c r="A64" s="1935"/>
      <c r="B64" s="1935"/>
      <c r="C64" s="1936"/>
      <c r="D64" s="1938"/>
      <c r="E64" s="2001"/>
      <c r="F64" s="1936"/>
      <c r="G64" s="1938"/>
      <c r="H64" s="1942"/>
      <c r="I64" s="1939"/>
      <c r="J64" s="1596">
        <v>45818</v>
      </c>
      <c r="K64" s="1595" t="s">
        <v>1456</v>
      </c>
    </row>
    <row r="65" spans="1:11" ht="15" customHeight="1" x14ac:dyDescent="0.2">
      <c r="A65" s="1935"/>
      <c r="B65" s="1935"/>
      <c r="C65" s="1936"/>
      <c r="D65" s="1938"/>
      <c r="E65" s="2001"/>
      <c r="F65" s="1936"/>
      <c r="G65" s="1938"/>
      <c r="H65" s="1942"/>
      <c r="I65" s="1939"/>
      <c r="J65" s="1596">
        <v>45819</v>
      </c>
      <c r="K65" s="1595" t="s">
        <v>1435</v>
      </c>
    </row>
    <row r="66" spans="1:11" ht="15" customHeight="1" x14ac:dyDescent="0.2">
      <c r="A66" s="1935"/>
      <c r="B66" s="1935"/>
      <c r="C66" s="1936"/>
      <c r="D66" s="1938"/>
      <c r="E66" s="2001"/>
      <c r="F66" s="1936"/>
      <c r="G66" s="1938"/>
      <c r="H66" s="1942"/>
      <c r="I66" s="1939"/>
      <c r="J66" s="1596">
        <v>45821</v>
      </c>
      <c r="K66" s="1595" t="s">
        <v>1400</v>
      </c>
    </row>
    <row r="67" spans="1:11" ht="15" customHeight="1" x14ac:dyDescent="0.2">
      <c r="A67" s="1935"/>
      <c r="B67" s="1935"/>
      <c r="C67" s="1936"/>
      <c r="D67" s="1938"/>
      <c r="E67" s="2001"/>
      <c r="F67" s="1936"/>
      <c r="G67" s="1938"/>
      <c r="H67" s="1942"/>
      <c r="I67" s="1939"/>
      <c r="J67" s="1596">
        <v>45840</v>
      </c>
      <c r="K67" s="1595" t="s">
        <v>1437</v>
      </c>
    </row>
    <row r="68" spans="1:11" ht="15" customHeight="1" x14ac:dyDescent="0.2">
      <c r="A68" s="2002" t="s">
        <v>1264</v>
      </c>
      <c r="B68" s="2002" t="s">
        <v>1457</v>
      </c>
      <c r="C68" s="1977" t="s">
        <v>78</v>
      </c>
      <c r="D68" s="1977" t="s">
        <v>1458</v>
      </c>
      <c r="E68" s="1977" t="s">
        <v>1267</v>
      </c>
      <c r="F68" s="2003">
        <v>107</v>
      </c>
      <c r="G68" s="1977" t="s">
        <v>366</v>
      </c>
      <c r="H68" s="1977">
        <v>3575057023.1900001</v>
      </c>
      <c r="I68" s="1977">
        <f>H68/F68</f>
        <v>33411747.880280375</v>
      </c>
      <c r="J68" s="1600">
        <v>45590</v>
      </c>
      <c r="K68" s="1601" t="s">
        <v>1459</v>
      </c>
    </row>
    <row r="69" spans="1:11" ht="15" customHeight="1" x14ac:dyDescent="0.2">
      <c r="A69" s="2002"/>
      <c r="B69" s="2002"/>
      <c r="C69" s="1977"/>
      <c r="D69" s="1977"/>
      <c r="E69" s="1977"/>
      <c r="F69" s="2003"/>
      <c r="G69" s="1977"/>
      <c r="H69" s="1977"/>
      <c r="I69" s="1977"/>
      <c r="J69" s="1600">
        <v>45594</v>
      </c>
      <c r="K69" s="1601" t="s">
        <v>1460</v>
      </c>
    </row>
    <row r="70" spans="1:11" ht="15" customHeight="1" x14ac:dyDescent="0.2">
      <c r="A70" s="2002"/>
      <c r="B70" s="2002"/>
      <c r="C70" s="1977"/>
      <c r="D70" s="1977"/>
      <c r="E70" s="1977"/>
      <c r="F70" s="2003"/>
      <c r="G70" s="1977"/>
      <c r="H70" s="1977"/>
      <c r="I70" s="1977"/>
      <c r="J70" s="1600">
        <v>45625</v>
      </c>
      <c r="K70" s="1601" t="s">
        <v>1272</v>
      </c>
    </row>
    <row r="71" spans="1:11" ht="15" customHeight="1" x14ac:dyDescent="0.2">
      <c r="A71" s="2002"/>
      <c r="B71" s="2002"/>
      <c r="C71" s="1977"/>
      <c r="D71" s="1977"/>
      <c r="E71" s="1977"/>
      <c r="F71" s="2003"/>
      <c r="G71" s="1977"/>
      <c r="H71" s="1977"/>
      <c r="I71" s="1977"/>
      <c r="J71" s="1600">
        <v>45646</v>
      </c>
      <c r="K71" s="1601" t="s">
        <v>1300</v>
      </c>
    </row>
    <row r="72" spans="1:11" ht="15" customHeight="1" x14ac:dyDescent="0.2">
      <c r="A72" s="2002"/>
      <c r="B72" s="2002"/>
      <c r="C72" s="1977"/>
      <c r="D72" s="1977"/>
      <c r="E72" s="1977"/>
      <c r="F72" s="2003"/>
      <c r="G72" s="1977"/>
      <c r="H72" s="1977"/>
      <c r="I72" s="1977"/>
      <c r="J72" s="1600">
        <v>45673</v>
      </c>
      <c r="K72" s="1601" t="s">
        <v>1286</v>
      </c>
    </row>
    <row r="73" spans="1:11" ht="15" customHeight="1" x14ac:dyDescent="0.2">
      <c r="A73" s="2002"/>
      <c r="B73" s="2002"/>
      <c r="C73" s="1977"/>
      <c r="D73" s="1977"/>
      <c r="E73" s="1977"/>
      <c r="F73" s="2003"/>
      <c r="G73" s="1977"/>
      <c r="H73" s="1977"/>
      <c r="I73" s="1977"/>
      <c r="J73" s="1600">
        <v>45688</v>
      </c>
      <c r="K73" s="1601" t="s">
        <v>1298</v>
      </c>
    </row>
    <row r="74" spans="1:11" ht="15" customHeight="1" x14ac:dyDescent="0.2">
      <c r="A74" s="2002"/>
      <c r="B74" s="2002"/>
      <c r="C74" s="1977"/>
      <c r="D74" s="1977"/>
      <c r="E74" s="1977"/>
      <c r="F74" s="2003"/>
      <c r="G74" s="1977"/>
      <c r="H74" s="1977"/>
      <c r="I74" s="1977"/>
      <c r="J74" s="1600">
        <v>45699</v>
      </c>
      <c r="K74" s="1601" t="s">
        <v>1299</v>
      </c>
    </row>
    <row r="75" spans="1:11" ht="15" customHeight="1" x14ac:dyDescent="0.2">
      <c r="A75" s="2002"/>
      <c r="B75" s="2002"/>
      <c r="C75" s="1977"/>
      <c r="D75" s="1977"/>
      <c r="E75" s="1977"/>
      <c r="F75" s="2003"/>
      <c r="G75" s="1977"/>
      <c r="H75" s="1977"/>
      <c r="I75" s="1977"/>
      <c r="J75" s="1600">
        <v>45710</v>
      </c>
      <c r="K75" s="1601" t="s">
        <v>1287</v>
      </c>
    </row>
    <row r="76" spans="1:11" ht="15" customHeight="1" x14ac:dyDescent="0.2">
      <c r="A76" s="2002"/>
      <c r="B76" s="2002"/>
      <c r="C76" s="1977"/>
      <c r="D76" s="1977"/>
      <c r="E76" s="1977"/>
      <c r="F76" s="2003"/>
      <c r="G76" s="1977"/>
      <c r="H76" s="1977"/>
      <c r="I76" s="1977"/>
      <c r="J76" s="1600">
        <v>45716</v>
      </c>
      <c r="K76" s="1601" t="s">
        <v>1298</v>
      </c>
    </row>
    <row r="77" spans="1:11" ht="15" customHeight="1" x14ac:dyDescent="0.2">
      <c r="A77" s="2002"/>
      <c r="B77" s="2002"/>
      <c r="C77" s="1977"/>
      <c r="D77" s="1977"/>
      <c r="E77" s="1977"/>
      <c r="F77" s="2003"/>
      <c r="G77" s="1977"/>
      <c r="H77" s="1977"/>
      <c r="I77" s="1977"/>
      <c r="J77" s="1600">
        <v>45723</v>
      </c>
      <c r="K77" s="1601" t="s">
        <v>1286</v>
      </c>
    </row>
    <row r="78" spans="1:11" ht="15" customHeight="1" x14ac:dyDescent="0.2">
      <c r="A78" s="2002"/>
      <c r="B78" s="2002"/>
      <c r="C78" s="1977"/>
      <c r="D78" s="1977"/>
      <c r="E78" s="1977"/>
      <c r="F78" s="2003"/>
      <c r="G78" s="1977"/>
      <c r="H78" s="1977"/>
      <c r="I78" s="1977"/>
      <c r="J78" s="1600">
        <v>45742</v>
      </c>
      <c r="K78" s="1601" t="s">
        <v>1287</v>
      </c>
    </row>
    <row r="79" spans="1:11" ht="15" customHeight="1" x14ac:dyDescent="0.2">
      <c r="A79" s="2002"/>
      <c r="B79" s="2002"/>
      <c r="C79" s="1977"/>
      <c r="D79" s="1977"/>
      <c r="E79" s="1977"/>
      <c r="F79" s="2003"/>
      <c r="G79" s="1977"/>
      <c r="H79" s="1977"/>
      <c r="I79" s="1977"/>
      <c r="J79" s="1600">
        <v>45743</v>
      </c>
      <c r="K79" s="1601" t="s">
        <v>1461</v>
      </c>
    </row>
    <row r="80" spans="1:11" ht="15" customHeight="1" x14ac:dyDescent="0.2">
      <c r="A80" s="2002"/>
      <c r="B80" s="2002"/>
      <c r="C80" s="1977"/>
      <c r="D80" s="1977"/>
      <c r="E80" s="1977"/>
      <c r="F80" s="2003"/>
      <c r="G80" s="1977"/>
      <c r="H80" s="1977"/>
      <c r="I80" s="1977"/>
      <c r="J80" s="1600">
        <v>45775</v>
      </c>
      <c r="K80" s="1601" t="s">
        <v>1299</v>
      </c>
    </row>
    <row r="81" spans="1:11" ht="15" customHeight="1" x14ac:dyDescent="0.2">
      <c r="A81" s="2002"/>
      <c r="B81" s="2002"/>
      <c r="C81" s="1977"/>
      <c r="D81" s="1977"/>
      <c r="E81" s="1977"/>
      <c r="F81" s="2003"/>
      <c r="G81" s="1977"/>
      <c r="H81" s="1977"/>
      <c r="I81" s="1977"/>
      <c r="J81" s="1600">
        <v>45807</v>
      </c>
      <c r="K81" s="1599" t="s">
        <v>1271</v>
      </c>
    </row>
    <row r="82" spans="1:11" ht="15" customHeight="1" x14ac:dyDescent="0.2">
      <c r="A82" s="2002"/>
      <c r="B82" s="2002"/>
      <c r="C82" s="1977"/>
      <c r="D82" s="1977"/>
      <c r="E82" s="1977"/>
      <c r="F82" s="2003"/>
      <c r="G82" s="1977"/>
      <c r="H82" s="1977"/>
      <c r="I82" s="1977"/>
      <c r="J82" s="1600">
        <v>45807</v>
      </c>
      <c r="K82" s="1601" t="s">
        <v>1299</v>
      </c>
    </row>
    <row r="83" spans="1:11" ht="15" customHeight="1" x14ac:dyDescent="0.2">
      <c r="A83" s="2002"/>
      <c r="B83" s="2002"/>
      <c r="C83" s="1977"/>
      <c r="D83" s="1977"/>
      <c r="E83" s="1977"/>
      <c r="F83" s="2003"/>
      <c r="G83" s="1977"/>
      <c r="H83" s="1977"/>
      <c r="I83" s="1977"/>
      <c r="J83" s="1600">
        <v>45807</v>
      </c>
      <c r="K83" s="1601" t="s">
        <v>1462</v>
      </c>
    </row>
    <row r="84" spans="1:11" ht="15" customHeight="1" x14ac:dyDescent="0.2">
      <c r="A84" s="2002"/>
      <c r="B84" s="2002"/>
      <c r="C84" s="1977"/>
      <c r="D84" s="1977"/>
      <c r="E84" s="1977"/>
      <c r="F84" s="2003"/>
      <c r="G84" s="1977"/>
      <c r="H84" s="1977"/>
      <c r="I84" s="1977"/>
      <c r="J84" s="1600">
        <v>45814</v>
      </c>
      <c r="K84" s="1601" t="s">
        <v>1463</v>
      </c>
    </row>
    <row r="85" spans="1:11" ht="15" customHeight="1" x14ac:dyDescent="0.2">
      <c r="A85" s="2002"/>
      <c r="B85" s="2002"/>
      <c r="C85" s="1977"/>
      <c r="D85" s="1977"/>
      <c r="E85" s="1977"/>
      <c r="F85" s="2003"/>
      <c r="G85" s="1977"/>
      <c r="H85" s="1977"/>
      <c r="I85" s="1977"/>
      <c r="J85" s="1600">
        <v>45831</v>
      </c>
      <c r="K85" s="1601" t="s">
        <v>1464</v>
      </c>
    </row>
    <row r="86" spans="1:11" ht="15" customHeight="1" x14ac:dyDescent="0.2">
      <c r="A86" s="2002"/>
      <c r="B86" s="2002"/>
      <c r="C86" s="1977"/>
      <c r="D86" s="1977"/>
      <c r="E86" s="1977"/>
      <c r="F86" s="2003"/>
      <c r="G86" s="1977"/>
      <c r="H86" s="1977"/>
      <c r="I86" s="1977"/>
      <c r="J86" s="1600">
        <v>45831</v>
      </c>
      <c r="K86" s="1598" t="s">
        <v>1437</v>
      </c>
    </row>
    <row r="87" spans="1:11" ht="15" customHeight="1" x14ac:dyDescent="0.2">
      <c r="A87" s="1941" t="s">
        <v>1314</v>
      </c>
      <c r="B87" s="1941" t="s">
        <v>1465</v>
      </c>
      <c r="C87" s="1938" t="s">
        <v>1316</v>
      </c>
      <c r="D87" s="1938" t="s">
        <v>1466</v>
      </c>
      <c r="E87" s="1938" t="s">
        <v>174</v>
      </c>
      <c r="F87" s="1938">
        <v>45</v>
      </c>
      <c r="G87" s="1938" t="s">
        <v>1467</v>
      </c>
      <c r="H87" s="1942">
        <v>731737566.50999999</v>
      </c>
      <c r="I87" s="1942">
        <f>+H87/F87</f>
        <v>16260834.811333332</v>
      </c>
      <c r="J87" s="1596">
        <v>45183</v>
      </c>
      <c r="K87" s="1610" t="s">
        <v>1320</v>
      </c>
    </row>
    <row r="88" spans="1:11" ht="15" customHeight="1" x14ac:dyDescent="0.2">
      <c r="A88" s="1941"/>
      <c r="B88" s="1941"/>
      <c r="C88" s="1938"/>
      <c r="D88" s="1938"/>
      <c r="E88" s="1938"/>
      <c r="F88" s="1938"/>
      <c r="G88" s="1938"/>
      <c r="H88" s="1942"/>
      <c r="I88" s="1942"/>
      <c r="J88" s="1596">
        <v>45549</v>
      </c>
      <c r="K88" s="1593" t="s">
        <v>1270</v>
      </c>
    </row>
    <row r="89" spans="1:11" ht="15" customHeight="1" x14ac:dyDescent="0.2">
      <c r="A89" s="1941"/>
      <c r="B89" s="1941"/>
      <c r="C89" s="1938"/>
      <c r="D89" s="1938"/>
      <c r="E89" s="1938"/>
      <c r="F89" s="1938"/>
      <c r="G89" s="1938"/>
      <c r="H89" s="1942"/>
      <c r="I89" s="1942"/>
      <c r="J89" s="1596">
        <v>45549</v>
      </c>
      <c r="K89" s="1593" t="s">
        <v>1271</v>
      </c>
    </row>
    <row r="90" spans="1:11" ht="15" customHeight="1" x14ac:dyDescent="0.2">
      <c r="A90" s="1941"/>
      <c r="B90" s="1941"/>
      <c r="C90" s="1938"/>
      <c r="D90" s="1938"/>
      <c r="E90" s="1938"/>
      <c r="F90" s="1938"/>
      <c r="G90" s="1938"/>
      <c r="H90" s="1942"/>
      <c r="I90" s="1942"/>
      <c r="J90" s="1596">
        <v>45187</v>
      </c>
      <c r="K90" s="1593" t="s">
        <v>1272</v>
      </c>
    </row>
    <row r="91" spans="1:11" ht="15" customHeight="1" x14ac:dyDescent="0.2">
      <c r="A91" s="1941"/>
      <c r="B91" s="1941"/>
      <c r="C91" s="1938"/>
      <c r="D91" s="1938"/>
      <c r="E91" s="1938"/>
      <c r="F91" s="1938"/>
      <c r="G91" s="1938"/>
      <c r="H91" s="1942"/>
      <c r="I91" s="1942"/>
      <c r="J91" s="1596">
        <v>45187</v>
      </c>
      <c r="K91" s="1593" t="s">
        <v>1273</v>
      </c>
    </row>
    <row r="92" spans="1:11" ht="15" customHeight="1" x14ac:dyDescent="0.2">
      <c r="A92" s="1941"/>
      <c r="B92" s="1941"/>
      <c r="C92" s="1938"/>
      <c r="D92" s="1938"/>
      <c r="E92" s="1938"/>
      <c r="F92" s="1938"/>
      <c r="G92" s="1938"/>
      <c r="H92" s="1942"/>
      <c r="I92" s="1942"/>
      <c r="J92" s="1596">
        <v>45188</v>
      </c>
      <c r="K92" s="1593" t="s">
        <v>1468</v>
      </c>
    </row>
    <row r="93" spans="1:11" ht="15" customHeight="1" x14ac:dyDescent="0.2">
      <c r="A93" s="1941"/>
      <c r="B93" s="1941"/>
      <c r="C93" s="1938"/>
      <c r="D93" s="1938"/>
      <c r="E93" s="1938"/>
      <c r="F93" s="1938"/>
      <c r="G93" s="1938"/>
      <c r="H93" s="1942"/>
      <c r="I93" s="1942"/>
      <c r="J93" s="1596">
        <v>45209</v>
      </c>
      <c r="K93" s="1593" t="s">
        <v>1273</v>
      </c>
    </row>
    <row r="94" spans="1:11" ht="15" customHeight="1" x14ac:dyDescent="0.2">
      <c r="A94" s="1941"/>
      <c r="B94" s="1941"/>
      <c r="C94" s="1938"/>
      <c r="D94" s="1938"/>
      <c r="E94" s="1938"/>
      <c r="F94" s="1938"/>
      <c r="G94" s="1938"/>
      <c r="H94" s="1942"/>
      <c r="I94" s="1942"/>
      <c r="J94" s="1596">
        <v>45231</v>
      </c>
      <c r="K94" s="1593" t="s">
        <v>1468</v>
      </c>
    </row>
    <row r="95" spans="1:11" ht="15" customHeight="1" x14ac:dyDescent="0.2">
      <c r="A95" s="1941"/>
      <c r="B95" s="1941"/>
      <c r="C95" s="1938"/>
      <c r="D95" s="1938"/>
      <c r="E95" s="1938"/>
      <c r="F95" s="1938"/>
      <c r="G95" s="1938"/>
      <c r="H95" s="1942"/>
      <c r="I95" s="1942"/>
      <c r="J95" s="1596">
        <v>45232</v>
      </c>
      <c r="K95" s="1593" t="s">
        <v>1298</v>
      </c>
    </row>
    <row r="96" spans="1:11" ht="15" customHeight="1" x14ac:dyDescent="0.2">
      <c r="A96" s="1941"/>
      <c r="B96" s="1941"/>
      <c r="C96" s="1938"/>
      <c r="D96" s="1938"/>
      <c r="E96" s="1938"/>
      <c r="F96" s="1938"/>
      <c r="G96" s="1938"/>
      <c r="H96" s="1942"/>
      <c r="I96" s="1942"/>
      <c r="J96" s="1596">
        <v>45232</v>
      </c>
      <c r="K96" s="1593" t="s">
        <v>1388</v>
      </c>
    </row>
    <row r="97" spans="1:11" ht="15" customHeight="1" x14ac:dyDescent="0.2">
      <c r="A97" s="1941"/>
      <c r="B97" s="1941"/>
      <c r="C97" s="1938"/>
      <c r="D97" s="1938"/>
      <c r="E97" s="1938"/>
      <c r="F97" s="1938"/>
      <c r="G97" s="1938"/>
      <c r="H97" s="1942"/>
      <c r="I97" s="1942"/>
      <c r="J97" s="1596">
        <v>45233</v>
      </c>
      <c r="K97" s="1593" t="s">
        <v>1395</v>
      </c>
    </row>
    <row r="98" spans="1:11" ht="15" customHeight="1" x14ac:dyDescent="0.2">
      <c r="A98" s="1941"/>
      <c r="B98" s="1941"/>
      <c r="C98" s="1938"/>
      <c r="D98" s="1938"/>
      <c r="E98" s="1938"/>
      <c r="F98" s="1938"/>
      <c r="G98" s="1938"/>
      <c r="H98" s="1942"/>
      <c r="I98" s="1942"/>
      <c r="J98" s="1596">
        <v>45233</v>
      </c>
      <c r="K98" s="1593" t="s">
        <v>1282</v>
      </c>
    </row>
    <row r="99" spans="1:11" ht="15" customHeight="1" x14ac:dyDescent="0.2">
      <c r="A99" s="1941"/>
      <c r="B99" s="1941"/>
      <c r="C99" s="1938"/>
      <c r="D99" s="1938"/>
      <c r="E99" s="1938"/>
      <c r="F99" s="1938"/>
      <c r="G99" s="1938"/>
      <c r="H99" s="1942"/>
      <c r="I99" s="1942"/>
      <c r="J99" s="1596">
        <v>45642</v>
      </c>
      <c r="K99" s="1610" t="s">
        <v>1469</v>
      </c>
    </row>
    <row r="100" spans="1:11" ht="15" customHeight="1" x14ac:dyDescent="0.2">
      <c r="A100" s="1941"/>
      <c r="B100" s="1941"/>
      <c r="C100" s="1938"/>
      <c r="D100" s="1938"/>
      <c r="E100" s="1938"/>
      <c r="F100" s="1938"/>
      <c r="G100" s="1938"/>
      <c r="H100" s="1942"/>
      <c r="I100" s="1942"/>
      <c r="J100" s="1596">
        <v>45688</v>
      </c>
      <c r="K100" s="1610" t="s">
        <v>1470</v>
      </c>
    </row>
    <row r="101" spans="1:11" ht="15" customHeight="1" x14ac:dyDescent="0.2">
      <c r="A101" s="1941"/>
      <c r="B101" s="1941"/>
      <c r="C101" s="1938"/>
      <c r="D101" s="1938"/>
      <c r="E101" s="1938"/>
      <c r="F101" s="1938"/>
      <c r="G101" s="1938"/>
      <c r="H101" s="1942"/>
      <c r="I101" s="1942"/>
      <c r="J101" s="1596">
        <v>45716</v>
      </c>
      <c r="K101" s="1610" t="s">
        <v>1471</v>
      </c>
    </row>
    <row r="102" spans="1:11" ht="15" customHeight="1" x14ac:dyDescent="0.2">
      <c r="A102" s="1941"/>
      <c r="B102" s="1941"/>
      <c r="C102" s="1938"/>
      <c r="D102" s="1938"/>
      <c r="E102" s="1938"/>
      <c r="F102" s="1938"/>
      <c r="G102" s="1938"/>
      <c r="H102" s="1942"/>
      <c r="I102" s="1942"/>
      <c r="J102" s="1596">
        <v>45769</v>
      </c>
      <c r="K102" s="1610" t="s">
        <v>1472</v>
      </c>
    </row>
    <row r="103" spans="1:11" ht="15" customHeight="1" x14ac:dyDescent="0.2">
      <c r="A103" s="1941"/>
      <c r="B103" s="1941"/>
      <c r="C103" s="1938"/>
      <c r="D103" s="1938"/>
      <c r="E103" s="1938"/>
      <c r="F103" s="1938"/>
      <c r="G103" s="1938"/>
      <c r="H103" s="1942"/>
      <c r="I103" s="1942"/>
      <c r="J103" s="1596">
        <v>45806</v>
      </c>
      <c r="K103" s="1610" t="s">
        <v>1428</v>
      </c>
    </row>
    <row r="104" spans="1:11" ht="15" customHeight="1" x14ac:dyDescent="0.2">
      <c r="A104" s="1941"/>
      <c r="B104" s="1941"/>
      <c r="C104" s="1938"/>
      <c r="D104" s="1938"/>
      <c r="E104" s="1938"/>
      <c r="F104" s="1938"/>
      <c r="G104" s="1938"/>
      <c r="H104" s="1942"/>
      <c r="I104" s="1942"/>
      <c r="J104" s="1596">
        <v>45810</v>
      </c>
      <c r="K104" s="1610" t="s">
        <v>1473</v>
      </c>
    </row>
    <row r="105" spans="1:11" ht="15" customHeight="1" x14ac:dyDescent="0.2">
      <c r="A105" s="1941"/>
      <c r="B105" s="1941"/>
      <c r="C105" s="1938"/>
      <c r="D105" s="1938"/>
      <c r="E105" s="1938"/>
      <c r="F105" s="1938"/>
      <c r="G105" s="1938"/>
      <c r="H105" s="1942"/>
      <c r="I105" s="1942"/>
      <c r="J105" s="1596">
        <v>45820</v>
      </c>
      <c r="K105" s="1610" t="s">
        <v>1474</v>
      </c>
    </row>
    <row r="106" spans="1:11" ht="15" customHeight="1" x14ac:dyDescent="0.2">
      <c r="A106" s="1941"/>
      <c r="B106" s="1941"/>
      <c r="C106" s="1938"/>
      <c r="D106" s="1938"/>
      <c r="E106" s="1938"/>
      <c r="F106" s="1938"/>
      <c r="G106" s="1938"/>
      <c r="H106" s="1942"/>
      <c r="I106" s="1942"/>
      <c r="J106" s="1596">
        <v>45834</v>
      </c>
      <c r="K106" s="1610" t="s">
        <v>1475</v>
      </c>
    </row>
    <row r="107" spans="1:11" ht="15" customHeight="1" x14ac:dyDescent="0.2">
      <c r="A107" s="1941"/>
      <c r="B107" s="1941"/>
      <c r="C107" s="1938"/>
      <c r="D107" s="1938"/>
      <c r="E107" s="1938"/>
      <c r="F107" s="1938"/>
      <c r="G107" s="1938"/>
      <c r="H107" s="1942"/>
      <c r="I107" s="1942"/>
      <c r="J107" s="1596">
        <v>45835</v>
      </c>
      <c r="K107" s="1610" t="s">
        <v>1476</v>
      </c>
    </row>
    <row r="108" spans="1:11" ht="15" customHeight="1" x14ac:dyDescent="0.2">
      <c r="A108" s="1941"/>
      <c r="B108" s="1941"/>
      <c r="C108" s="1938"/>
      <c r="D108" s="1938"/>
      <c r="E108" s="1938"/>
      <c r="F108" s="1938"/>
      <c r="G108" s="1938"/>
      <c r="H108" s="1942"/>
      <c r="I108" s="1942"/>
      <c r="J108" s="1596">
        <v>45839</v>
      </c>
      <c r="K108" s="1610" t="s">
        <v>1400</v>
      </c>
    </row>
    <row r="109" spans="1:11" ht="15" customHeight="1" x14ac:dyDescent="0.2">
      <c r="A109" s="1941"/>
      <c r="B109" s="1941"/>
      <c r="C109" s="1938"/>
      <c r="D109" s="1938"/>
      <c r="E109" s="1938"/>
      <c r="F109" s="1938"/>
      <c r="G109" s="1938"/>
      <c r="H109" s="1942"/>
      <c r="I109" s="1942"/>
      <c r="J109" s="1596">
        <v>45859</v>
      </c>
      <c r="K109" s="1610" t="s">
        <v>1437</v>
      </c>
    </row>
    <row r="110" spans="1:11" ht="15" customHeight="1" x14ac:dyDescent="0.2">
      <c r="A110" s="1968" t="s">
        <v>1264</v>
      </c>
      <c r="B110" s="1969" t="s">
        <v>1389</v>
      </c>
      <c r="C110" s="1965" t="s">
        <v>1390</v>
      </c>
      <c r="D110" s="1965" t="s">
        <v>1391</v>
      </c>
      <c r="E110" s="1965" t="s">
        <v>174</v>
      </c>
      <c r="F110" s="1965">
        <v>105</v>
      </c>
      <c r="G110" s="1965" t="s">
        <v>1392</v>
      </c>
      <c r="H110" s="1966">
        <v>1960000000</v>
      </c>
      <c r="I110" s="1966">
        <f>+H110/F110</f>
        <v>18666666.666666668</v>
      </c>
      <c r="J110" s="1617">
        <v>45279</v>
      </c>
      <c r="K110" s="1598" t="s">
        <v>1269</v>
      </c>
    </row>
    <row r="111" spans="1:11" ht="15" customHeight="1" x14ac:dyDescent="0.2">
      <c r="A111" s="1968"/>
      <c r="B111" s="1969"/>
      <c r="C111" s="1965"/>
      <c r="D111" s="1965"/>
      <c r="E111" s="1965"/>
      <c r="F111" s="1965"/>
      <c r="G111" s="1965"/>
      <c r="H111" s="1966"/>
      <c r="I111" s="1966"/>
      <c r="J111" s="1617">
        <v>45306</v>
      </c>
      <c r="K111" s="1598" t="s">
        <v>1271</v>
      </c>
    </row>
    <row r="112" spans="1:11" ht="15" customHeight="1" x14ac:dyDescent="0.2">
      <c r="A112" s="1968"/>
      <c r="B112" s="1969"/>
      <c r="C112" s="1965"/>
      <c r="D112" s="1965"/>
      <c r="E112" s="1965"/>
      <c r="F112" s="1965"/>
      <c r="G112" s="1965"/>
      <c r="H112" s="1966"/>
      <c r="I112" s="1966"/>
      <c r="J112" s="1617">
        <v>45359</v>
      </c>
      <c r="K112" s="1598" t="s">
        <v>1272</v>
      </c>
    </row>
    <row r="113" spans="1:11" ht="15" customHeight="1" x14ac:dyDescent="0.2">
      <c r="A113" s="1968"/>
      <c r="B113" s="1969"/>
      <c r="C113" s="1965"/>
      <c r="D113" s="1965"/>
      <c r="E113" s="1965"/>
      <c r="F113" s="1965"/>
      <c r="G113" s="1965"/>
      <c r="H113" s="1966"/>
      <c r="I113" s="1966"/>
      <c r="J113" s="1617">
        <v>45386</v>
      </c>
      <c r="K113" s="1598" t="s">
        <v>1296</v>
      </c>
    </row>
    <row r="114" spans="1:11" ht="15" customHeight="1" x14ac:dyDescent="0.2">
      <c r="A114" s="1963" t="s">
        <v>1314</v>
      </c>
      <c r="B114" s="1935" t="s">
        <v>1477</v>
      </c>
      <c r="C114" s="1961" t="s">
        <v>1316</v>
      </c>
      <c r="D114" s="1961" t="s">
        <v>1478</v>
      </c>
      <c r="E114" s="1961" t="s">
        <v>174</v>
      </c>
      <c r="F114" s="1961">
        <v>16</v>
      </c>
      <c r="G114" s="1961" t="s">
        <v>1479</v>
      </c>
      <c r="H114" s="1940">
        <v>294604051.36000001</v>
      </c>
      <c r="I114" s="1942">
        <f>+H114/F114</f>
        <v>18412753.210000001</v>
      </c>
      <c r="J114" s="1596">
        <v>45539</v>
      </c>
      <c r="K114" s="1624" t="s">
        <v>1320</v>
      </c>
    </row>
    <row r="115" spans="1:11" ht="15" customHeight="1" x14ac:dyDescent="0.2">
      <c r="A115" s="1963"/>
      <c r="B115" s="1935"/>
      <c r="C115" s="1961"/>
      <c r="D115" s="1961"/>
      <c r="E115" s="1961"/>
      <c r="F115" s="1961"/>
      <c r="G115" s="1961"/>
      <c r="H115" s="1940"/>
      <c r="I115" s="1942"/>
      <c r="J115" s="1596">
        <v>45539</v>
      </c>
      <c r="K115" s="1624" t="s">
        <v>1270</v>
      </c>
    </row>
    <row r="116" spans="1:11" ht="15" customHeight="1" x14ac:dyDescent="0.2">
      <c r="A116" s="1963"/>
      <c r="B116" s="1935"/>
      <c r="C116" s="1961"/>
      <c r="D116" s="1961"/>
      <c r="E116" s="1961"/>
      <c r="F116" s="1961"/>
      <c r="G116" s="1961"/>
      <c r="H116" s="1940"/>
      <c r="I116" s="1942"/>
      <c r="J116" s="1596">
        <v>45541</v>
      </c>
      <c r="K116" s="1624" t="s">
        <v>1271</v>
      </c>
    </row>
    <row r="117" spans="1:11" ht="15" customHeight="1" x14ac:dyDescent="0.2">
      <c r="A117" s="1963"/>
      <c r="B117" s="1935"/>
      <c r="C117" s="1961"/>
      <c r="D117" s="1961"/>
      <c r="E117" s="1961"/>
      <c r="F117" s="1961"/>
      <c r="G117" s="1961"/>
      <c r="H117" s="1940"/>
      <c r="I117" s="1942"/>
      <c r="J117" s="1596">
        <v>45629</v>
      </c>
      <c r="K117" s="1624" t="s">
        <v>1469</v>
      </c>
    </row>
    <row r="118" spans="1:11" ht="15" customHeight="1" x14ac:dyDescent="0.2">
      <c r="A118" s="1963"/>
      <c r="B118" s="1935"/>
      <c r="C118" s="1961"/>
      <c r="D118" s="1961"/>
      <c r="E118" s="1961"/>
      <c r="F118" s="1961"/>
      <c r="G118" s="1961"/>
      <c r="H118" s="1940"/>
      <c r="I118" s="1942"/>
      <c r="J118" s="1596">
        <v>45688</v>
      </c>
      <c r="K118" s="1624" t="s">
        <v>1470</v>
      </c>
    </row>
    <row r="119" spans="1:11" ht="15" customHeight="1" x14ac:dyDescent="0.2">
      <c r="A119" s="1963"/>
      <c r="B119" s="1935"/>
      <c r="C119" s="1961"/>
      <c r="D119" s="1961"/>
      <c r="E119" s="1961"/>
      <c r="F119" s="1961"/>
      <c r="G119" s="1961"/>
      <c r="H119" s="1940"/>
      <c r="I119" s="1942"/>
      <c r="J119" s="1596">
        <v>45716</v>
      </c>
      <c r="K119" s="1624" t="s">
        <v>1471</v>
      </c>
    </row>
    <row r="120" spans="1:11" ht="15" customHeight="1" x14ac:dyDescent="0.2">
      <c r="A120" s="1963"/>
      <c r="B120" s="1935"/>
      <c r="C120" s="1961"/>
      <c r="D120" s="1961"/>
      <c r="E120" s="1961"/>
      <c r="F120" s="1961"/>
      <c r="G120" s="1961"/>
      <c r="H120" s="1940"/>
      <c r="I120" s="1942"/>
      <c r="J120" s="1596">
        <v>45769</v>
      </c>
      <c r="K120" s="1624" t="s">
        <v>1472</v>
      </c>
    </row>
    <row r="121" spans="1:11" ht="15" customHeight="1" x14ac:dyDescent="0.2">
      <c r="A121" s="1963"/>
      <c r="B121" s="1935"/>
      <c r="C121" s="1961"/>
      <c r="D121" s="1961"/>
      <c r="E121" s="1961"/>
      <c r="F121" s="1961"/>
      <c r="G121" s="1961"/>
      <c r="H121" s="1940"/>
      <c r="I121" s="1942"/>
      <c r="J121" s="1596">
        <v>45804</v>
      </c>
      <c r="K121" s="1624" t="s">
        <v>1321</v>
      </c>
    </row>
    <row r="122" spans="1:11" ht="15" customHeight="1" x14ac:dyDescent="0.2">
      <c r="A122" s="1963"/>
      <c r="B122" s="1935"/>
      <c r="C122" s="1961"/>
      <c r="D122" s="1961"/>
      <c r="E122" s="1961"/>
      <c r="F122" s="1961"/>
      <c r="G122" s="1961"/>
      <c r="H122" s="1940"/>
      <c r="I122" s="1942"/>
      <c r="J122" s="1596">
        <v>45824</v>
      </c>
      <c r="K122" s="1624" t="s">
        <v>1480</v>
      </c>
    </row>
    <row r="123" spans="1:11" ht="15" customHeight="1" x14ac:dyDescent="0.2">
      <c r="A123" s="1963"/>
      <c r="B123" s="1935"/>
      <c r="C123" s="1961"/>
      <c r="D123" s="1961"/>
      <c r="E123" s="1961"/>
      <c r="F123" s="1961"/>
      <c r="G123" s="1961"/>
      <c r="H123" s="1940"/>
      <c r="I123" s="1942"/>
      <c r="J123" s="1596">
        <v>45838</v>
      </c>
      <c r="K123" s="1624" t="s">
        <v>1481</v>
      </c>
    </row>
    <row r="124" spans="1:11" ht="15" customHeight="1" x14ac:dyDescent="0.2">
      <c r="A124" s="1963"/>
      <c r="B124" s="1935"/>
      <c r="C124" s="1961"/>
      <c r="D124" s="1961"/>
      <c r="E124" s="1961"/>
      <c r="F124" s="1961"/>
      <c r="G124" s="1961"/>
      <c r="H124" s="1940"/>
      <c r="I124" s="1942"/>
      <c r="J124" s="1596">
        <v>45849</v>
      </c>
      <c r="K124" s="1624" t="s">
        <v>1482</v>
      </c>
    </row>
    <row r="125" spans="1:11" ht="15" customHeight="1" x14ac:dyDescent="0.2">
      <c r="A125" s="1963"/>
      <c r="B125" s="1935"/>
      <c r="C125" s="1961"/>
      <c r="D125" s="1961"/>
      <c r="E125" s="1961"/>
      <c r="F125" s="1961"/>
      <c r="G125" s="1961"/>
      <c r="H125" s="1940"/>
      <c r="I125" s="1942"/>
      <c r="J125" s="1602">
        <v>45867</v>
      </c>
      <c r="K125" s="1611" t="s">
        <v>1483</v>
      </c>
    </row>
    <row r="126" spans="1:11" ht="15" customHeight="1" x14ac:dyDescent="0.2">
      <c r="A126" s="1963"/>
      <c r="B126" s="1935"/>
      <c r="C126" s="1961"/>
      <c r="D126" s="1961"/>
      <c r="E126" s="1961"/>
      <c r="F126" s="1961"/>
      <c r="G126" s="1961"/>
      <c r="H126" s="1940"/>
      <c r="I126" s="1942"/>
      <c r="J126" s="1602">
        <v>45876</v>
      </c>
      <c r="K126" s="1611" t="s">
        <v>1484</v>
      </c>
    </row>
    <row r="127" spans="1:11" ht="15" customHeight="1" x14ac:dyDescent="0.2">
      <c r="A127" s="1963"/>
      <c r="B127" s="1935"/>
      <c r="C127" s="1961"/>
      <c r="D127" s="1961"/>
      <c r="E127" s="1961"/>
      <c r="F127" s="1961"/>
      <c r="G127" s="1961"/>
      <c r="H127" s="1940"/>
      <c r="I127" s="1942"/>
      <c r="J127" s="1602">
        <v>45888</v>
      </c>
      <c r="K127" s="1611" t="s">
        <v>1485</v>
      </c>
    </row>
    <row r="128" spans="1:11" ht="15" customHeight="1" x14ac:dyDescent="0.2">
      <c r="A128" s="1963"/>
      <c r="B128" s="1935"/>
      <c r="C128" s="1961"/>
      <c r="D128" s="1961"/>
      <c r="E128" s="1961"/>
      <c r="F128" s="1961"/>
      <c r="G128" s="1961"/>
      <c r="H128" s="1940"/>
      <c r="I128" s="1942"/>
      <c r="J128" s="1602">
        <v>45890</v>
      </c>
      <c r="K128" s="1611" t="s">
        <v>1486</v>
      </c>
    </row>
    <row r="129" spans="1:11" ht="15" customHeight="1" x14ac:dyDescent="0.2">
      <c r="A129" s="1963"/>
      <c r="B129" s="1935"/>
      <c r="C129" s="1961"/>
      <c r="D129" s="1961"/>
      <c r="E129" s="1961"/>
      <c r="F129" s="1961"/>
      <c r="G129" s="1961"/>
      <c r="H129" s="1940"/>
      <c r="I129" s="1942"/>
      <c r="J129" s="1602">
        <v>45905</v>
      </c>
      <c r="K129" s="1611" t="s">
        <v>1322</v>
      </c>
    </row>
    <row r="130" spans="1:11" ht="15" customHeight="1" x14ac:dyDescent="0.2">
      <c r="A130" s="1963"/>
      <c r="B130" s="1935"/>
      <c r="C130" s="1961"/>
      <c r="D130" s="1961"/>
      <c r="E130" s="1961"/>
      <c r="F130" s="1961"/>
      <c r="G130" s="1961"/>
      <c r="H130" s="1940"/>
      <c r="I130" s="1942"/>
      <c r="J130" s="1602">
        <v>45912</v>
      </c>
      <c r="K130" s="1611" t="s">
        <v>1487</v>
      </c>
    </row>
    <row r="131" spans="1:11" ht="15" customHeight="1" x14ac:dyDescent="0.2">
      <c r="A131" s="1963"/>
      <c r="B131" s="1935"/>
      <c r="C131" s="1961"/>
      <c r="D131" s="1961"/>
      <c r="E131" s="1961"/>
      <c r="F131" s="1961"/>
      <c r="G131" s="1961"/>
      <c r="H131" s="1940"/>
      <c r="I131" s="1942"/>
      <c r="J131" s="1602">
        <v>45917</v>
      </c>
      <c r="K131" s="1611" t="s">
        <v>1488</v>
      </c>
    </row>
    <row r="132" spans="1:11" ht="15" customHeight="1" x14ac:dyDescent="0.2">
      <c r="A132" s="1963"/>
      <c r="B132" s="1935"/>
      <c r="C132" s="1961"/>
      <c r="D132" s="1961"/>
      <c r="E132" s="1961"/>
      <c r="F132" s="1961"/>
      <c r="G132" s="1961"/>
      <c r="H132" s="1940"/>
      <c r="I132" s="1942"/>
      <c r="J132" s="1602">
        <v>45926</v>
      </c>
      <c r="K132" s="1611" t="s">
        <v>1489</v>
      </c>
    </row>
    <row r="133" spans="1:11" ht="15" customHeight="1" x14ac:dyDescent="0.2">
      <c r="A133" s="1963"/>
      <c r="B133" s="1935"/>
      <c r="C133" s="1961"/>
      <c r="D133" s="1961"/>
      <c r="E133" s="1961"/>
      <c r="F133" s="1961"/>
      <c r="G133" s="1961"/>
      <c r="H133" s="1940"/>
      <c r="I133" s="1942"/>
      <c r="J133" s="1602">
        <v>45929</v>
      </c>
      <c r="K133" s="1611" t="s">
        <v>1490</v>
      </c>
    </row>
    <row r="134" spans="1:11" ht="15" customHeight="1" x14ac:dyDescent="0.2">
      <c r="A134" s="1963"/>
      <c r="B134" s="1935"/>
      <c r="C134" s="1961"/>
      <c r="D134" s="1961"/>
      <c r="E134" s="1961"/>
      <c r="F134" s="1961"/>
      <c r="G134" s="1961"/>
      <c r="H134" s="1940"/>
      <c r="I134" s="1942"/>
      <c r="J134" s="1602">
        <v>45930</v>
      </c>
      <c r="K134" s="1611" t="s">
        <v>1491</v>
      </c>
    </row>
    <row r="135" spans="1:11" ht="15" customHeight="1" x14ac:dyDescent="0.2">
      <c r="A135" s="1963"/>
      <c r="B135" s="1935"/>
      <c r="C135" s="1961"/>
      <c r="D135" s="1961"/>
      <c r="E135" s="1961"/>
      <c r="F135" s="1961"/>
      <c r="G135" s="1961"/>
      <c r="H135" s="1940"/>
      <c r="I135" s="1942"/>
      <c r="J135" s="1602">
        <v>45944</v>
      </c>
      <c r="K135" s="1611" t="s">
        <v>1492</v>
      </c>
    </row>
    <row r="136" spans="1:11" ht="15" customHeight="1" x14ac:dyDescent="0.2">
      <c r="A136" s="1963"/>
      <c r="B136" s="1935"/>
      <c r="C136" s="1961"/>
      <c r="D136" s="1961"/>
      <c r="E136" s="1961"/>
      <c r="F136" s="1961"/>
      <c r="G136" s="1961"/>
      <c r="H136" s="1940"/>
      <c r="I136" s="1942"/>
      <c r="J136" s="1602">
        <v>45947</v>
      </c>
      <c r="K136" s="1611" t="s">
        <v>1493</v>
      </c>
    </row>
    <row r="137" spans="1:11" ht="15" customHeight="1" x14ac:dyDescent="0.2">
      <c r="A137" s="1963"/>
      <c r="B137" s="1935"/>
      <c r="C137" s="1961"/>
      <c r="D137" s="1961"/>
      <c r="E137" s="1961"/>
      <c r="F137" s="1961"/>
      <c r="G137" s="1961"/>
      <c r="H137" s="1940"/>
      <c r="I137" s="1942"/>
      <c r="J137" s="1602">
        <v>45950</v>
      </c>
      <c r="K137" s="1611" t="s">
        <v>1494</v>
      </c>
    </row>
    <row r="138" spans="1:11" ht="15" customHeight="1" x14ac:dyDescent="0.2">
      <c r="A138" s="1943" t="s">
        <v>1323</v>
      </c>
      <c r="B138" s="1943" t="s">
        <v>1495</v>
      </c>
      <c r="C138" s="1944" t="s">
        <v>136</v>
      </c>
      <c r="D138" s="1893" t="s">
        <v>1496</v>
      </c>
      <c r="E138" s="1945" t="s">
        <v>1267</v>
      </c>
      <c r="F138" s="1944">
        <v>40</v>
      </c>
      <c r="G138" s="1944" t="s">
        <v>1361</v>
      </c>
      <c r="H138" s="1894">
        <v>1057426911.25</v>
      </c>
      <c r="I138" s="1967">
        <f>+H138/F138</f>
        <v>26435672.78125</v>
      </c>
      <c r="J138" s="1600">
        <v>45433</v>
      </c>
      <c r="K138" s="1601" t="s">
        <v>1320</v>
      </c>
    </row>
    <row r="139" spans="1:11" ht="15" customHeight="1" x14ac:dyDescent="0.2">
      <c r="A139" s="1943"/>
      <c r="B139" s="1943"/>
      <c r="C139" s="1944"/>
      <c r="D139" s="1893"/>
      <c r="E139" s="1945"/>
      <c r="F139" s="1944"/>
      <c r="G139" s="1944"/>
      <c r="H139" s="1894"/>
      <c r="I139" s="1967"/>
      <c r="J139" s="1600">
        <v>45434</v>
      </c>
      <c r="K139" s="1598" t="s">
        <v>1271</v>
      </c>
    </row>
    <row r="140" spans="1:11" ht="15" customHeight="1" x14ac:dyDescent="0.2">
      <c r="A140" s="1943"/>
      <c r="B140" s="1943"/>
      <c r="C140" s="1944"/>
      <c r="D140" s="1893"/>
      <c r="E140" s="1945"/>
      <c r="F140" s="1944"/>
      <c r="G140" s="1944"/>
      <c r="H140" s="1894"/>
      <c r="I140" s="1967"/>
      <c r="J140" s="1600">
        <v>45435</v>
      </c>
      <c r="K140" s="1625" t="s">
        <v>1414</v>
      </c>
    </row>
    <row r="141" spans="1:11" ht="15" customHeight="1" x14ac:dyDescent="0.2">
      <c r="A141" s="1943"/>
      <c r="B141" s="1943"/>
      <c r="C141" s="1944"/>
      <c r="D141" s="1893"/>
      <c r="E141" s="1945"/>
      <c r="F141" s="1944"/>
      <c r="G141" s="1944"/>
      <c r="H141" s="1894"/>
      <c r="I141" s="1967"/>
      <c r="J141" s="1600">
        <v>45436</v>
      </c>
      <c r="K141" s="1625" t="s">
        <v>1469</v>
      </c>
    </row>
    <row r="142" spans="1:11" ht="15" customHeight="1" x14ac:dyDescent="0.2">
      <c r="A142" s="1943"/>
      <c r="B142" s="1943"/>
      <c r="C142" s="1944"/>
      <c r="D142" s="1893"/>
      <c r="E142" s="1945"/>
      <c r="F142" s="1944"/>
      <c r="G142" s="1944"/>
      <c r="H142" s="1894"/>
      <c r="I142" s="1967"/>
      <c r="J142" s="1600">
        <v>45473</v>
      </c>
      <c r="K142" s="1625" t="s">
        <v>1497</v>
      </c>
    </row>
    <row r="143" spans="1:11" ht="15" customHeight="1" x14ac:dyDescent="0.2">
      <c r="A143" s="1943"/>
      <c r="B143" s="1943"/>
      <c r="C143" s="1944"/>
      <c r="D143" s="1893"/>
      <c r="E143" s="1945"/>
      <c r="F143" s="1944"/>
      <c r="G143" s="1944"/>
      <c r="H143" s="1894"/>
      <c r="I143" s="1967"/>
      <c r="J143" s="1600">
        <v>45848</v>
      </c>
      <c r="K143" s="1625" t="s">
        <v>1498</v>
      </c>
    </row>
    <row r="144" spans="1:11" ht="15" customHeight="1" x14ac:dyDescent="0.2">
      <c r="A144" s="1943"/>
      <c r="B144" s="1943"/>
      <c r="C144" s="1944"/>
      <c r="D144" s="1893"/>
      <c r="E144" s="1945"/>
      <c r="F144" s="1944"/>
      <c r="G144" s="1944"/>
      <c r="H144" s="1894"/>
      <c r="I144" s="1967"/>
      <c r="J144" s="1600">
        <v>45868</v>
      </c>
      <c r="K144" s="1625" t="s">
        <v>1499</v>
      </c>
    </row>
    <row r="145" spans="1:11" ht="15" customHeight="1" x14ac:dyDescent="0.2">
      <c r="A145" s="1943"/>
      <c r="B145" s="1943"/>
      <c r="C145" s="1944"/>
      <c r="D145" s="1893"/>
      <c r="E145" s="1945"/>
      <c r="F145" s="1944"/>
      <c r="G145" s="1944"/>
      <c r="H145" s="1894"/>
      <c r="I145" s="1967"/>
      <c r="J145" s="1600">
        <v>45869</v>
      </c>
      <c r="K145" s="1625" t="s">
        <v>1329</v>
      </c>
    </row>
    <row r="146" spans="1:11" ht="15" customHeight="1" x14ac:dyDescent="0.2">
      <c r="A146" s="1943"/>
      <c r="B146" s="1943"/>
      <c r="C146" s="1944"/>
      <c r="D146" s="1893"/>
      <c r="E146" s="1945"/>
      <c r="F146" s="1944"/>
      <c r="G146" s="1944"/>
      <c r="H146" s="1894"/>
      <c r="I146" s="1967"/>
      <c r="J146" s="1600">
        <v>45877</v>
      </c>
      <c r="K146" s="1625" t="s">
        <v>1500</v>
      </c>
    </row>
    <row r="147" spans="1:11" ht="15" customHeight="1" x14ac:dyDescent="0.2">
      <c r="A147" s="1943"/>
      <c r="B147" s="1943"/>
      <c r="C147" s="1944"/>
      <c r="D147" s="1893"/>
      <c r="E147" s="1945"/>
      <c r="F147" s="1944"/>
      <c r="G147" s="1944"/>
      <c r="H147" s="1894"/>
      <c r="I147" s="1967"/>
      <c r="J147" s="1600">
        <v>45894</v>
      </c>
      <c r="K147" s="1625" t="s">
        <v>1501</v>
      </c>
    </row>
    <row r="148" spans="1:11" ht="15" customHeight="1" x14ac:dyDescent="0.2">
      <c r="A148" s="1943"/>
      <c r="B148" s="1943"/>
      <c r="C148" s="1944"/>
      <c r="D148" s="1893"/>
      <c r="E148" s="1945"/>
      <c r="F148" s="1944"/>
      <c r="G148" s="1944"/>
      <c r="H148" s="1894"/>
      <c r="I148" s="1967"/>
      <c r="J148" s="1600">
        <v>45910</v>
      </c>
      <c r="K148" s="1625" t="s">
        <v>1502</v>
      </c>
    </row>
    <row r="149" spans="1:11" ht="15" customHeight="1" x14ac:dyDescent="0.2">
      <c r="A149" s="1943"/>
      <c r="B149" s="1943"/>
      <c r="C149" s="1944"/>
      <c r="D149" s="1893"/>
      <c r="E149" s="1945"/>
      <c r="F149" s="1944"/>
      <c r="G149" s="1944"/>
      <c r="H149" s="1894"/>
      <c r="I149" s="1967"/>
      <c r="J149" s="1600">
        <v>45952</v>
      </c>
      <c r="K149" s="1625" t="s">
        <v>1503</v>
      </c>
    </row>
    <row r="150" spans="1:11" ht="15" customHeight="1" x14ac:dyDescent="0.2">
      <c r="A150" s="1943"/>
      <c r="B150" s="1943"/>
      <c r="C150" s="1944"/>
      <c r="D150" s="1893"/>
      <c r="E150" s="1945"/>
      <c r="F150" s="1944"/>
      <c r="G150" s="1944"/>
      <c r="H150" s="1894"/>
      <c r="I150" s="1967"/>
      <c r="J150" s="1600">
        <v>45964</v>
      </c>
      <c r="K150" s="1625" t="s">
        <v>1494</v>
      </c>
    </row>
    <row r="151" spans="1:11" ht="15" customHeight="1" x14ac:dyDescent="0.2">
      <c r="A151" s="1943" t="s">
        <v>1314</v>
      </c>
      <c r="B151" s="1943" t="s">
        <v>1504</v>
      </c>
      <c r="C151" s="1893" t="s">
        <v>1316</v>
      </c>
      <c r="D151" s="1893" t="s">
        <v>1505</v>
      </c>
      <c r="E151" s="1945" t="s">
        <v>174</v>
      </c>
      <c r="F151" s="1944">
        <v>69</v>
      </c>
      <c r="G151" s="1893" t="s">
        <v>1361</v>
      </c>
      <c r="H151" s="1894">
        <v>1341069903.96</v>
      </c>
      <c r="I151" s="1967">
        <f>+H151/F151</f>
        <v>19435795.709565219</v>
      </c>
      <c r="J151" s="1600">
        <v>45420</v>
      </c>
      <c r="K151" s="1601" t="s">
        <v>1320</v>
      </c>
    </row>
    <row r="152" spans="1:11" ht="15" customHeight="1" x14ac:dyDescent="0.2">
      <c r="A152" s="1943"/>
      <c r="B152" s="1943"/>
      <c r="C152" s="1893"/>
      <c r="D152" s="1893"/>
      <c r="E152" s="1945"/>
      <c r="F152" s="1944"/>
      <c r="G152" s="1893"/>
      <c r="H152" s="1894"/>
      <c r="I152" s="1967"/>
      <c r="J152" s="1600">
        <v>45438</v>
      </c>
      <c r="K152" s="1598" t="s">
        <v>1271</v>
      </c>
    </row>
    <row r="153" spans="1:11" ht="15" customHeight="1" x14ac:dyDescent="0.2">
      <c r="A153" s="1943"/>
      <c r="B153" s="1943"/>
      <c r="C153" s="1893"/>
      <c r="D153" s="1893"/>
      <c r="E153" s="1945"/>
      <c r="F153" s="1944"/>
      <c r="G153" s="1893"/>
      <c r="H153" s="1894"/>
      <c r="I153" s="1967"/>
      <c r="J153" s="1600">
        <v>45883</v>
      </c>
      <c r="K153" s="1601" t="s">
        <v>1506</v>
      </c>
    </row>
    <row r="154" spans="1:11" ht="15" customHeight="1" x14ac:dyDescent="0.2">
      <c r="A154" s="1943"/>
      <c r="B154" s="1943"/>
      <c r="C154" s="1893"/>
      <c r="D154" s="1893"/>
      <c r="E154" s="1945"/>
      <c r="F154" s="1944"/>
      <c r="G154" s="1893"/>
      <c r="H154" s="1894"/>
      <c r="I154" s="1967"/>
      <c r="J154" s="1600">
        <v>45888</v>
      </c>
      <c r="K154" s="1601" t="s">
        <v>1485</v>
      </c>
    </row>
    <row r="155" spans="1:11" ht="15" customHeight="1" x14ac:dyDescent="0.2">
      <c r="A155" s="1943"/>
      <c r="B155" s="1943"/>
      <c r="C155" s="1893"/>
      <c r="D155" s="1893"/>
      <c r="E155" s="1945"/>
      <c r="F155" s="1944"/>
      <c r="G155" s="1893"/>
      <c r="H155" s="1894"/>
      <c r="I155" s="1967"/>
      <c r="J155" s="1600">
        <v>45890</v>
      </c>
      <c r="K155" s="1601" t="s">
        <v>1486</v>
      </c>
    </row>
    <row r="156" spans="1:11" ht="15" customHeight="1" x14ac:dyDescent="0.2">
      <c r="A156" s="1943"/>
      <c r="B156" s="1943"/>
      <c r="C156" s="1893"/>
      <c r="D156" s="1893"/>
      <c r="E156" s="1945"/>
      <c r="F156" s="1944"/>
      <c r="G156" s="1893"/>
      <c r="H156" s="1894"/>
      <c r="I156" s="1967"/>
      <c r="J156" s="1600">
        <v>45930</v>
      </c>
      <c r="K156" s="1601" t="s">
        <v>1507</v>
      </c>
    </row>
    <row r="157" spans="1:11" ht="15" customHeight="1" x14ac:dyDescent="0.2">
      <c r="A157" s="1943"/>
      <c r="B157" s="1943"/>
      <c r="C157" s="1893"/>
      <c r="D157" s="1893"/>
      <c r="E157" s="1945"/>
      <c r="F157" s="1944"/>
      <c r="G157" s="1893"/>
      <c r="H157" s="1894"/>
      <c r="I157" s="1967"/>
      <c r="J157" s="1600">
        <v>45952</v>
      </c>
      <c r="K157" s="1601" t="s">
        <v>1508</v>
      </c>
    </row>
    <row r="158" spans="1:11" ht="15" customHeight="1" x14ac:dyDescent="0.2">
      <c r="A158" s="1943"/>
      <c r="B158" s="1943"/>
      <c r="C158" s="1893"/>
      <c r="D158" s="1893"/>
      <c r="E158" s="1945"/>
      <c r="F158" s="1944"/>
      <c r="G158" s="1893"/>
      <c r="H158" s="1894"/>
      <c r="I158" s="1967"/>
      <c r="J158" s="1600">
        <v>45957</v>
      </c>
      <c r="K158" s="1601" t="s">
        <v>1509</v>
      </c>
    </row>
    <row r="159" spans="1:11" ht="15" customHeight="1" x14ac:dyDescent="0.2">
      <c r="A159" s="1943"/>
      <c r="B159" s="1943"/>
      <c r="C159" s="1893"/>
      <c r="D159" s="1893"/>
      <c r="E159" s="1945"/>
      <c r="F159" s="1944"/>
      <c r="G159" s="1893"/>
      <c r="H159" s="1894"/>
      <c r="I159" s="1967"/>
      <c r="J159" s="1600">
        <v>45988</v>
      </c>
      <c r="K159" s="1601" t="s">
        <v>1510</v>
      </c>
    </row>
    <row r="160" spans="1:11" ht="15" customHeight="1" x14ac:dyDescent="0.2">
      <c r="A160" s="1943"/>
      <c r="B160" s="1943"/>
      <c r="C160" s="1893"/>
      <c r="D160" s="1893"/>
      <c r="E160" s="1945"/>
      <c r="F160" s="1944"/>
      <c r="G160" s="1893"/>
      <c r="H160" s="1894"/>
      <c r="I160" s="1967"/>
      <c r="J160" s="1600">
        <v>45988</v>
      </c>
      <c r="K160" s="1601" t="s">
        <v>1511</v>
      </c>
    </row>
    <row r="161" spans="1:11" ht="15" customHeight="1" x14ac:dyDescent="0.2">
      <c r="A161" s="1943"/>
      <c r="B161" s="1943"/>
      <c r="C161" s="1893"/>
      <c r="D161" s="1893"/>
      <c r="E161" s="1945"/>
      <c r="F161" s="1944"/>
      <c r="G161" s="1893"/>
      <c r="H161" s="1894"/>
      <c r="I161" s="1967"/>
      <c r="J161" s="1600">
        <v>45988</v>
      </c>
      <c r="K161" s="1601" t="s">
        <v>1512</v>
      </c>
    </row>
    <row r="162" spans="1:11" ht="15" customHeight="1" x14ac:dyDescent="0.2">
      <c r="A162" s="1943"/>
      <c r="B162" s="1943"/>
      <c r="C162" s="1893"/>
      <c r="D162" s="1944"/>
      <c r="E162" s="1945"/>
      <c r="F162" s="1944"/>
      <c r="G162" s="1893"/>
      <c r="H162" s="1894"/>
      <c r="I162" s="1967"/>
      <c r="J162" s="1600">
        <v>45993</v>
      </c>
      <c r="K162" s="1601" t="s">
        <v>1494</v>
      </c>
    </row>
    <row r="163" spans="1:11" ht="15" customHeight="1" x14ac:dyDescent="0.2">
      <c r="A163" s="1935" t="s">
        <v>1314</v>
      </c>
      <c r="B163" s="1941" t="s">
        <v>1513</v>
      </c>
      <c r="C163" s="1936" t="s">
        <v>293</v>
      </c>
      <c r="D163" s="1938" t="s">
        <v>1394</v>
      </c>
      <c r="E163" s="2001" t="s">
        <v>1514</v>
      </c>
      <c r="F163" s="1936">
        <v>26</v>
      </c>
      <c r="G163" s="1936" t="s">
        <v>622</v>
      </c>
      <c r="H163" s="1942">
        <v>476102347.50999999</v>
      </c>
      <c r="I163" s="1939">
        <f>+H163/F163</f>
        <v>18311628.750384614</v>
      </c>
      <c r="J163" s="1596">
        <v>45489</v>
      </c>
      <c r="K163" s="1594" t="s">
        <v>1320</v>
      </c>
    </row>
    <row r="164" spans="1:11" ht="15" customHeight="1" x14ac:dyDescent="0.2">
      <c r="A164" s="1935"/>
      <c r="B164" s="1941"/>
      <c r="C164" s="1936"/>
      <c r="D164" s="1938"/>
      <c r="E164" s="2001"/>
      <c r="F164" s="1936"/>
      <c r="G164" s="1936"/>
      <c r="H164" s="1942"/>
      <c r="I164" s="1939"/>
      <c r="J164" s="1596">
        <v>45673</v>
      </c>
      <c r="K164" s="1595" t="s">
        <v>1271</v>
      </c>
    </row>
    <row r="165" spans="1:11" ht="15" customHeight="1" x14ac:dyDescent="0.2">
      <c r="A165" s="1935"/>
      <c r="B165" s="1941"/>
      <c r="C165" s="1936"/>
      <c r="D165" s="1938"/>
      <c r="E165" s="2001"/>
      <c r="F165" s="1936"/>
      <c r="G165" s="1936"/>
      <c r="H165" s="1942"/>
      <c r="I165" s="1939"/>
      <c r="J165" s="1596">
        <v>45709</v>
      </c>
      <c r="K165" s="1594" t="s">
        <v>1515</v>
      </c>
    </row>
    <row r="166" spans="1:11" ht="15" customHeight="1" x14ac:dyDescent="0.2">
      <c r="A166" s="1935"/>
      <c r="B166" s="1941"/>
      <c r="C166" s="1936"/>
      <c r="D166" s="1938"/>
      <c r="E166" s="2001"/>
      <c r="F166" s="1936"/>
      <c r="G166" s="1936"/>
      <c r="H166" s="1942"/>
      <c r="I166" s="1939"/>
      <c r="J166" s="1596">
        <v>45735</v>
      </c>
      <c r="K166" s="1594" t="s">
        <v>1516</v>
      </c>
    </row>
    <row r="167" spans="1:11" ht="15" customHeight="1" x14ac:dyDescent="0.2">
      <c r="A167" s="1935"/>
      <c r="B167" s="1941"/>
      <c r="C167" s="1936"/>
      <c r="D167" s="1938"/>
      <c r="E167" s="2001"/>
      <c r="F167" s="1936"/>
      <c r="G167" s="1936"/>
      <c r="H167" s="1942"/>
      <c r="I167" s="1939"/>
      <c r="J167" s="1596">
        <v>45743</v>
      </c>
      <c r="K167" s="1594" t="s">
        <v>1517</v>
      </c>
    </row>
    <row r="168" spans="1:11" ht="15" customHeight="1" x14ac:dyDescent="0.2">
      <c r="A168" s="1935"/>
      <c r="B168" s="1941"/>
      <c r="C168" s="1936"/>
      <c r="D168" s="1938"/>
      <c r="E168" s="2001"/>
      <c r="F168" s="1936"/>
      <c r="G168" s="1936"/>
      <c r="H168" s="1942"/>
      <c r="I168" s="1939"/>
      <c r="J168" s="1596">
        <v>45813</v>
      </c>
      <c r="K168" s="1594" t="s">
        <v>1518</v>
      </c>
    </row>
    <row r="169" spans="1:11" ht="15" customHeight="1" x14ac:dyDescent="0.2">
      <c r="A169" s="1935"/>
      <c r="B169" s="1941"/>
      <c r="C169" s="1936"/>
      <c r="D169" s="1938"/>
      <c r="E169" s="2001"/>
      <c r="F169" s="1936"/>
      <c r="G169" s="1936"/>
      <c r="H169" s="1942"/>
      <c r="I169" s="1939"/>
      <c r="J169" s="1596">
        <v>45820</v>
      </c>
      <c r="K169" s="1594" t="s">
        <v>1519</v>
      </c>
    </row>
    <row r="170" spans="1:11" ht="15" customHeight="1" x14ac:dyDescent="0.2">
      <c r="A170" s="1935"/>
      <c r="B170" s="1941"/>
      <c r="C170" s="1936"/>
      <c r="D170" s="1938"/>
      <c r="E170" s="2001"/>
      <c r="F170" s="1936"/>
      <c r="G170" s="1936"/>
      <c r="H170" s="1942"/>
      <c r="I170" s="1939"/>
      <c r="J170" s="1596">
        <v>45825</v>
      </c>
      <c r="K170" s="1594" t="s">
        <v>1520</v>
      </c>
    </row>
    <row r="171" spans="1:11" ht="15" customHeight="1" x14ac:dyDescent="0.2">
      <c r="A171" s="1935"/>
      <c r="B171" s="1941"/>
      <c r="C171" s="1936"/>
      <c r="D171" s="1938"/>
      <c r="E171" s="2001"/>
      <c r="F171" s="1936"/>
      <c r="G171" s="1936"/>
      <c r="H171" s="1942"/>
      <c r="I171" s="1939"/>
      <c r="J171" s="1596">
        <v>45826</v>
      </c>
      <c r="K171" s="1594" t="s">
        <v>1400</v>
      </c>
    </row>
    <row r="172" spans="1:11" ht="15" customHeight="1" x14ac:dyDescent="0.2">
      <c r="A172" s="1935"/>
      <c r="B172" s="1941"/>
      <c r="C172" s="1936"/>
      <c r="D172" s="1938"/>
      <c r="E172" s="2001"/>
      <c r="F172" s="1936"/>
      <c r="G172" s="1936"/>
      <c r="H172" s="1942"/>
      <c r="I172" s="1939"/>
      <c r="J172" s="1596">
        <v>45971</v>
      </c>
      <c r="K172" s="1594" t="s">
        <v>1437</v>
      </c>
    </row>
    <row r="173" spans="1:11" ht="15" customHeight="1" x14ac:dyDescent="0.2">
      <c r="A173" s="1943" t="s">
        <v>1314</v>
      </c>
      <c r="B173" s="1975" t="s">
        <v>1521</v>
      </c>
      <c r="C173" s="1944" t="s">
        <v>293</v>
      </c>
      <c r="D173" s="1944" t="s">
        <v>1394</v>
      </c>
      <c r="E173" s="1945" t="s">
        <v>1514</v>
      </c>
      <c r="F173" s="1944">
        <v>36</v>
      </c>
      <c r="G173" s="1944" t="s">
        <v>622</v>
      </c>
      <c r="H173" s="1945">
        <v>660326309.78999996</v>
      </c>
      <c r="I173" s="1967">
        <f>H173/F173</f>
        <v>18342397.494166665</v>
      </c>
      <c r="J173" s="1600">
        <v>45427</v>
      </c>
      <c r="K173" s="1601" t="s">
        <v>1320</v>
      </c>
    </row>
    <row r="174" spans="1:11" ht="15" customHeight="1" x14ac:dyDescent="0.2">
      <c r="A174" s="1943"/>
      <c r="B174" s="1975"/>
      <c r="C174" s="1944"/>
      <c r="D174" s="1944"/>
      <c r="E174" s="1945"/>
      <c r="F174" s="1944"/>
      <c r="G174" s="1944"/>
      <c r="H174" s="1945"/>
      <c r="I174" s="1967"/>
      <c r="J174" s="1600">
        <v>45428</v>
      </c>
      <c r="K174" s="1598" t="s">
        <v>1271</v>
      </c>
    </row>
    <row r="175" spans="1:11" ht="15" customHeight="1" x14ac:dyDescent="0.2">
      <c r="A175" s="1943"/>
      <c r="B175" s="1975"/>
      <c r="C175" s="1944"/>
      <c r="D175" s="1944"/>
      <c r="E175" s="1945"/>
      <c r="F175" s="1944"/>
      <c r="G175" s="1944"/>
      <c r="H175" s="1945"/>
      <c r="I175" s="1967"/>
      <c r="J175" s="1600">
        <v>45429</v>
      </c>
      <c r="K175" s="1601" t="s">
        <v>1517</v>
      </c>
    </row>
    <row r="176" spans="1:11" ht="15" customHeight="1" x14ac:dyDescent="0.2">
      <c r="A176" s="1943"/>
      <c r="B176" s="1975"/>
      <c r="C176" s="1944"/>
      <c r="D176" s="1944"/>
      <c r="E176" s="1945"/>
      <c r="F176" s="1944"/>
      <c r="G176" s="1944"/>
      <c r="H176" s="1945"/>
      <c r="I176" s="1967"/>
      <c r="J176" s="1600">
        <v>45460</v>
      </c>
      <c r="K176" s="1601" t="s">
        <v>1522</v>
      </c>
    </row>
    <row r="177" spans="1:11" ht="15" customHeight="1" x14ac:dyDescent="0.2">
      <c r="A177" s="1943"/>
      <c r="B177" s="1975"/>
      <c r="C177" s="1944"/>
      <c r="D177" s="1944"/>
      <c r="E177" s="1945"/>
      <c r="F177" s="1944"/>
      <c r="G177" s="1944"/>
      <c r="H177" s="1945"/>
      <c r="I177" s="1967"/>
      <c r="J177" s="1600">
        <v>45461</v>
      </c>
      <c r="K177" s="1601" t="s">
        <v>1400</v>
      </c>
    </row>
    <row r="178" spans="1:11" ht="15" customHeight="1" x14ac:dyDescent="0.2">
      <c r="A178" s="1943"/>
      <c r="B178" s="1975"/>
      <c r="C178" s="1944"/>
      <c r="D178" s="1944"/>
      <c r="E178" s="1945"/>
      <c r="F178" s="1944"/>
      <c r="G178" s="1944"/>
      <c r="H178" s="1945"/>
      <c r="I178" s="1967"/>
      <c r="J178" s="1600">
        <v>45950</v>
      </c>
      <c r="K178" s="1601" t="s">
        <v>1437</v>
      </c>
    </row>
    <row r="179" spans="1:11" ht="15" customHeight="1" x14ac:dyDescent="0.2">
      <c r="A179" s="1935" t="s">
        <v>1314</v>
      </c>
      <c r="B179" s="1941" t="s">
        <v>1523</v>
      </c>
      <c r="C179" s="1936" t="s">
        <v>90</v>
      </c>
      <c r="D179" s="1936" t="s">
        <v>1394</v>
      </c>
      <c r="E179" s="2001" t="s">
        <v>1514</v>
      </c>
      <c r="F179" s="1936">
        <v>16</v>
      </c>
      <c r="G179" s="1938" t="s">
        <v>622</v>
      </c>
      <c r="H179" s="1942">
        <v>287337174.67000002</v>
      </c>
      <c r="I179" s="1939">
        <f>+H179/F179</f>
        <v>17958573.416875001</v>
      </c>
      <c r="J179" s="1596">
        <v>45412</v>
      </c>
      <c r="K179" s="1594" t="s">
        <v>1524</v>
      </c>
    </row>
    <row r="180" spans="1:11" ht="15" customHeight="1" x14ac:dyDescent="0.2">
      <c r="A180" s="1935"/>
      <c r="B180" s="1941"/>
      <c r="C180" s="1936"/>
      <c r="D180" s="1936"/>
      <c r="E180" s="2001"/>
      <c r="F180" s="1936"/>
      <c r="G180" s="1938"/>
      <c r="H180" s="1942"/>
      <c r="I180" s="1939"/>
      <c r="J180" s="1596">
        <v>45413</v>
      </c>
      <c r="K180" s="1594" t="s">
        <v>1525</v>
      </c>
    </row>
    <row r="181" spans="1:11" ht="15" customHeight="1" x14ac:dyDescent="0.2">
      <c r="A181" s="1935"/>
      <c r="B181" s="1941"/>
      <c r="C181" s="1936"/>
      <c r="D181" s="1936"/>
      <c r="E181" s="2001"/>
      <c r="F181" s="1936"/>
      <c r="G181" s="1938"/>
      <c r="H181" s="1942"/>
      <c r="I181" s="1939"/>
      <c r="J181" s="1596">
        <v>45414</v>
      </c>
      <c r="K181" s="1594" t="s">
        <v>1469</v>
      </c>
    </row>
    <row r="182" spans="1:11" ht="15" customHeight="1" x14ac:dyDescent="0.2">
      <c r="A182" s="1935"/>
      <c r="B182" s="1941"/>
      <c r="C182" s="1936"/>
      <c r="D182" s="1936"/>
      <c r="E182" s="2001"/>
      <c r="F182" s="1936"/>
      <c r="G182" s="1938"/>
      <c r="H182" s="1942"/>
      <c r="I182" s="1939"/>
      <c r="J182" s="1596">
        <v>45415</v>
      </c>
      <c r="K182" s="1594" t="s">
        <v>1526</v>
      </c>
    </row>
    <row r="183" spans="1:11" ht="15" customHeight="1" x14ac:dyDescent="0.2">
      <c r="A183" s="1935"/>
      <c r="B183" s="1941"/>
      <c r="C183" s="1936"/>
      <c r="D183" s="1936"/>
      <c r="E183" s="2001"/>
      <c r="F183" s="1936"/>
      <c r="G183" s="1938"/>
      <c r="H183" s="1942"/>
      <c r="I183" s="1939"/>
      <c r="J183" s="1596">
        <v>45859</v>
      </c>
      <c r="K183" s="1594" t="s">
        <v>1527</v>
      </c>
    </row>
    <row r="184" spans="1:11" ht="15" customHeight="1" x14ac:dyDescent="0.2">
      <c r="A184" s="1935"/>
      <c r="B184" s="1941"/>
      <c r="C184" s="1936"/>
      <c r="D184" s="1936"/>
      <c r="E184" s="2001"/>
      <c r="F184" s="1936"/>
      <c r="G184" s="1938"/>
      <c r="H184" s="1942"/>
      <c r="I184" s="1939"/>
      <c r="J184" s="1596">
        <v>45869</v>
      </c>
      <c r="K184" s="1594" t="s">
        <v>1528</v>
      </c>
    </row>
    <row r="185" spans="1:11" ht="15" customHeight="1" x14ac:dyDescent="0.2">
      <c r="A185" s="1935"/>
      <c r="B185" s="1941"/>
      <c r="C185" s="1936"/>
      <c r="D185" s="1936"/>
      <c r="E185" s="2001"/>
      <c r="F185" s="1936"/>
      <c r="G185" s="1938"/>
      <c r="H185" s="1942"/>
      <c r="I185" s="1939"/>
      <c r="J185" s="1596">
        <v>45881</v>
      </c>
      <c r="K185" s="1594" t="s">
        <v>1529</v>
      </c>
    </row>
    <row r="186" spans="1:11" ht="15" customHeight="1" x14ac:dyDescent="0.2">
      <c r="A186" s="1935"/>
      <c r="B186" s="1941"/>
      <c r="C186" s="1936"/>
      <c r="D186" s="1936"/>
      <c r="E186" s="2001"/>
      <c r="F186" s="1936"/>
      <c r="G186" s="1938"/>
      <c r="H186" s="1942"/>
      <c r="I186" s="1939"/>
      <c r="J186" s="1596">
        <v>45889</v>
      </c>
      <c r="K186" s="1594" t="s">
        <v>1530</v>
      </c>
    </row>
    <row r="187" spans="1:11" ht="15" customHeight="1" x14ac:dyDescent="0.2">
      <c r="A187" s="1935"/>
      <c r="B187" s="1941"/>
      <c r="C187" s="1936"/>
      <c r="D187" s="1936"/>
      <c r="E187" s="2001"/>
      <c r="F187" s="1936"/>
      <c r="G187" s="1938"/>
      <c r="H187" s="1942"/>
      <c r="I187" s="1939"/>
      <c r="J187" s="1596">
        <v>45894</v>
      </c>
      <c r="K187" s="1594" t="s">
        <v>1506</v>
      </c>
    </row>
    <row r="188" spans="1:11" ht="15" customHeight="1" x14ac:dyDescent="0.2">
      <c r="A188" s="1935"/>
      <c r="B188" s="1941"/>
      <c r="C188" s="1936"/>
      <c r="D188" s="1936"/>
      <c r="E188" s="2001"/>
      <c r="F188" s="1936"/>
      <c r="G188" s="1938"/>
      <c r="H188" s="1942"/>
      <c r="I188" s="1939"/>
      <c r="J188" s="1596">
        <v>45895</v>
      </c>
      <c r="K188" s="1594" t="s">
        <v>1531</v>
      </c>
    </row>
    <row r="189" spans="1:11" ht="15" customHeight="1" x14ac:dyDescent="0.2">
      <c r="A189" s="1935"/>
      <c r="B189" s="1941"/>
      <c r="C189" s="1936"/>
      <c r="D189" s="1936"/>
      <c r="E189" s="2001"/>
      <c r="F189" s="1936"/>
      <c r="G189" s="1938"/>
      <c r="H189" s="1942"/>
      <c r="I189" s="1939"/>
      <c r="J189" s="1596">
        <v>45902</v>
      </c>
      <c r="K189" s="1594" t="s">
        <v>1322</v>
      </c>
    </row>
    <row r="190" spans="1:11" ht="15" customHeight="1" x14ac:dyDescent="0.2">
      <c r="A190" s="1935"/>
      <c r="B190" s="1941"/>
      <c r="C190" s="1936"/>
      <c r="D190" s="1936"/>
      <c r="E190" s="2001"/>
      <c r="F190" s="1936"/>
      <c r="G190" s="1938"/>
      <c r="H190" s="1942"/>
      <c r="I190" s="1939"/>
      <c r="J190" s="1596">
        <v>45905</v>
      </c>
      <c r="K190" s="1594" t="s">
        <v>1532</v>
      </c>
    </row>
    <row r="191" spans="1:11" ht="15" customHeight="1" x14ac:dyDescent="0.2">
      <c r="A191" s="1935"/>
      <c r="B191" s="1941"/>
      <c r="C191" s="1936"/>
      <c r="D191" s="1936"/>
      <c r="E191" s="2001"/>
      <c r="F191" s="1936"/>
      <c r="G191" s="1938"/>
      <c r="H191" s="1942"/>
      <c r="I191" s="1939"/>
      <c r="J191" s="1596">
        <v>45911</v>
      </c>
      <c r="K191" s="1594" t="s">
        <v>1322</v>
      </c>
    </row>
    <row r="192" spans="1:11" ht="15" customHeight="1" x14ac:dyDescent="0.2">
      <c r="A192" s="1935"/>
      <c r="B192" s="1941"/>
      <c r="C192" s="1936"/>
      <c r="D192" s="1936"/>
      <c r="E192" s="2001"/>
      <c r="F192" s="1936"/>
      <c r="G192" s="1938"/>
      <c r="H192" s="1942"/>
      <c r="I192" s="1939"/>
      <c r="J192" s="1596">
        <v>45919</v>
      </c>
      <c r="K192" s="1594" t="s">
        <v>1533</v>
      </c>
    </row>
    <row r="193" spans="1:11" ht="15" customHeight="1" x14ac:dyDescent="0.2">
      <c r="A193" s="1935"/>
      <c r="B193" s="1941"/>
      <c r="C193" s="1936"/>
      <c r="D193" s="1936"/>
      <c r="E193" s="2001"/>
      <c r="F193" s="1936"/>
      <c r="G193" s="1938"/>
      <c r="H193" s="1942"/>
      <c r="I193" s="1939"/>
      <c r="J193" s="1596">
        <v>45922</v>
      </c>
      <c r="K193" s="1594" t="s">
        <v>1534</v>
      </c>
    </row>
    <row r="194" spans="1:11" ht="15" customHeight="1" x14ac:dyDescent="0.2">
      <c r="A194" s="1935"/>
      <c r="B194" s="1941"/>
      <c r="C194" s="1936"/>
      <c r="D194" s="1936"/>
      <c r="E194" s="2001"/>
      <c r="F194" s="1936"/>
      <c r="G194" s="1938"/>
      <c r="H194" s="1942"/>
      <c r="I194" s="1939"/>
      <c r="J194" s="1596">
        <v>45924</v>
      </c>
      <c r="K194" s="1594" t="s">
        <v>1535</v>
      </c>
    </row>
    <row r="195" spans="1:11" ht="15" customHeight="1" x14ac:dyDescent="0.2">
      <c r="A195" s="1935"/>
      <c r="B195" s="1941"/>
      <c r="C195" s="1936"/>
      <c r="D195" s="1936"/>
      <c r="E195" s="2001"/>
      <c r="F195" s="1936"/>
      <c r="G195" s="1938"/>
      <c r="H195" s="1942"/>
      <c r="I195" s="1939"/>
      <c r="J195" s="1596">
        <v>45926</v>
      </c>
      <c r="K195" s="1626" t="s">
        <v>1536</v>
      </c>
    </row>
    <row r="196" spans="1:11" ht="15" customHeight="1" x14ac:dyDescent="0.2">
      <c r="A196" s="1935"/>
      <c r="B196" s="1941"/>
      <c r="C196" s="1936"/>
      <c r="D196" s="1936"/>
      <c r="E196" s="2001"/>
      <c r="F196" s="1936"/>
      <c r="G196" s="1938"/>
      <c r="H196" s="1942"/>
      <c r="I196" s="1939"/>
      <c r="J196" s="1596">
        <v>45926</v>
      </c>
      <c r="K196" s="1594" t="s">
        <v>1537</v>
      </c>
    </row>
    <row r="197" spans="1:11" ht="15" customHeight="1" x14ac:dyDescent="0.2">
      <c r="A197" s="1935"/>
      <c r="B197" s="1941"/>
      <c r="C197" s="1936"/>
      <c r="D197" s="1936"/>
      <c r="E197" s="2001"/>
      <c r="F197" s="1936"/>
      <c r="G197" s="1938"/>
      <c r="H197" s="1942"/>
      <c r="I197" s="1939"/>
      <c r="J197" s="1596">
        <v>45932</v>
      </c>
      <c r="K197" s="1594" t="s">
        <v>1400</v>
      </c>
    </row>
    <row r="198" spans="1:11" ht="15" customHeight="1" x14ac:dyDescent="0.2">
      <c r="A198" s="1935"/>
      <c r="B198" s="1941"/>
      <c r="C198" s="1936"/>
      <c r="D198" s="1936"/>
      <c r="E198" s="2001"/>
      <c r="F198" s="1936"/>
      <c r="G198" s="1938"/>
      <c r="H198" s="1942"/>
      <c r="I198" s="1939"/>
      <c r="J198" s="1596">
        <v>45999</v>
      </c>
      <c r="K198" s="1594" t="s">
        <v>1437</v>
      </c>
    </row>
    <row r="199" spans="1:11" ht="15" customHeight="1" x14ac:dyDescent="0.2">
      <c r="A199" s="1943" t="s">
        <v>1314</v>
      </c>
      <c r="B199" s="1975" t="s">
        <v>1538</v>
      </c>
      <c r="C199" s="1944" t="s">
        <v>90</v>
      </c>
      <c r="D199" s="1944" t="s">
        <v>1394</v>
      </c>
      <c r="E199" s="1945" t="s">
        <v>1514</v>
      </c>
      <c r="F199" s="1944">
        <v>24</v>
      </c>
      <c r="G199" s="1893" t="s">
        <v>622</v>
      </c>
      <c r="H199" s="1977">
        <v>449429460.76999998</v>
      </c>
      <c r="I199" s="1894">
        <f>+H199/F199</f>
        <v>18726227.532083333</v>
      </c>
      <c r="J199" s="1600">
        <v>45416</v>
      </c>
      <c r="K199" s="1601" t="s">
        <v>1524</v>
      </c>
    </row>
    <row r="200" spans="1:11" ht="15" customHeight="1" x14ac:dyDescent="0.2">
      <c r="A200" s="1943"/>
      <c r="B200" s="1975"/>
      <c r="C200" s="1944"/>
      <c r="D200" s="1944"/>
      <c r="E200" s="1945"/>
      <c r="F200" s="1944"/>
      <c r="G200" s="1893"/>
      <c r="H200" s="1977"/>
      <c r="I200" s="1894"/>
      <c r="J200" s="1600">
        <v>45417</v>
      </c>
      <c r="K200" s="1601" t="s">
        <v>1525</v>
      </c>
    </row>
    <row r="201" spans="1:11" ht="15" customHeight="1" x14ac:dyDescent="0.2">
      <c r="A201" s="1943"/>
      <c r="B201" s="1975"/>
      <c r="C201" s="1944"/>
      <c r="D201" s="1944"/>
      <c r="E201" s="1945"/>
      <c r="F201" s="1944"/>
      <c r="G201" s="1893"/>
      <c r="H201" s="1977"/>
      <c r="I201" s="1894"/>
      <c r="J201" s="1600">
        <v>45418</v>
      </c>
      <c r="K201" s="1601" t="s">
        <v>1469</v>
      </c>
    </row>
    <row r="202" spans="1:11" ht="15" customHeight="1" x14ac:dyDescent="0.2">
      <c r="A202" s="1943"/>
      <c r="B202" s="1975"/>
      <c r="C202" s="1944"/>
      <c r="D202" s="1944"/>
      <c r="E202" s="1945"/>
      <c r="F202" s="1944"/>
      <c r="G202" s="1893"/>
      <c r="H202" s="1977"/>
      <c r="I202" s="1894"/>
      <c r="J202" s="1600">
        <v>45419</v>
      </c>
      <c r="K202" s="1601" t="s">
        <v>1539</v>
      </c>
    </row>
    <row r="203" spans="1:11" ht="15" customHeight="1" x14ac:dyDescent="0.2">
      <c r="A203" s="1943"/>
      <c r="B203" s="1975"/>
      <c r="C203" s="1944"/>
      <c r="D203" s="1944"/>
      <c r="E203" s="1945"/>
      <c r="F203" s="1944"/>
      <c r="G203" s="1893"/>
      <c r="H203" s="1977"/>
      <c r="I203" s="1894"/>
      <c r="J203" s="1600">
        <v>45420</v>
      </c>
      <c r="K203" s="1601" t="s">
        <v>1526</v>
      </c>
    </row>
    <row r="204" spans="1:11" ht="15" customHeight="1" x14ac:dyDescent="0.2">
      <c r="A204" s="1943"/>
      <c r="B204" s="1975"/>
      <c r="C204" s="1944"/>
      <c r="D204" s="1944"/>
      <c r="E204" s="1945"/>
      <c r="F204" s="1944"/>
      <c r="G204" s="1893"/>
      <c r="H204" s="1977"/>
      <c r="I204" s="1894"/>
      <c r="J204" s="1600">
        <v>45859</v>
      </c>
      <c r="K204" s="1601" t="s">
        <v>1527</v>
      </c>
    </row>
    <row r="205" spans="1:11" ht="15" customHeight="1" x14ac:dyDescent="0.2">
      <c r="A205" s="1943"/>
      <c r="B205" s="1975"/>
      <c r="C205" s="1944"/>
      <c r="D205" s="1944"/>
      <c r="E205" s="1945"/>
      <c r="F205" s="1944"/>
      <c r="G205" s="1893"/>
      <c r="H205" s="1977"/>
      <c r="I205" s="1894"/>
      <c r="J205" s="1600">
        <v>45869</v>
      </c>
      <c r="K205" s="1601" t="s">
        <v>1528</v>
      </c>
    </row>
    <row r="206" spans="1:11" ht="15" customHeight="1" x14ac:dyDescent="0.2">
      <c r="A206" s="1943"/>
      <c r="B206" s="1975"/>
      <c r="C206" s="1944"/>
      <c r="D206" s="1944"/>
      <c r="E206" s="1945"/>
      <c r="F206" s="1944"/>
      <c r="G206" s="1893"/>
      <c r="H206" s="1977"/>
      <c r="I206" s="1894"/>
      <c r="J206" s="1600">
        <v>56838</v>
      </c>
      <c r="K206" s="1601" t="s">
        <v>1529</v>
      </c>
    </row>
    <row r="207" spans="1:11" ht="15" customHeight="1" x14ac:dyDescent="0.2">
      <c r="A207" s="1943"/>
      <c r="B207" s="1975"/>
      <c r="C207" s="1944"/>
      <c r="D207" s="1944"/>
      <c r="E207" s="1945"/>
      <c r="F207" s="1944"/>
      <c r="G207" s="1893"/>
      <c r="H207" s="1977"/>
      <c r="I207" s="1894"/>
      <c r="J207" s="1600">
        <v>45889</v>
      </c>
      <c r="K207" s="1601" t="s">
        <v>1530</v>
      </c>
    </row>
    <row r="208" spans="1:11" ht="15" customHeight="1" x14ac:dyDescent="0.2">
      <c r="A208" s="1943"/>
      <c r="B208" s="1975"/>
      <c r="C208" s="1944"/>
      <c r="D208" s="1944"/>
      <c r="E208" s="1945"/>
      <c r="F208" s="1944"/>
      <c r="G208" s="1893"/>
      <c r="H208" s="1977"/>
      <c r="I208" s="1894"/>
      <c r="J208" s="1600">
        <v>45894</v>
      </c>
      <c r="K208" s="1601" t="s">
        <v>1506</v>
      </c>
    </row>
    <row r="209" spans="1:11" ht="15" customHeight="1" x14ac:dyDescent="0.2">
      <c r="A209" s="1943"/>
      <c r="B209" s="1975"/>
      <c r="C209" s="1944"/>
      <c r="D209" s="1944"/>
      <c r="E209" s="1945"/>
      <c r="F209" s="1944"/>
      <c r="G209" s="1893"/>
      <c r="H209" s="1977"/>
      <c r="I209" s="1894"/>
      <c r="J209" s="1600">
        <v>45895</v>
      </c>
      <c r="K209" s="1601" t="s">
        <v>1531</v>
      </c>
    </row>
    <row r="210" spans="1:11" ht="15" customHeight="1" x14ac:dyDescent="0.2">
      <c r="A210" s="1943"/>
      <c r="B210" s="1975"/>
      <c r="C210" s="1944"/>
      <c r="D210" s="1944"/>
      <c r="E210" s="1945"/>
      <c r="F210" s="1944"/>
      <c r="G210" s="1893"/>
      <c r="H210" s="1977"/>
      <c r="I210" s="1894"/>
      <c r="J210" s="1600">
        <v>45902</v>
      </c>
      <c r="K210" s="1601" t="s">
        <v>1322</v>
      </c>
    </row>
    <row r="211" spans="1:11" ht="15" customHeight="1" x14ac:dyDescent="0.2">
      <c r="A211" s="1943"/>
      <c r="B211" s="1975"/>
      <c r="C211" s="1944"/>
      <c r="D211" s="1944"/>
      <c r="E211" s="1945"/>
      <c r="F211" s="1944"/>
      <c r="G211" s="1893"/>
      <c r="H211" s="1977"/>
      <c r="I211" s="1894"/>
      <c r="J211" s="1600">
        <v>45905</v>
      </c>
      <c r="K211" s="1601" t="s">
        <v>1532</v>
      </c>
    </row>
    <row r="212" spans="1:11" ht="15" customHeight="1" x14ac:dyDescent="0.2">
      <c r="A212" s="1943"/>
      <c r="B212" s="1975"/>
      <c r="C212" s="1944"/>
      <c r="D212" s="1944"/>
      <c r="E212" s="1945"/>
      <c r="F212" s="1944"/>
      <c r="G212" s="1893"/>
      <c r="H212" s="1977"/>
      <c r="I212" s="1894"/>
      <c r="J212" s="1600">
        <v>45911</v>
      </c>
      <c r="K212" s="1601" t="s">
        <v>1322</v>
      </c>
    </row>
    <row r="213" spans="1:11" ht="15" customHeight="1" x14ac:dyDescent="0.2">
      <c r="A213" s="1943"/>
      <c r="B213" s="1975"/>
      <c r="C213" s="1944"/>
      <c r="D213" s="1944"/>
      <c r="E213" s="1945"/>
      <c r="F213" s="1944"/>
      <c r="G213" s="1893"/>
      <c r="H213" s="1977"/>
      <c r="I213" s="1894"/>
      <c r="J213" s="1600">
        <v>45919</v>
      </c>
      <c r="K213" s="1601" t="s">
        <v>1533</v>
      </c>
    </row>
    <row r="214" spans="1:11" ht="15" customHeight="1" x14ac:dyDescent="0.2">
      <c r="A214" s="1943"/>
      <c r="B214" s="1975"/>
      <c r="C214" s="1944"/>
      <c r="D214" s="1944"/>
      <c r="E214" s="1945"/>
      <c r="F214" s="1944"/>
      <c r="G214" s="1893"/>
      <c r="H214" s="1977"/>
      <c r="I214" s="1894"/>
      <c r="J214" s="1600">
        <v>45922</v>
      </c>
      <c r="K214" s="1601" t="s">
        <v>1534</v>
      </c>
    </row>
    <row r="215" spans="1:11" ht="15" customHeight="1" x14ac:dyDescent="0.2">
      <c r="A215" s="1943"/>
      <c r="B215" s="1975"/>
      <c r="C215" s="1944"/>
      <c r="D215" s="1944"/>
      <c r="E215" s="1945"/>
      <c r="F215" s="1944"/>
      <c r="G215" s="1893"/>
      <c r="H215" s="1977"/>
      <c r="I215" s="1894"/>
      <c r="J215" s="1600">
        <v>45924</v>
      </c>
      <c r="K215" s="1601" t="s">
        <v>1535</v>
      </c>
    </row>
    <row r="216" spans="1:11" ht="15" customHeight="1" x14ac:dyDescent="0.2">
      <c r="A216" s="1943"/>
      <c r="B216" s="1975"/>
      <c r="C216" s="1944"/>
      <c r="D216" s="1944"/>
      <c r="E216" s="1945"/>
      <c r="F216" s="1944"/>
      <c r="G216" s="1893"/>
      <c r="H216" s="1977"/>
      <c r="I216" s="1894"/>
      <c r="J216" s="1600">
        <v>45926</v>
      </c>
      <c r="K216" s="1621" t="s">
        <v>1536</v>
      </c>
    </row>
    <row r="217" spans="1:11" ht="15" customHeight="1" x14ac:dyDescent="0.2">
      <c r="A217" s="1943"/>
      <c r="B217" s="1975"/>
      <c r="C217" s="1944"/>
      <c r="D217" s="1944"/>
      <c r="E217" s="1945"/>
      <c r="F217" s="1944"/>
      <c r="G217" s="1893"/>
      <c r="H217" s="1977"/>
      <c r="I217" s="1894"/>
      <c r="J217" s="1600">
        <v>45926</v>
      </c>
      <c r="K217" s="1601" t="s">
        <v>1537</v>
      </c>
    </row>
    <row r="218" spans="1:11" ht="15" customHeight="1" x14ac:dyDescent="0.2">
      <c r="A218" s="1943"/>
      <c r="B218" s="1975"/>
      <c r="C218" s="1944"/>
      <c r="D218" s="1944"/>
      <c r="E218" s="1945"/>
      <c r="F218" s="1944"/>
      <c r="G218" s="1893"/>
      <c r="H218" s="1977"/>
      <c r="I218" s="1894"/>
      <c r="J218" s="1600">
        <v>45932</v>
      </c>
      <c r="K218" s="1601" t="s">
        <v>1400</v>
      </c>
    </row>
    <row r="219" spans="1:11" ht="15" customHeight="1" x14ac:dyDescent="0.2">
      <c r="A219" s="1943"/>
      <c r="B219" s="1975"/>
      <c r="C219" s="1944"/>
      <c r="D219" s="1944"/>
      <c r="E219" s="1945"/>
      <c r="F219" s="1944"/>
      <c r="G219" s="1893"/>
      <c r="H219" s="1977"/>
      <c r="I219" s="1894"/>
      <c r="J219" s="1600">
        <v>45999</v>
      </c>
      <c r="K219" s="1601" t="s">
        <v>1437</v>
      </c>
    </row>
    <row r="220" spans="1:11" ht="15" customHeight="1" x14ac:dyDescent="0.2">
      <c r="A220" s="1983" t="s">
        <v>1314</v>
      </c>
      <c r="B220" s="1983" t="s">
        <v>1540</v>
      </c>
      <c r="C220" s="1986" t="s">
        <v>1316</v>
      </c>
      <c r="D220" s="1986" t="s">
        <v>1541</v>
      </c>
      <c r="E220" s="1989" t="s">
        <v>174</v>
      </c>
      <c r="F220" s="1992">
        <v>47</v>
      </c>
      <c r="G220" s="1992" t="s">
        <v>1361</v>
      </c>
      <c r="H220" s="1995">
        <v>966488286.44000006</v>
      </c>
      <c r="I220" s="1998">
        <f>+H220/F220</f>
        <v>20563580.562553193</v>
      </c>
      <c r="J220" s="1602">
        <v>45821</v>
      </c>
      <c r="K220" s="1604" t="s">
        <v>1320</v>
      </c>
    </row>
    <row r="221" spans="1:11" ht="15" customHeight="1" x14ac:dyDescent="0.2">
      <c r="A221" s="1984"/>
      <c r="B221" s="1984"/>
      <c r="C221" s="1987"/>
      <c r="D221" s="1987"/>
      <c r="E221" s="1990"/>
      <c r="F221" s="1993"/>
      <c r="G221" s="1993"/>
      <c r="H221" s="1996"/>
      <c r="I221" s="1999"/>
      <c r="J221" s="1602">
        <v>45824</v>
      </c>
      <c r="K221" s="1603" t="s">
        <v>1271</v>
      </c>
    </row>
    <row r="222" spans="1:11" ht="15" customHeight="1" x14ac:dyDescent="0.2">
      <c r="A222" s="1984"/>
      <c r="B222" s="1984"/>
      <c r="C222" s="1987"/>
      <c r="D222" s="1987"/>
      <c r="E222" s="1990"/>
      <c r="F222" s="1993"/>
      <c r="G222" s="1993"/>
      <c r="H222" s="1996"/>
      <c r="I222" s="1999"/>
      <c r="J222" s="1602">
        <v>45950</v>
      </c>
      <c r="K222" s="1604" t="s">
        <v>1542</v>
      </c>
    </row>
    <row r="223" spans="1:11" ht="15" customHeight="1" x14ac:dyDescent="0.2">
      <c r="A223" s="1984"/>
      <c r="B223" s="1984"/>
      <c r="C223" s="1987"/>
      <c r="D223" s="1987"/>
      <c r="E223" s="1990"/>
      <c r="F223" s="1993"/>
      <c r="G223" s="1993"/>
      <c r="H223" s="1996"/>
      <c r="I223" s="1999"/>
      <c r="J223" s="1602">
        <v>45965</v>
      </c>
      <c r="K223" s="1604" t="s">
        <v>1543</v>
      </c>
    </row>
    <row r="224" spans="1:11" ht="15" customHeight="1" x14ac:dyDescent="0.2">
      <c r="A224" s="1984"/>
      <c r="B224" s="1984"/>
      <c r="C224" s="1987"/>
      <c r="D224" s="1987"/>
      <c r="E224" s="1990"/>
      <c r="F224" s="1993"/>
      <c r="G224" s="1993"/>
      <c r="H224" s="1996"/>
      <c r="I224" s="1999"/>
      <c r="J224" s="1602">
        <v>45968</v>
      </c>
      <c r="K224" s="1604" t="s">
        <v>1544</v>
      </c>
    </row>
    <row r="225" spans="1:11" ht="15" customHeight="1" x14ac:dyDescent="0.2">
      <c r="A225" s="1984"/>
      <c r="B225" s="1984"/>
      <c r="C225" s="1987"/>
      <c r="D225" s="1987"/>
      <c r="E225" s="1990"/>
      <c r="F225" s="1993"/>
      <c r="G225" s="1993"/>
      <c r="H225" s="1996"/>
      <c r="I225" s="1999"/>
      <c r="J225" s="1602">
        <v>56944</v>
      </c>
      <c r="K225" s="1604" t="s">
        <v>1545</v>
      </c>
    </row>
    <row r="226" spans="1:11" ht="15" customHeight="1" x14ac:dyDescent="0.2">
      <c r="A226" s="1984"/>
      <c r="B226" s="1984"/>
      <c r="C226" s="1987"/>
      <c r="D226" s="1987"/>
      <c r="E226" s="1990"/>
      <c r="F226" s="1993"/>
      <c r="G226" s="1993"/>
      <c r="H226" s="1996"/>
      <c r="I226" s="1999"/>
      <c r="J226" s="1602">
        <v>45991</v>
      </c>
      <c r="K226" s="1604" t="s">
        <v>1510</v>
      </c>
    </row>
    <row r="227" spans="1:11" ht="15" customHeight="1" x14ac:dyDescent="0.2">
      <c r="A227" s="1984"/>
      <c r="B227" s="1984"/>
      <c r="C227" s="1987"/>
      <c r="D227" s="1987"/>
      <c r="E227" s="1990"/>
      <c r="F227" s="1993"/>
      <c r="G227" s="1993"/>
      <c r="H227" s="1996"/>
      <c r="I227" s="1999"/>
      <c r="J227" s="1602">
        <v>45992</v>
      </c>
      <c r="K227" s="1604" t="s">
        <v>1546</v>
      </c>
    </row>
    <row r="228" spans="1:11" ht="46.9" customHeight="1" x14ac:dyDescent="0.2">
      <c r="A228" s="1984"/>
      <c r="B228" s="1984"/>
      <c r="C228" s="1987"/>
      <c r="D228" s="1987"/>
      <c r="E228" s="1990"/>
      <c r="F228" s="1993"/>
      <c r="G228" s="1993"/>
      <c r="H228" s="1996"/>
      <c r="I228" s="1999"/>
      <c r="J228" s="1602">
        <v>45993</v>
      </c>
      <c r="K228" s="1627" t="s">
        <v>1547</v>
      </c>
    </row>
    <row r="229" spans="1:11" ht="15" customHeight="1" x14ac:dyDescent="0.2">
      <c r="A229" s="1985"/>
      <c r="B229" s="1985"/>
      <c r="C229" s="1988"/>
      <c r="D229" s="1988"/>
      <c r="E229" s="1991"/>
      <c r="F229" s="1994"/>
      <c r="G229" s="1994"/>
      <c r="H229" s="1997"/>
      <c r="I229" s="2000"/>
      <c r="J229" s="1596">
        <v>45999</v>
      </c>
      <c r="K229" s="1594" t="s">
        <v>1437</v>
      </c>
    </row>
    <row r="230" spans="1:11" ht="15" customHeight="1" x14ac:dyDescent="0.2">
      <c r="A230" s="1969" t="s">
        <v>1264</v>
      </c>
      <c r="B230" s="1943" t="s">
        <v>1548</v>
      </c>
      <c r="C230" s="1944" t="s">
        <v>293</v>
      </c>
      <c r="D230" s="1965" t="s">
        <v>1549</v>
      </c>
      <c r="E230" s="1965" t="s">
        <v>1267</v>
      </c>
      <c r="F230" s="1944">
        <v>32</v>
      </c>
      <c r="G230" s="1965" t="s">
        <v>1354</v>
      </c>
      <c r="H230" s="1966">
        <v>863271462.35000002</v>
      </c>
      <c r="I230" s="1966">
        <f>SUM(H230/F230)</f>
        <v>26977233.198437501</v>
      </c>
      <c r="J230" s="1617">
        <v>45531</v>
      </c>
      <c r="K230" s="1598" t="s">
        <v>1320</v>
      </c>
    </row>
    <row r="231" spans="1:11" ht="15" customHeight="1" x14ac:dyDescent="0.2">
      <c r="A231" s="1969"/>
      <c r="B231" s="1943"/>
      <c r="C231" s="1944"/>
      <c r="D231" s="1965"/>
      <c r="E231" s="1965"/>
      <c r="F231" s="1944"/>
      <c r="G231" s="1965"/>
      <c r="H231" s="1966"/>
      <c r="I231" s="1966"/>
      <c r="J231" s="1617">
        <v>45533</v>
      </c>
      <c r="K231" s="1598" t="s">
        <v>1271</v>
      </c>
    </row>
    <row r="232" spans="1:11" ht="15" customHeight="1" x14ac:dyDescent="0.2">
      <c r="A232" s="1969"/>
      <c r="B232" s="1943"/>
      <c r="C232" s="1944"/>
      <c r="D232" s="1965"/>
      <c r="E232" s="1965"/>
      <c r="F232" s="1944"/>
      <c r="G232" s="1965"/>
      <c r="H232" s="1966"/>
      <c r="I232" s="1966"/>
      <c r="J232" s="1617">
        <v>45602</v>
      </c>
      <c r="K232" s="1608" t="s">
        <v>1272</v>
      </c>
    </row>
    <row r="233" spans="1:11" ht="15" customHeight="1" x14ac:dyDescent="0.2">
      <c r="A233" s="1969"/>
      <c r="B233" s="1943"/>
      <c r="C233" s="1944"/>
      <c r="D233" s="1965"/>
      <c r="E233" s="1965"/>
      <c r="F233" s="1944"/>
      <c r="G233" s="1965"/>
      <c r="H233" s="1966"/>
      <c r="I233" s="1966"/>
      <c r="J233" s="1617">
        <v>45705</v>
      </c>
      <c r="K233" s="1608" t="s">
        <v>1279</v>
      </c>
    </row>
    <row r="234" spans="1:11" ht="15" customHeight="1" x14ac:dyDescent="0.2">
      <c r="A234" s="1969"/>
      <c r="B234" s="1943"/>
      <c r="C234" s="1944"/>
      <c r="D234" s="1965"/>
      <c r="E234" s="1965"/>
      <c r="F234" s="1944"/>
      <c r="G234" s="1965"/>
      <c r="H234" s="1966"/>
      <c r="I234" s="1966"/>
      <c r="J234" s="1617">
        <v>45712</v>
      </c>
      <c r="K234" s="1608" t="s">
        <v>1299</v>
      </c>
    </row>
    <row r="235" spans="1:11" ht="15" customHeight="1" x14ac:dyDescent="0.2">
      <c r="A235" s="1969"/>
      <c r="B235" s="1943"/>
      <c r="C235" s="1944"/>
      <c r="D235" s="1965"/>
      <c r="E235" s="1965"/>
      <c r="F235" s="1944"/>
      <c r="G235" s="1965"/>
      <c r="H235" s="1966"/>
      <c r="I235" s="1966"/>
      <c r="J235" s="1617">
        <v>45716</v>
      </c>
      <c r="K235" s="1608" t="s">
        <v>1286</v>
      </c>
    </row>
    <row r="236" spans="1:11" ht="15" customHeight="1" x14ac:dyDescent="0.2">
      <c r="A236" s="1969"/>
      <c r="B236" s="1943"/>
      <c r="C236" s="1944"/>
      <c r="D236" s="1965"/>
      <c r="E236" s="1965"/>
      <c r="F236" s="1944"/>
      <c r="G236" s="1965"/>
      <c r="H236" s="1966"/>
      <c r="I236" s="1966"/>
      <c r="J236" s="1617">
        <v>45748</v>
      </c>
      <c r="K236" s="1608" t="s">
        <v>1287</v>
      </c>
    </row>
    <row r="237" spans="1:11" ht="15" customHeight="1" x14ac:dyDescent="0.2">
      <c r="A237" s="1969"/>
      <c r="B237" s="1943"/>
      <c r="C237" s="1944"/>
      <c r="D237" s="1965"/>
      <c r="E237" s="1965"/>
      <c r="F237" s="1944"/>
      <c r="G237" s="1965"/>
      <c r="H237" s="1966"/>
      <c r="I237" s="1966"/>
      <c r="J237" s="1617">
        <v>45790</v>
      </c>
      <c r="K237" s="1608" t="s">
        <v>1299</v>
      </c>
    </row>
    <row r="238" spans="1:11" ht="15" customHeight="1" x14ac:dyDescent="0.2">
      <c r="A238" s="1969"/>
      <c r="B238" s="1943"/>
      <c r="C238" s="1944"/>
      <c r="D238" s="1965"/>
      <c r="E238" s="1965"/>
      <c r="F238" s="1944"/>
      <c r="G238" s="1965"/>
      <c r="H238" s="1966"/>
      <c r="I238" s="1966"/>
      <c r="J238" s="1617">
        <v>45793</v>
      </c>
      <c r="K238" s="1608" t="s">
        <v>1287</v>
      </c>
    </row>
    <row r="239" spans="1:11" ht="15" customHeight="1" x14ac:dyDescent="0.2">
      <c r="A239" s="1969"/>
      <c r="B239" s="1943"/>
      <c r="C239" s="1944"/>
      <c r="D239" s="1965"/>
      <c r="E239" s="1965"/>
      <c r="F239" s="1944"/>
      <c r="G239" s="1965"/>
      <c r="H239" s="1966"/>
      <c r="I239" s="1966"/>
      <c r="J239" s="1617">
        <v>45797</v>
      </c>
      <c r="K239" s="1608" t="s">
        <v>1287</v>
      </c>
    </row>
    <row r="240" spans="1:11" ht="15" customHeight="1" x14ac:dyDescent="0.2">
      <c r="A240" s="1969"/>
      <c r="B240" s="1943"/>
      <c r="C240" s="1944"/>
      <c r="D240" s="1965"/>
      <c r="E240" s="1965"/>
      <c r="F240" s="1944"/>
      <c r="G240" s="1965"/>
      <c r="H240" s="1966"/>
      <c r="I240" s="1966"/>
      <c r="J240" s="1617">
        <v>45838</v>
      </c>
      <c r="K240" s="1601" t="s">
        <v>1550</v>
      </c>
    </row>
    <row r="241" spans="1:11" ht="15" customHeight="1" x14ac:dyDescent="0.2">
      <c r="A241" s="1969"/>
      <c r="B241" s="1943"/>
      <c r="C241" s="1944"/>
      <c r="D241" s="1965"/>
      <c r="E241" s="1965"/>
      <c r="F241" s="1944"/>
      <c r="G241" s="1965"/>
      <c r="H241" s="1966"/>
      <c r="I241" s="1966"/>
      <c r="J241" s="1617">
        <v>45870</v>
      </c>
      <c r="K241" s="1601" t="s">
        <v>1551</v>
      </c>
    </row>
    <row r="242" spans="1:11" ht="15" customHeight="1" x14ac:dyDescent="0.2">
      <c r="A242" s="1969"/>
      <c r="B242" s="1943"/>
      <c r="C242" s="1944"/>
      <c r="D242" s="1965"/>
      <c r="E242" s="1965"/>
      <c r="F242" s="1944"/>
      <c r="G242" s="1965"/>
      <c r="H242" s="1966"/>
      <c r="I242" s="1966"/>
      <c r="J242" s="1617">
        <v>45876</v>
      </c>
      <c r="K242" s="1608" t="s">
        <v>1287</v>
      </c>
    </row>
    <row r="243" spans="1:11" ht="15" customHeight="1" x14ac:dyDescent="0.2">
      <c r="A243" s="1969"/>
      <c r="B243" s="1943"/>
      <c r="C243" s="1944"/>
      <c r="D243" s="1965"/>
      <c r="E243" s="1965"/>
      <c r="F243" s="1944"/>
      <c r="G243" s="1965"/>
      <c r="H243" s="1966"/>
      <c r="I243" s="1966"/>
      <c r="J243" s="1617">
        <v>45877</v>
      </c>
      <c r="K243" s="1601" t="s">
        <v>1552</v>
      </c>
    </row>
    <row r="244" spans="1:11" ht="15" customHeight="1" x14ac:dyDescent="0.2">
      <c r="A244" s="1969"/>
      <c r="B244" s="1943"/>
      <c r="C244" s="1944"/>
      <c r="D244" s="1965"/>
      <c r="E244" s="1965"/>
      <c r="F244" s="1944"/>
      <c r="G244" s="1965"/>
      <c r="H244" s="1966"/>
      <c r="I244" s="1966"/>
      <c r="J244" s="1617">
        <v>45880</v>
      </c>
      <c r="K244" s="1601" t="s">
        <v>1553</v>
      </c>
    </row>
    <row r="245" spans="1:11" ht="15" customHeight="1" x14ac:dyDescent="0.2">
      <c r="A245" s="1969"/>
      <c r="B245" s="1943"/>
      <c r="C245" s="1944"/>
      <c r="D245" s="1965"/>
      <c r="E245" s="1965"/>
      <c r="F245" s="1944"/>
      <c r="G245" s="1965"/>
      <c r="H245" s="1966"/>
      <c r="I245" s="1966"/>
      <c r="J245" s="1617">
        <v>45881</v>
      </c>
      <c r="K245" s="1601" t="s">
        <v>1400</v>
      </c>
    </row>
    <row r="246" spans="1:11" ht="15" customHeight="1" x14ac:dyDescent="0.2">
      <c r="A246" s="1943" t="s">
        <v>1323</v>
      </c>
      <c r="B246" s="1943" t="s">
        <v>1554</v>
      </c>
      <c r="C246" s="1944" t="s">
        <v>90</v>
      </c>
      <c r="D246" s="1944" t="s">
        <v>1555</v>
      </c>
      <c r="E246" s="1945" t="s">
        <v>1267</v>
      </c>
      <c r="F246" s="1944">
        <v>26</v>
      </c>
      <c r="G246" s="1944" t="s">
        <v>622</v>
      </c>
      <c r="H246" s="1945">
        <v>582727913.59000003</v>
      </c>
      <c r="I246" s="1967">
        <f>H246/F246</f>
        <v>22412612.061153848</v>
      </c>
      <c r="J246" s="1600">
        <v>45786</v>
      </c>
      <c r="K246" s="1601" t="s">
        <v>1525</v>
      </c>
    </row>
    <row r="247" spans="1:11" ht="15" customHeight="1" x14ac:dyDescent="0.2">
      <c r="A247" s="1943"/>
      <c r="B247" s="1943"/>
      <c r="C247" s="1944"/>
      <c r="D247" s="1944"/>
      <c r="E247" s="1945"/>
      <c r="F247" s="1944"/>
      <c r="G247" s="1944"/>
      <c r="H247" s="1945"/>
      <c r="I247" s="1967"/>
      <c r="J247" s="1600">
        <v>45787</v>
      </c>
      <c r="K247" s="1601" t="s">
        <v>1556</v>
      </c>
    </row>
    <row r="248" spans="1:11" ht="15" customHeight="1" x14ac:dyDescent="0.2">
      <c r="A248" s="1943"/>
      <c r="B248" s="1943"/>
      <c r="C248" s="1944"/>
      <c r="D248" s="1944"/>
      <c r="E248" s="1945"/>
      <c r="F248" s="1944"/>
      <c r="G248" s="1944"/>
      <c r="H248" s="1945"/>
      <c r="I248" s="1967"/>
      <c r="J248" s="1600">
        <v>45788</v>
      </c>
      <c r="K248" s="1601" t="s">
        <v>1414</v>
      </c>
    </row>
    <row r="249" spans="1:11" ht="15" customHeight="1" x14ac:dyDescent="0.2">
      <c r="A249" s="1943"/>
      <c r="B249" s="1943"/>
      <c r="C249" s="1944"/>
      <c r="D249" s="1944"/>
      <c r="E249" s="1945"/>
      <c r="F249" s="1944"/>
      <c r="G249" s="1944"/>
      <c r="H249" s="1945"/>
      <c r="I249" s="1967"/>
      <c r="J249" s="1600">
        <v>45789</v>
      </c>
      <c r="K249" s="1601" t="s">
        <v>1557</v>
      </c>
    </row>
    <row r="250" spans="1:11" ht="15" customHeight="1" x14ac:dyDescent="0.2">
      <c r="A250" s="1943"/>
      <c r="B250" s="1943"/>
      <c r="C250" s="1944"/>
      <c r="D250" s="1944"/>
      <c r="E250" s="1945"/>
      <c r="F250" s="1944"/>
      <c r="G250" s="1944"/>
      <c r="H250" s="1945"/>
      <c r="I250" s="1967"/>
      <c r="J250" s="1600">
        <v>45790</v>
      </c>
      <c r="K250" s="1601" t="s">
        <v>1558</v>
      </c>
    </row>
    <row r="251" spans="1:11" ht="15" customHeight="1" x14ac:dyDescent="0.2">
      <c r="A251" s="1943"/>
      <c r="B251" s="1943"/>
      <c r="C251" s="1944"/>
      <c r="D251" s="1944"/>
      <c r="E251" s="1945"/>
      <c r="F251" s="1944"/>
      <c r="G251" s="1944"/>
      <c r="H251" s="1945"/>
      <c r="I251" s="1967"/>
      <c r="J251" s="1600">
        <v>45791</v>
      </c>
      <c r="K251" s="1601" t="s">
        <v>1559</v>
      </c>
    </row>
    <row r="252" spans="1:11" ht="15" customHeight="1" x14ac:dyDescent="0.2">
      <c r="A252" s="1943"/>
      <c r="B252" s="1943"/>
      <c r="C252" s="1944"/>
      <c r="D252" s="1944"/>
      <c r="E252" s="1945"/>
      <c r="F252" s="1944"/>
      <c r="G252" s="1944"/>
      <c r="H252" s="1945"/>
      <c r="I252" s="1967"/>
      <c r="J252" s="1600">
        <v>45838</v>
      </c>
      <c r="K252" s="1601" t="s">
        <v>1560</v>
      </c>
    </row>
    <row r="253" spans="1:11" ht="15" customHeight="1" x14ac:dyDescent="0.2">
      <c r="A253" s="1943"/>
      <c r="B253" s="1943"/>
      <c r="C253" s="1944"/>
      <c r="D253" s="1944"/>
      <c r="E253" s="1945"/>
      <c r="F253" s="1944"/>
      <c r="G253" s="1944"/>
      <c r="H253" s="1945"/>
      <c r="I253" s="1967"/>
      <c r="J253" s="1600">
        <v>45868</v>
      </c>
      <c r="K253" s="1601" t="s">
        <v>1561</v>
      </c>
    </row>
    <row r="254" spans="1:11" ht="15" customHeight="1" x14ac:dyDescent="0.2">
      <c r="A254" s="1943"/>
      <c r="B254" s="1943"/>
      <c r="C254" s="1944"/>
      <c r="D254" s="1944"/>
      <c r="E254" s="1945"/>
      <c r="F254" s="1944"/>
      <c r="G254" s="1944"/>
      <c r="H254" s="1945"/>
      <c r="I254" s="1967"/>
      <c r="J254" s="1600">
        <v>45901</v>
      </c>
      <c r="K254" s="1601" t="s">
        <v>1562</v>
      </c>
    </row>
    <row r="255" spans="1:11" ht="15" customHeight="1" x14ac:dyDescent="0.2">
      <c r="A255" s="1943"/>
      <c r="B255" s="1943"/>
      <c r="C255" s="1944"/>
      <c r="D255" s="1944"/>
      <c r="E255" s="1945"/>
      <c r="F255" s="1944"/>
      <c r="G255" s="1944"/>
      <c r="H255" s="1945"/>
      <c r="I255" s="1967"/>
      <c r="J255" s="1600">
        <v>45937</v>
      </c>
      <c r="K255" s="1601" t="s">
        <v>1563</v>
      </c>
    </row>
    <row r="256" spans="1:11" ht="15" customHeight="1" x14ac:dyDescent="0.2">
      <c r="A256" s="1943"/>
      <c r="B256" s="1943"/>
      <c r="C256" s="1944"/>
      <c r="D256" s="1944"/>
      <c r="E256" s="1945"/>
      <c r="F256" s="1944"/>
      <c r="G256" s="1944"/>
      <c r="H256" s="1945"/>
      <c r="I256" s="1967"/>
      <c r="J256" s="1600">
        <v>45946</v>
      </c>
      <c r="K256" s="1601" t="s">
        <v>1503</v>
      </c>
    </row>
    <row r="257" spans="1:11" ht="15" customHeight="1" x14ac:dyDescent="0.2">
      <c r="A257" s="1972" t="s">
        <v>1323</v>
      </c>
      <c r="B257" s="1972" t="s">
        <v>1564</v>
      </c>
      <c r="C257" s="1953" t="s">
        <v>136</v>
      </c>
      <c r="D257" s="1953" t="s">
        <v>1342</v>
      </c>
      <c r="E257" s="1973" t="s">
        <v>1267</v>
      </c>
      <c r="F257" s="1953">
        <v>109</v>
      </c>
      <c r="G257" s="1953" t="s">
        <v>401</v>
      </c>
      <c r="H257" s="1955">
        <v>3526524942.71</v>
      </c>
      <c r="I257" s="1974">
        <f>H257/F257</f>
        <v>32353439.841376148</v>
      </c>
      <c r="J257" s="1602">
        <v>45842</v>
      </c>
      <c r="K257" s="1603" t="s">
        <v>1271</v>
      </c>
    </row>
    <row r="258" spans="1:11" ht="15" customHeight="1" x14ac:dyDescent="0.2">
      <c r="A258" s="1972"/>
      <c r="B258" s="1972"/>
      <c r="C258" s="1953"/>
      <c r="D258" s="1953"/>
      <c r="E258" s="1973"/>
      <c r="F258" s="1953"/>
      <c r="G258" s="1953"/>
      <c r="H258" s="1955"/>
      <c r="I258" s="1974"/>
      <c r="J258" s="1602">
        <v>45869</v>
      </c>
      <c r="K258" s="1609" t="s">
        <v>1272</v>
      </c>
    </row>
    <row r="259" spans="1:11" ht="15" customHeight="1" x14ac:dyDescent="0.2">
      <c r="A259" s="1972"/>
      <c r="B259" s="1972"/>
      <c r="C259" s="1953"/>
      <c r="D259" s="1953"/>
      <c r="E259" s="1973"/>
      <c r="F259" s="1953"/>
      <c r="G259" s="1953"/>
      <c r="H259" s="1955"/>
      <c r="I259" s="1974"/>
      <c r="J259" s="1602">
        <v>45966</v>
      </c>
      <c r="K259" s="1609" t="s">
        <v>1299</v>
      </c>
    </row>
    <row r="260" spans="1:11" ht="15" customHeight="1" x14ac:dyDescent="0.2">
      <c r="A260" s="1972"/>
      <c r="B260" s="1972"/>
      <c r="C260" s="1953"/>
      <c r="D260" s="1953"/>
      <c r="E260" s="1973"/>
      <c r="F260" s="1953"/>
      <c r="G260" s="1953"/>
      <c r="H260" s="1955"/>
      <c r="I260" s="1974"/>
      <c r="J260" s="1602">
        <v>45995</v>
      </c>
      <c r="K260" s="1609" t="s">
        <v>1512</v>
      </c>
    </row>
    <row r="261" spans="1:11" ht="15" customHeight="1" x14ac:dyDescent="0.2">
      <c r="A261" s="1969" t="s">
        <v>1565</v>
      </c>
      <c r="B261" s="1943" t="s">
        <v>1566</v>
      </c>
      <c r="C261" s="1944" t="s">
        <v>136</v>
      </c>
      <c r="D261" s="1965" t="s">
        <v>1567</v>
      </c>
      <c r="E261" s="1965" t="s">
        <v>1514</v>
      </c>
      <c r="F261" s="1944">
        <v>12</v>
      </c>
      <c r="G261" s="1944" t="s">
        <v>622</v>
      </c>
      <c r="H261" s="1966">
        <v>185414006.94</v>
      </c>
      <c r="I261" s="1966">
        <f>SUM(H261/F261)</f>
        <v>15451167.244999999</v>
      </c>
      <c r="J261" s="1617">
        <v>45492</v>
      </c>
      <c r="K261" s="1598" t="s">
        <v>1271</v>
      </c>
    </row>
    <row r="262" spans="1:11" ht="15" customHeight="1" x14ac:dyDescent="0.2">
      <c r="A262" s="1969"/>
      <c r="B262" s="1943"/>
      <c r="C262" s="1944"/>
      <c r="D262" s="1965"/>
      <c r="E262" s="1965"/>
      <c r="F262" s="1944"/>
      <c r="G262" s="1944"/>
      <c r="H262" s="1966"/>
      <c r="I262" s="1966"/>
      <c r="J262" s="1617">
        <v>45535</v>
      </c>
      <c r="K262" s="1598" t="s">
        <v>1400</v>
      </c>
    </row>
    <row r="263" spans="1:11" ht="15" customHeight="1" x14ac:dyDescent="0.2">
      <c r="A263" s="1969"/>
      <c r="B263" s="1943"/>
      <c r="C263" s="1944"/>
      <c r="D263" s="1965"/>
      <c r="E263" s="1965"/>
      <c r="F263" s="1944"/>
      <c r="G263" s="1944"/>
      <c r="H263" s="1966"/>
      <c r="I263" s="1966"/>
      <c r="J263" s="1617">
        <v>45848</v>
      </c>
      <c r="K263" s="1601" t="s">
        <v>1568</v>
      </c>
    </row>
    <row r="264" spans="1:11" ht="15" customHeight="1" x14ac:dyDescent="0.2">
      <c r="A264" s="1969"/>
      <c r="B264" s="1943"/>
      <c r="C264" s="1944"/>
      <c r="D264" s="1965"/>
      <c r="E264" s="1965"/>
      <c r="F264" s="1944"/>
      <c r="G264" s="1944"/>
      <c r="H264" s="1966"/>
      <c r="I264" s="1966"/>
      <c r="J264" s="1617">
        <v>45852</v>
      </c>
      <c r="K264" s="1601" t="s">
        <v>1569</v>
      </c>
    </row>
    <row r="265" spans="1:11" ht="15" customHeight="1" x14ac:dyDescent="0.2">
      <c r="A265" s="1969"/>
      <c r="B265" s="1943"/>
      <c r="C265" s="1944"/>
      <c r="D265" s="1965"/>
      <c r="E265" s="1965"/>
      <c r="F265" s="1944"/>
      <c r="G265" s="1944"/>
      <c r="H265" s="1966"/>
      <c r="I265" s="1966"/>
      <c r="J265" s="1617">
        <v>45950</v>
      </c>
      <c r="K265" s="1601" t="s">
        <v>1437</v>
      </c>
    </row>
    <row r="266" spans="1:11" ht="15" customHeight="1" x14ac:dyDescent="0.2">
      <c r="A266" s="1963" t="s">
        <v>1565</v>
      </c>
      <c r="B266" s="1935" t="s">
        <v>1570</v>
      </c>
      <c r="C266" s="1936" t="s">
        <v>136</v>
      </c>
      <c r="D266" s="1961" t="s">
        <v>1571</v>
      </c>
      <c r="E266" s="1961" t="s">
        <v>1514</v>
      </c>
      <c r="F266" s="1936">
        <v>12</v>
      </c>
      <c r="G266" s="1936" t="s">
        <v>622</v>
      </c>
      <c r="H266" s="1964">
        <v>175313124.05000001</v>
      </c>
      <c r="I266" s="1982">
        <f>SUM(H266/F266)</f>
        <v>14609427.004166668</v>
      </c>
      <c r="J266" s="1628" t="s">
        <v>1572</v>
      </c>
      <c r="K266" s="1603" t="s">
        <v>1271</v>
      </c>
    </row>
    <row r="267" spans="1:11" ht="15" customHeight="1" x14ac:dyDescent="0.2">
      <c r="A267" s="1963"/>
      <c r="B267" s="1935"/>
      <c r="C267" s="1936"/>
      <c r="D267" s="1961"/>
      <c r="E267" s="1961"/>
      <c r="F267" s="1936"/>
      <c r="G267" s="1936"/>
      <c r="H267" s="1964"/>
      <c r="I267" s="1982"/>
      <c r="J267" s="1628">
        <v>45535</v>
      </c>
      <c r="K267" s="1603" t="s">
        <v>1400</v>
      </c>
    </row>
    <row r="268" spans="1:11" ht="15" customHeight="1" x14ac:dyDescent="0.2">
      <c r="A268" s="1963"/>
      <c r="B268" s="1935"/>
      <c r="C268" s="1936"/>
      <c r="D268" s="1961"/>
      <c r="E268" s="1961"/>
      <c r="F268" s="1936"/>
      <c r="G268" s="1936"/>
      <c r="H268" s="1964"/>
      <c r="I268" s="1982"/>
      <c r="J268" s="1628">
        <v>45848</v>
      </c>
      <c r="K268" s="1604" t="s">
        <v>1568</v>
      </c>
    </row>
    <row r="269" spans="1:11" ht="15" customHeight="1" x14ac:dyDescent="0.2">
      <c r="A269" s="1963"/>
      <c r="B269" s="1935"/>
      <c r="C269" s="1936"/>
      <c r="D269" s="1961"/>
      <c r="E269" s="1961"/>
      <c r="F269" s="1936"/>
      <c r="G269" s="1936"/>
      <c r="H269" s="1964"/>
      <c r="I269" s="1982"/>
      <c r="J269" s="1628">
        <v>45852</v>
      </c>
      <c r="K269" s="1604" t="s">
        <v>1569</v>
      </c>
    </row>
    <row r="270" spans="1:11" ht="15" customHeight="1" x14ac:dyDescent="0.2">
      <c r="A270" s="1963"/>
      <c r="B270" s="1935"/>
      <c r="C270" s="1936"/>
      <c r="D270" s="1961"/>
      <c r="E270" s="1961"/>
      <c r="F270" s="1936"/>
      <c r="G270" s="1936"/>
      <c r="H270" s="1964"/>
      <c r="I270" s="1982"/>
      <c r="J270" s="1628">
        <v>45950</v>
      </c>
      <c r="K270" s="1604" t="s">
        <v>1437</v>
      </c>
    </row>
    <row r="271" spans="1:11" ht="15" customHeight="1" x14ac:dyDescent="0.2">
      <c r="A271" s="1969" t="s">
        <v>1565</v>
      </c>
      <c r="B271" s="1943" t="s">
        <v>1393</v>
      </c>
      <c r="C271" s="1944" t="s">
        <v>136</v>
      </c>
      <c r="D271" s="1965" t="s">
        <v>1573</v>
      </c>
      <c r="E271" s="1965" t="s">
        <v>1514</v>
      </c>
      <c r="F271" s="1944">
        <v>17</v>
      </c>
      <c r="G271" s="1944" t="s">
        <v>622</v>
      </c>
      <c r="H271" s="1966">
        <v>297657272.25</v>
      </c>
      <c r="I271" s="1966">
        <f>SUM(H271/F271)</f>
        <v>17509251.30882353</v>
      </c>
      <c r="J271" s="1617" t="s">
        <v>1574</v>
      </c>
      <c r="K271" s="1598" t="s">
        <v>1271</v>
      </c>
    </row>
    <row r="272" spans="1:11" ht="15" customHeight="1" x14ac:dyDescent="0.2">
      <c r="A272" s="1969"/>
      <c r="B272" s="1943"/>
      <c r="C272" s="1944"/>
      <c r="D272" s="1965"/>
      <c r="E272" s="1965"/>
      <c r="F272" s="1944"/>
      <c r="G272" s="1944"/>
      <c r="H272" s="1966"/>
      <c r="I272" s="1966"/>
      <c r="J272" s="1617">
        <v>45535</v>
      </c>
      <c r="K272" s="1598" t="s">
        <v>1400</v>
      </c>
    </row>
    <row r="273" spans="1:11" ht="15" customHeight="1" x14ac:dyDescent="0.2">
      <c r="A273" s="1969"/>
      <c r="B273" s="1943"/>
      <c r="C273" s="1944"/>
      <c r="D273" s="1965"/>
      <c r="E273" s="1965"/>
      <c r="F273" s="1944"/>
      <c r="G273" s="1944"/>
      <c r="H273" s="1966"/>
      <c r="I273" s="1966"/>
      <c r="J273" s="1617">
        <v>45848</v>
      </c>
      <c r="K273" s="1601" t="s">
        <v>1568</v>
      </c>
    </row>
    <row r="274" spans="1:11" ht="15" customHeight="1" x14ac:dyDescent="0.2">
      <c r="A274" s="1969"/>
      <c r="B274" s="1943"/>
      <c r="C274" s="1944"/>
      <c r="D274" s="1965"/>
      <c r="E274" s="1965"/>
      <c r="F274" s="1944"/>
      <c r="G274" s="1944"/>
      <c r="H274" s="1966"/>
      <c r="I274" s="1966"/>
      <c r="J274" s="1617">
        <v>45852</v>
      </c>
      <c r="K274" s="1601" t="s">
        <v>1569</v>
      </c>
    </row>
    <row r="275" spans="1:11" ht="15" customHeight="1" x14ac:dyDescent="0.2">
      <c r="A275" s="1969"/>
      <c r="B275" s="1943"/>
      <c r="C275" s="1944"/>
      <c r="D275" s="1965"/>
      <c r="E275" s="1965"/>
      <c r="F275" s="1944"/>
      <c r="G275" s="1944"/>
      <c r="H275" s="1966"/>
      <c r="I275" s="1966"/>
      <c r="J275" s="1617">
        <v>45950</v>
      </c>
      <c r="K275" s="1601" t="s">
        <v>1437</v>
      </c>
    </row>
    <row r="276" spans="1:11" ht="15" customHeight="1" x14ac:dyDescent="0.2">
      <c r="A276" s="1914" t="s">
        <v>1314</v>
      </c>
      <c r="B276" s="1914" t="s">
        <v>1575</v>
      </c>
      <c r="C276" s="1917" t="s">
        <v>293</v>
      </c>
      <c r="D276" s="1920" t="s">
        <v>1576</v>
      </c>
      <c r="E276" s="1921" t="s">
        <v>174</v>
      </c>
      <c r="F276" s="1917">
        <v>40</v>
      </c>
      <c r="G276" s="1917" t="s">
        <v>1361</v>
      </c>
      <c r="H276" s="1964">
        <v>784336888.32000005</v>
      </c>
      <c r="I276" s="1964">
        <f>+H276/F276</f>
        <v>19608422.208000001</v>
      </c>
      <c r="J276" s="1602">
        <v>45869</v>
      </c>
      <c r="K276" s="1594" t="s">
        <v>1320</v>
      </c>
    </row>
    <row r="277" spans="1:11" ht="15" customHeight="1" x14ac:dyDescent="0.2">
      <c r="A277" s="1915"/>
      <c r="B277" s="1915"/>
      <c r="C277" s="1918"/>
      <c r="D277" s="1918"/>
      <c r="E277" s="1922"/>
      <c r="F277" s="1918"/>
      <c r="G277" s="1918"/>
      <c r="H277" s="1964"/>
      <c r="I277" s="1964"/>
      <c r="J277" s="1596">
        <v>45951</v>
      </c>
      <c r="K277" s="1594" t="s">
        <v>1271</v>
      </c>
    </row>
    <row r="278" spans="1:11" ht="15" customHeight="1" x14ac:dyDescent="0.2">
      <c r="A278" s="1915"/>
      <c r="B278" s="1915"/>
      <c r="C278" s="1918"/>
      <c r="D278" s="1918"/>
      <c r="E278" s="1922"/>
      <c r="F278" s="1918"/>
      <c r="G278" s="1918"/>
      <c r="H278" s="1964"/>
      <c r="I278" s="1964"/>
      <c r="J278" s="1596">
        <v>45982</v>
      </c>
      <c r="K278" s="1594" t="s">
        <v>1543</v>
      </c>
    </row>
    <row r="279" spans="1:11" ht="15" customHeight="1" x14ac:dyDescent="0.2">
      <c r="A279" s="1915"/>
      <c r="B279" s="1915"/>
      <c r="C279" s="1918"/>
      <c r="D279" s="1918"/>
      <c r="E279" s="1922"/>
      <c r="F279" s="1918"/>
      <c r="G279" s="1918"/>
      <c r="H279" s="1964"/>
      <c r="I279" s="1964"/>
      <c r="J279" s="1596">
        <v>45986</v>
      </c>
      <c r="K279" s="1594" t="s">
        <v>1508</v>
      </c>
    </row>
    <row r="280" spans="1:11" ht="15" customHeight="1" x14ac:dyDescent="0.2">
      <c r="A280" s="1915"/>
      <c r="B280" s="1915"/>
      <c r="C280" s="1918"/>
      <c r="D280" s="1918"/>
      <c r="E280" s="1922"/>
      <c r="F280" s="1918"/>
      <c r="G280" s="1918"/>
      <c r="H280" s="1964"/>
      <c r="I280" s="1964"/>
      <c r="J280" s="1596">
        <v>45994</v>
      </c>
      <c r="K280" s="1594" t="s">
        <v>1577</v>
      </c>
    </row>
    <row r="281" spans="1:11" ht="15" customHeight="1" x14ac:dyDescent="0.2">
      <c r="A281" s="1915"/>
      <c r="B281" s="1915"/>
      <c r="C281" s="1918"/>
      <c r="D281" s="1918"/>
      <c r="E281" s="1922"/>
      <c r="F281" s="1918"/>
      <c r="G281" s="1918"/>
      <c r="H281" s="1964"/>
      <c r="I281" s="1964"/>
      <c r="J281" s="1596">
        <v>45995</v>
      </c>
      <c r="K281" s="1594" t="s">
        <v>1578</v>
      </c>
    </row>
    <row r="282" spans="1:11" ht="15" customHeight="1" x14ac:dyDescent="0.2">
      <c r="A282" s="1915"/>
      <c r="B282" s="1915"/>
      <c r="C282" s="1918"/>
      <c r="D282" s="1918"/>
      <c r="E282" s="1922"/>
      <c r="F282" s="1918"/>
      <c r="G282" s="1918"/>
      <c r="H282" s="1964"/>
      <c r="I282" s="1964"/>
      <c r="J282" s="1596">
        <v>45995</v>
      </c>
      <c r="K282" s="1594" t="s">
        <v>1511</v>
      </c>
    </row>
    <row r="283" spans="1:11" ht="15" customHeight="1" x14ac:dyDescent="0.2">
      <c r="A283" s="1915"/>
      <c r="B283" s="1915"/>
      <c r="C283" s="1918"/>
      <c r="D283" s="1918"/>
      <c r="E283" s="1922"/>
      <c r="F283" s="1918"/>
      <c r="G283" s="1918"/>
      <c r="H283" s="1964"/>
      <c r="I283" s="1964"/>
      <c r="J283" s="1596">
        <v>45995</v>
      </c>
      <c r="K283" s="1594" t="s">
        <v>1400</v>
      </c>
    </row>
    <row r="284" spans="1:11" ht="15" customHeight="1" x14ac:dyDescent="0.2">
      <c r="A284" s="1916"/>
      <c r="B284" s="1916"/>
      <c r="C284" s="1919"/>
      <c r="D284" s="1919"/>
      <c r="E284" s="1923"/>
      <c r="F284" s="1919"/>
      <c r="G284" s="1919"/>
      <c r="H284" s="1964"/>
      <c r="I284" s="1964"/>
      <c r="J284" s="1596">
        <v>46006</v>
      </c>
      <c r="K284" s="1594" t="s">
        <v>1437</v>
      </c>
    </row>
    <row r="285" spans="1:11" ht="15" customHeight="1" x14ac:dyDescent="0.2">
      <c r="A285" s="1943" t="s">
        <v>1264</v>
      </c>
      <c r="B285" s="1975" t="s">
        <v>1579</v>
      </c>
      <c r="C285" s="1944" t="s">
        <v>1316</v>
      </c>
      <c r="D285" s="1944" t="s">
        <v>1580</v>
      </c>
      <c r="E285" s="1945" t="s">
        <v>1308</v>
      </c>
      <c r="F285" s="1944">
        <v>151</v>
      </c>
      <c r="G285" s="1893" t="s">
        <v>1581</v>
      </c>
      <c r="H285" s="1894">
        <v>4378745982.8199997</v>
      </c>
      <c r="I285" s="1894">
        <f>H285/F285</f>
        <v>28998317.767019864</v>
      </c>
      <c r="J285" s="1600">
        <v>45895</v>
      </c>
      <c r="K285" s="1601" t="s">
        <v>1320</v>
      </c>
    </row>
    <row r="286" spans="1:11" ht="15" customHeight="1" x14ac:dyDescent="0.2">
      <c r="A286" s="1943"/>
      <c r="B286" s="1975"/>
      <c r="C286" s="1944"/>
      <c r="D286" s="1944"/>
      <c r="E286" s="1945"/>
      <c r="F286" s="1944"/>
      <c r="G286" s="1893"/>
      <c r="H286" s="1894"/>
      <c r="I286" s="1894"/>
      <c r="J286" s="1600">
        <v>45908</v>
      </c>
      <c r="K286" s="1601" t="s">
        <v>1271</v>
      </c>
    </row>
    <row r="287" spans="1:11" ht="15" customHeight="1" x14ac:dyDescent="0.2">
      <c r="A287" s="1943"/>
      <c r="B287" s="1975"/>
      <c r="C287" s="1944"/>
      <c r="D287" s="1944"/>
      <c r="E287" s="1945"/>
      <c r="F287" s="1944"/>
      <c r="G287" s="1893"/>
      <c r="H287" s="1894"/>
      <c r="I287" s="1894"/>
      <c r="J287" s="1600">
        <v>45933</v>
      </c>
      <c r="K287" s="1601" t="s">
        <v>1582</v>
      </c>
    </row>
    <row r="288" spans="1:11" ht="15" customHeight="1" x14ac:dyDescent="0.2">
      <c r="A288" s="1943"/>
      <c r="B288" s="1975"/>
      <c r="C288" s="1944"/>
      <c r="D288" s="1944"/>
      <c r="E288" s="1945"/>
      <c r="F288" s="1944"/>
      <c r="G288" s="1893"/>
      <c r="H288" s="1894"/>
      <c r="I288" s="1894"/>
      <c r="J288" s="1600">
        <v>45960</v>
      </c>
      <c r="K288" s="1601" t="s">
        <v>1583</v>
      </c>
    </row>
    <row r="289" spans="1:11" ht="15" customHeight="1" x14ac:dyDescent="0.2">
      <c r="A289" s="1943"/>
      <c r="B289" s="1975"/>
      <c r="C289" s="1944"/>
      <c r="D289" s="1944"/>
      <c r="E289" s="1945"/>
      <c r="F289" s="1944"/>
      <c r="G289" s="1893"/>
      <c r="H289" s="1894"/>
      <c r="I289" s="1894"/>
      <c r="J289" s="1600">
        <v>45989</v>
      </c>
      <c r="K289" s="1601" t="s">
        <v>1350</v>
      </c>
    </row>
    <row r="290" spans="1:11" ht="15" customHeight="1" x14ac:dyDescent="0.2">
      <c r="A290" s="1943"/>
      <c r="B290" s="1975"/>
      <c r="C290" s="1944"/>
      <c r="D290" s="1944"/>
      <c r="E290" s="1945"/>
      <c r="F290" s="1944"/>
      <c r="G290" s="1893"/>
      <c r="H290" s="1894"/>
      <c r="I290" s="1894"/>
      <c r="J290" s="1600">
        <v>45989</v>
      </c>
      <c r="K290" s="1601" t="s">
        <v>1345</v>
      </c>
    </row>
    <row r="291" spans="1:11" ht="15" customHeight="1" x14ac:dyDescent="0.2">
      <c r="A291" s="1943"/>
      <c r="B291" s="1975"/>
      <c r="C291" s="1944"/>
      <c r="D291" s="1944"/>
      <c r="E291" s="1945"/>
      <c r="F291" s="1944"/>
      <c r="G291" s="1893"/>
      <c r="H291" s="1894"/>
      <c r="I291" s="1894"/>
      <c r="J291" s="1600">
        <v>45993</v>
      </c>
      <c r="K291" s="1601" t="s">
        <v>1350</v>
      </c>
    </row>
    <row r="292" spans="1:11" ht="15" customHeight="1" x14ac:dyDescent="0.2">
      <c r="A292" s="1943"/>
      <c r="B292" s="1975"/>
      <c r="C292" s="1944"/>
      <c r="D292" s="1944"/>
      <c r="E292" s="1945"/>
      <c r="F292" s="1944"/>
      <c r="G292" s="1893"/>
      <c r="H292" s="1894"/>
      <c r="I292" s="1894"/>
      <c r="J292" s="1600">
        <v>45994</v>
      </c>
      <c r="K292" s="1601" t="s">
        <v>1350</v>
      </c>
    </row>
    <row r="293" spans="1:11" ht="15" customHeight="1" x14ac:dyDescent="0.2">
      <c r="A293" s="1943"/>
      <c r="B293" s="1975"/>
      <c r="C293" s="1944"/>
      <c r="D293" s="1944"/>
      <c r="E293" s="1945"/>
      <c r="F293" s="1944"/>
      <c r="G293" s="1893"/>
      <c r="H293" s="1894"/>
      <c r="I293" s="1894"/>
      <c r="J293" s="1600">
        <v>45999</v>
      </c>
      <c r="K293" s="1601" t="s">
        <v>1584</v>
      </c>
    </row>
    <row r="294" spans="1:11" ht="15" customHeight="1" x14ac:dyDescent="0.2">
      <c r="A294" s="1943"/>
      <c r="B294" s="1975"/>
      <c r="C294" s="1944"/>
      <c r="D294" s="1944"/>
      <c r="E294" s="1945"/>
      <c r="F294" s="1944"/>
      <c r="G294" s="1893"/>
      <c r="H294" s="1894"/>
      <c r="I294" s="1894"/>
      <c r="J294" s="1600">
        <v>46002</v>
      </c>
      <c r="K294" s="1601" t="s">
        <v>1400</v>
      </c>
    </row>
    <row r="295" spans="1:11" ht="15" customHeight="1" x14ac:dyDescent="0.2">
      <c r="A295" s="1943"/>
      <c r="B295" s="1975"/>
      <c r="C295" s="1944"/>
      <c r="D295" s="1944"/>
      <c r="E295" s="1945"/>
      <c r="F295" s="1944"/>
      <c r="G295" s="1893"/>
      <c r="H295" s="1894"/>
      <c r="I295" s="1894"/>
      <c r="J295" s="1600">
        <v>46003</v>
      </c>
      <c r="K295" s="1601" t="s">
        <v>1585</v>
      </c>
    </row>
    <row r="296" spans="1:11" ht="15" customHeight="1" x14ac:dyDescent="0.2">
      <c r="A296" s="1943"/>
      <c r="B296" s="1975"/>
      <c r="C296" s="1944"/>
      <c r="D296" s="1944"/>
      <c r="E296" s="1945"/>
      <c r="F296" s="1944"/>
      <c r="G296" s="1893"/>
      <c r="H296" s="1894"/>
      <c r="I296" s="1894"/>
      <c r="J296" s="1600">
        <v>46006</v>
      </c>
      <c r="K296" s="1601" t="s">
        <v>1437</v>
      </c>
    </row>
    <row r="297" spans="1:11" ht="15" customHeight="1" x14ac:dyDescent="0.2">
      <c r="A297" s="1914" t="s">
        <v>1314</v>
      </c>
      <c r="B297" s="1914" t="s">
        <v>1586</v>
      </c>
      <c r="C297" s="1920" t="s">
        <v>1316</v>
      </c>
      <c r="D297" s="1917" t="s">
        <v>1587</v>
      </c>
      <c r="E297" s="1921" t="s">
        <v>174</v>
      </c>
      <c r="F297" s="1917">
        <v>80</v>
      </c>
      <c r="G297" s="1917" t="s">
        <v>1361</v>
      </c>
      <c r="H297" s="1926">
        <v>1539340114.9200001</v>
      </c>
      <c r="I297" s="1978">
        <f>+H297/F297</f>
        <v>19241751.436500002</v>
      </c>
      <c r="J297" s="1596">
        <v>45431</v>
      </c>
      <c r="K297" s="1594" t="s">
        <v>1320</v>
      </c>
    </row>
    <row r="298" spans="1:11" ht="15" customHeight="1" x14ac:dyDescent="0.2">
      <c r="A298" s="1915"/>
      <c r="B298" s="1915"/>
      <c r="C298" s="1924"/>
      <c r="D298" s="1918"/>
      <c r="E298" s="1922"/>
      <c r="F298" s="1918"/>
      <c r="G298" s="1918"/>
      <c r="H298" s="1927"/>
      <c r="I298" s="1979"/>
      <c r="J298" s="1596">
        <v>45432</v>
      </c>
      <c r="K298" s="1595" t="s">
        <v>1271</v>
      </c>
    </row>
    <row r="299" spans="1:11" ht="15" customHeight="1" x14ac:dyDescent="0.2">
      <c r="A299" s="1915"/>
      <c r="B299" s="1915"/>
      <c r="C299" s="1924"/>
      <c r="D299" s="1918"/>
      <c r="E299" s="1922"/>
      <c r="F299" s="1918"/>
      <c r="G299" s="1918"/>
      <c r="H299" s="1927"/>
      <c r="I299" s="1979"/>
      <c r="J299" s="1596">
        <v>45510</v>
      </c>
      <c r="K299" s="1610" t="s">
        <v>1506</v>
      </c>
    </row>
    <row r="300" spans="1:11" ht="15" customHeight="1" x14ac:dyDescent="0.2">
      <c r="A300" s="1915"/>
      <c r="B300" s="1915"/>
      <c r="C300" s="1924"/>
      <c r="D300" s="1918"/>
      <c r="E300" s="1922"/>
      <c r="F300" s="1918"/>
      <c r="G300" s="1918"/>
      <c r="H300" s="1927"/>
      <c r="I300" s="1979"/>
      <c r="J300" s="1596">
        <v>45888</v>
      </c>
      <c r="K300" s="1610" t="s">
        <v>1485</v>
      </c>
    </row>
    <row r="301" spans="1:11" ht="15" customHeight="1" x14ac:dyDescent="0.2">
      <c r="A301" s="1915"/>
      <c r="B301" s="1915"/>
      <c r="C301" s="1924"/>
      <c r="D301" s="1918"/>
      <c r="E301" s="1922"/>
      <c r="F301" s="1918"/>
      <c r="G301" s="1918"/>
      <c r="H301" s="1927"/>
      <c r="I301" s="1979"/>
      <c r="J301" s="1596">
        <v>45890</v>
      </c>
      <c r="K301" s="1610" t="s">
        <v>1486</v>
      </c>
    </row>
    <row r="302" spans="1:11" ht="15" customHeight="1" x14ac:dyDescent="0.2">
      <c r="A302" s="1915"/>
      <c r="B302" s="1915"/>
      <c r="C302" s="1924"/>
      <c r="D302" s="1918"/>
      <c r="E302" s="1922"/>
      <c r="F302" s="1918"/>
      <c r="G302" s="1918"/>
      <c r="H302" s="1927"/>
      <c r="I302" s="1979"/>
      <c r="J302" s="1596">
        <v>45917</v>
      </c>
      <c r="K302" s="1610" t="s">
        <v>1322</v>
      </c>
    </row>
    <row r="303" spans="1:11" ht="15" customHeight="1" x14ac:dyDescent="0.2">
      <c r="A303" s="1915"/>
      <c r="B303" s="1915"/>
      <c r="C303" s="1924"/>
      <c r="D303" s="1918"/>
      <c r="E303" s="1922"/>
      <c r="F303" s="1918"/>
      <c r="G303" s="1918"/>
      <c r="H303" s="1927"/>
      <c r="I303" s="1979"/>
      <c r="J303" s="1596">
        <v>45938</v>
      </c>
      <c r="K303" s="1594" t="s">
        <v>1532</v>
      </c>
    </row>
    <row r="304" spans="1:11" ht="15" customHeight="1" x14ac:dyDescent="0.2">
      <c r="A304" s="1915"/>
      <c r="B304" s="1915"/>
      <c r="C304" s="1924"/>
      <c r="D304" s="1918"/>
      <c r="E304" s="1922"/>
      <c r="F304" s="1918"/>
      <c r="G304" s="1918"/>
      <c r="H304" s="1927"/>
      <c r="I304" s="1979"/>
      <c r="J304" s="1596">
        <v>45944</v>
      </c>
      <c r="K304" s="1594" t="s">
        <v>1510</v>
      </c>
    </row>
    <row r="305" spans="1:11" ht="15" customHeight="1" x14ac:dyDescent="0.2">
      <c r="A305" s="1915"/>
      <c r="B305" s="1915"/>
      <c r="C305" s="1924"/>
      <c r="D305" s="1918"/>
      <c r="E305" s="1922"/>
      <c r="F305" s="1918"/>
      <c r="G305" s="1918"/>
      <c r="H305" s="1927"/>
      <c r="I305" s="1979"/>
      <c r="J305" s="1596">
        <v>45952</v>
      </c>
      <c r="K305" s="1594" t="s">
        <v>1588</v>
      </c>
    </row>
    <row r="306" spans="1:11" ht="15" customHeight="1" x14ac:dyDescent="0.2">
      <c r="A306" s="1915"/>
      <c r="B306" s="1915"/>
      <c r="C306" s="1924"/>
      <c r="D306" s="1918"/>
      <c r="E306" s="1922"/>
      <c r="F306" s="1918"/>
      <c r="G306" s="1918"/>
      <c r="H306" s="1927"/>
      <c r="I306" s="1979"/>
      <c r="J306" s="1596">
        <v>45953</v>
      </c>
      <c r="K306" s="1594" t="s">
        <v>1589</v>
      </c>
    </row>
    <row r="307" spans="1:11" ht="15" customHeight="1" x14ac:dyDescent="0.2">
      <c r="A307" s="1915"/>
      <c r="B307" s="1915"/>
      <c r="C307" s="1924"/>
      <c r="D307" s="1918"/>
      <c r="E307" s="1922"/>
      <c r="F307" s="1918"/>
      <c r="G307" s="1918"/>
      <c r="H307" s="1927"/>
      <c r="I307" s="1979"/>
      <c r="J307" s="1596">
        <v>45954</v>
      </c>
      <c r="K307" s="1594" t="s">
        <v>1400</v>
      </c>
    </row>
    <row r="308" spans="1:11" ht="15" customHeight="1" x14ac:dyDescent="0.2">
      <c r="A308" s="1916"/>
      <c r="B308" s="1916"/>
      <c r="C308" s="1925"/>
      <c r="D308" s="1919"/>
      <c r="E308" s="1923"/>
      <c r="F308" s="1919"/>
      <c r="G308" s="1919"/>
      <c r="H308" s="1928"/>
      <c r="I308" s="1980"/>
      <c r="J308" s="1596">
        <v>46030</v>
      </c>
      <c r="K308" s="1594" t="s">
        <v>1437</v>
      </c>
    </row>
    <row r="309" spans="1:11" ht="15" customHeight="1" x14ac:dyDescent="0.2">
      <c r="A309" s="1975" t="s">
        <v>1314</v>
      </c>
      <c r="B309" s="1975" t="s">
        <v>1590</v>
      </c>
      <c r="C309" s="1893" t="s">
        <v>1316</v>
      </c>
      <c r="D309" s="1893" t="s">
        <v>1478</v>
      </c>
      <c r="E309" s="1893" t="s">
        <v>174</v>
      </c>
      <c r="F309" s="1893">
        <v>43</v>
      </c>
      <c r="G309" s="1893" t="s">
        <v>1467</v>
      </c>
      <c r="H309" s="1981">
        <v>692410171.70000005</v>
      </c>
      <c r="I309" s="1977">
        <f>+H309/F309</f>
        <v>16102562.132558141</v>
      </c>
      <c r="J309" s="1600">
        <v>45539</v>
      </c>
      <c r="K309" s="1606" t="s">
        <v>1320</v>
      </c>
    </row>
    <row r="310" spans="1:11" ht="15" customHeight="1" x14ac:dyDescent="0.2">
      <c r="A310" s="1975"/>
      <c r="B310" s="1975"/>
      <c r="C310" s="1893"/>
      <c r="D310" s="1893"/>
      <c r="E310" s="1893"/>
      <c r="F310" s="1893"/>
      <c r="G310" s="1893"/>
      <c r="H310" s="1981"/>
      <c r="I310" s="1977"/>
      <c r="J310" s="1600">
        <v>45539</v>
      </c>
      <c r="K310" s="1599" t="s">
        <v>1270</v>
      </c>
    </row>
    <row r="311" spans="1:11" ht="15" customHeight="1" x14ac:dyDescent="0.2">
      <c r="A311" s="1975"/>
      <c r="B311" s="1975"/>
      <c r="C311" s="1893"/>
      <c r="D311" s="1893"/>
      <c r="E311" s="1893"/>
      <c r="F311" s="1893"/>
      <c r="G311" s="1893"/>
      <c r="H311" s="1981"/>
      <c r="I311" s="1977"/>
      <c r="J311" s="1600">
        <v>45539</v>
      </c>
      <c r="K311" s="1599" t="s">
        <v>1271</v>
      </c>
    </row>
    <row r="312" spans="1:11" ht="15" customHeight="1" x14ac:dyDescent="0.2">
      <c r="A312" s="1975"/>
      <c r="B312" s="1975"/>
      <c r="C312" s="1893"/>
      <c r="D312" s="1893"/>
      <c r="E312" s="1893"/>
      <c r="F312" s="1893"/>
      <c r="G312" s="1893"/>
      <c r="H312" s="1981"/>
      <c r="I312" s="1977"/>
      <c r="J312" s="1600">
        <v>45642</v>
      </c>
      <c r="K312" s="1606" t="s">
        <v>1469</v>
      </c>
    </row>
    <row r="313" spans="1:11" ht="15" customHeight="1" x14ac:dyDescent="0.2">
      <c r="A313" s="1975"/>
      <c r="B313" s="1975"/>
      <c r="C313" s="1893"/>
      <c r="D313" s="1893"/>
      <c r="E313" s="1893"/>
      <c r="F313" s="1893"/>
      <c r="G313" s="1893"/>
      <c r="H313" s="1981"/>
      <c r="I313" s="1977"/>
      <c r="J313" s="1600">
        <v>45688</v>
      </c>
      <c r="K313" s="1606" t="s">
        <v>1470</v>
      </c>
    </row>
    <row r="314" spans="1:11" ht="15" customHeight="1" x14ac:dyDescent="0.2">
      <c r="A314" s="1975"/>
      <c r="B314" s="1975"/>
      <c r="C314" s="1893"/>
      <c r="D314" s="1893"/>
      <c r="E314" s="1893"/>
      <c r="F314" s="1893"/>
      <c r="G314" s="1893"/>
      <c r="H314" s="1981"/>
      <c r="I314" s="1977"/>
      <c r="J314" s="1600">
        <v>45716</v>
      </c>
      <c r="K314" s="1606" t="s">
        <v>1471</v>
      </c>
    </row>
    <row r="315" spans="1:11" ht="15" customHeight="1" x14ac:dyDescent="0.2">
      <c r="A315" s="1975"/>
      <c r="B315" s="1975"/>
      <c r="C315" s="1893"/>
      <c r="D315" s="1893"/>
      <c r="E315" s="1893"/>
      <c r="F315" s="1893"/>
      <c r="G315" s="1893"/>
      <c r="H315" s="1981"/>
      <c r="I315" s="1977"/>
      <c r="J315" s="1600">
        <v>45770</v>
      </c>
      <c r="K315" s="1606" t="s">
        <v>1472</v>
      </c>
    </row>
    <row r="316" spans="1:11" ht="15" customHeight="1" x14ac:dyDescent="0.2">
      <c r="A316" s="1975"/>
      <c r="B316" s="1975"/>
      <c r="C316" s="1893"/>
      <c r="D316" s="1893"/>
      <c r="E316" s="1893"/>
      <c r="F316" s="1893"/>
      <c r="G316" s="1893"/>
      <c r="H316" s="1981"/>
      <c r="I316" s="1977"/>
      <c r="J316" s="1600">
        <v>45810</v>
      </c>
      <c r="K316" s="1606" t="s">
        <v>1591</v>
      </c>
    </row>
    <row r="317" spans="1:11" ht="15" customHeight="1" x14ac:dyDescent="0.2">
      <c r="A317" s="1975"/>
      <c r="B317" s="1975"/>
      <c r="C317" s="1893"/>
      <c r="D317" s="1893"/>
      <c r="E317" s="1893"/>
      <c r="F317" s="1893"/>
      <c r="G317" s="1893"/>
      <c r="H317" s="1981"/>
      <c r="I317" s="1977"/>
      <c r="J317" s="1600">
        <v>45861</v>
      </c>
      <c r="K317" s="1606" t="s">
        <v>1506</v>
      </c>
    </row>
    <row r="318" spans="1:11" ht="15" customHeight="1" x14ac:dyDescent="0.2">
      <c r="A318" s="1975"/>
      <c r="B318" s="1975"/>
      <c r="C318" s="1893"/>
      <c r="D318" s="1893"/>
      <c r="E318" s="1893"/>
      <c r="F318" s="1893"/>
      <c r="G318" s="1893"/>
      <c r="H318" s="1981"/>
      <c r="I318" s="1977"/>
      <c r="J318" s="1600">
        <v>45867</v>
      </c>
      <c r="K318" s="1606" t="s">
        <v>1483</v>
      </c>
    </row>
    <row r="319" spans="1:11" ht="15" customHeight="1" x14ac:dyDescent="0.2">
      <c r="A319" s="1975"/>
      <c r="B319" s="1975"/>
      <c r="C319" s="1893"/>
      <c r="D319" s="1893"/>
      <c r="E319" s="1893"/>
      <c r="F319" s="1893"/>
      <c r="G319" s="1893"/>
      <c r="H319" s="1981"/>
      <c r="I319" s="1977"/>
      <c r="J319" s="1600">
        <v>45876</v>
      </c>
      <c r="K319" s="1606" t="s">
        <v>1484</v>
      </c>
    </row>
    <row r="320" spans="1:11" ht="15" customHeight="1" x14ac:dyDescent="0.2">
      <c r="A320" s="1975"/>
      <c r="B320" s="1975"/>
      <c r="C320" s="1893"/>
      <c r="D320" s="1893"/>
      <c r="E320" s="1893"/>
      <c r="F320" s="1893"/>
      <c r="G320" s="1893"/>
      <c r="H320" s="1981"/>
      <c r="I320" s="1977"/>
      <c r="J320" s="1600">
        <v>45888</v>
      </c>
      <c r="K320" s="1606" t="s">
        <v>1485</v>
      </c>
    </row>
    <row r="321" spans="1:11" ht="15" customHeight="1" x14ac:dyDescent="0.2">
      <c r="A321" s="1975"/>
      <c r="B321" s="1975"/>
      <c r="C321" s="1893"/>
      <c r="D321" s="1893"/>
      <c r="E321" s="1893"/>
      <c r="F321" s="1893"/>
      <c r="G321" s="1893"/>
      <c r="H321" s="1981"/>
      <c r="I321" s="1977"/>
      <c r="J321" s="1600">
        <v>45888</v>
      </c>
      <c r="K321" s="1606" t="s">
        <v>1592</v>
      </c>
    </row>
    <row r="322" spans="1:11" ht="15" customHeight="1" x14ac:dyDescent="0.2">
      <c r="A322" s="1975"/>
      <c r="B322" s="1975"/>
      <c r="C322" s="1893"/>
      <c r="D322" s="1893"/>
      <c r="E322" s="1893"/>
      <c r="F322" s="1893"/>
      <c r="G322" s="1893"/>
      <c r="H322" s="1981"/>
      <c r="I322" s="1977"/>
      <c r="J322" s="1600">
        <v>45890</v>
      </c>
      <c r="K322" s="1606" t="s">
        <v>1486</v>
      </c>
    </row>
    <row r="323" spans="1:11" ht="15" customHeight="1" x14ac:dyDescent="0.2">
      <c r="A323" s="1975"/>
      <c r="B323" s="1975"/>
      <c r="C323" s="1893"/>
      <c r="D323" s="1893"/>
      <c r="E323" s="1893"/>
      <c r="F323" s="1893"/>
      <c r="G323" s="1893"/>
      <c r="H323" s="1981"/>
      <c r="I323" s="1977"/>
      <c r="J323" s="1600">
        <v>45890</v>
      </c>
      <c r="K323" s="1606" t="s">
        <v>1322</v>
      </c>
    </row>
    <row r="324" spans="1:11" ht="15" customHeight="1" x14ac:dyDescent="0.2">
      <c r="A324" s="1975"/>
      <c r="B324" s="1975"/>
      <c r="C324" s="1893"/>
      <c r="D324" s="1893"/>
      <c r="E324" s="1893"/>
      <c r="F324" s="1893"/>
      <c r="G324" s="1893"/>
      <c r="H324" s="1981"/>
      <c r="I324" s="1977"/>
      <c r="J324" s="1600">
        <v>45897</v>
      </c>
      <c r="K324" s="1606" t="s">
        <v>1593</v>
      </c>
    </row>
    <row r="325" spans="1:11" ht="15" customHeight="1" x14ac:dyDescent="0.2">
      <c r="A325" s="1975"/>
      <c r="B325" s="1975"/>
      <c r="C325" s="1893"/>
      <c r="D325" s="1893"/>
      <c r="E325" s="1893"/>
      <c r="F325" s="1893"/>
      <c r="G325" s="1893"/>
      <c r="H325" s="1981"/>
      <c r="I325" s="1977"/>
      <c r="J325" s="1600">
        <v>45905</v>
      </c>
      <c r="K325" s="1606" t="s">
        <v>1510</v>
      </c>
    </row>
    <row r="326" spans="1:11" ht="15" customHeight="1" x14ac:dyDescent="0.2">
      <c r="A326" s="1975"/>
      <c r="B326" s="1975"/>
      <c r="C326" s="1893"/>
      <c r="D326" s="1893"/>
      <c r="E326" s="1893"/>
      <c r="F326" s="1893"/>
      <c r="G326" s="1893"/>
      <c r="H326" s="1981"/>
      <c r="I326" s="1977"/>
      <c r="J326" s="1600">
        <v>45936</v>
      </c>
      <c r="K326" s="1606" t="s">
        <v>1594</v>
      </c>
    </row>
    <row r="327" spans="1:11" ht="15" customHeight="1" x14ac:dyDescent="0.2">
      <c r="A327" s="1975"/>
      <c r="B327" s="1975"/>
      <c r="C327" s="1893"/>
      <c r="D327" s="1893"/>
      <c r="E327" s="1893"/>
      <c r="F327" s="1893"/>
      <c r="G327" s="1893"/>
      <c r="H327" s="1981"/>
      <c r="I327" s="1977"/>
      <c r="J327" s="1600">
        <v>45937</v>
      </c>
      <c r="K327" s="1606" t="s">
        <v>1595</v>
      </c>
    </row>
    <row r="328" spans="1:11" ht="15" customHeight="1" x14ac:dyDescent="0.2">
      <c r="A328" s="1975"/>
      <c r="B328" s="1975"/>
      <c r="C328" s="1893"/>
      <c r="D328" s="1893"/>
      <c r="E328" s="1893"/>
      <c r="F328" s="1893"/>
      <c r="G328" s="1893"/>
      <c r="H328" s="1981"/>
      <c r="I328" s="1977"/>
      <c r="J328" s="1600">
        <v>45939</v>
      </c>
      <c r="K328" s="1606" t="s">
        <v>1400</v>
      </c>
    </row>
    <row r="329" spans="1:11" ht="15" customHeight="1" x14ac:dyDescent="0.2">
      <c r="A329" s="1975"/>
      <c r="B329" s="1975"/>
      <c r="C329" s="1893"/>
      <c r="D329" s="1893"/>
      <c r="E329" s="1893"/>
      <c r="F329" s="1893"/>
      <c r="G329" s="1893"/>
      <c r="H329" s="1981"/>
      <c r="I329" s="1977"/>
      <c r="J329" s="1600">
        <v>46034</v>
      </c>
      <c r="K329" s="1606" t="s">
        <v>1437</v>
      </c>
    </row>
    <row r="330" spans="1:11" ht="15" customHeight="1" x14ac:dyDescent="0.2">
      <c r="A330" s="1935" t="s">
        <v>1323</v>
      </c>
      <c r="B330" s="1935" t="s">
        <v>1596</v>
      </c>
      <c r="C330" s="1936" t="s">
        <v>136</v>
      </c>
      <c r="D330" s="1936" t="s">
        <v>1597</v>
      </c>
      <c r="E330" s="1937" t="s">
        <v>1267</v>
      </c>
      <c r="F330" s="1936">
        <v>26</v>
      </c>
      <c r="G330" s="1936" t="s">
        <v>622</v>
      </c>
      <c r="H330" s="1939">
        <v>811105339.55999994</v>
      </c>
      <c r="I330" s="1940">
        <f>H330/F330</f>
        <v>31196359.213846151</v>
      </c>
      <c r="J330" s="1596">
        <v>45868</v>
      </c>
      <c r="K330" s="1594" t="s">
        <v>1320</v>
      </c>
    </row>
    <row r="331" spans="1:11" ht="15" customHeight="1" x14ac:dyDescent="0.2">
      <c r="A331" s="1935"/>
      <c r="B331" s="1935"/>
      <c r="C331" s="1936"/>
      <c r="D331" s="1936"/>
      <c r="E331" s="1937"/>
      <c r="F331" s="1936"/>
      <c r="G331" s="1936"/>
      <c r="H331" s="1939"/>
      <c r="I331" s="1940"/>
      <c r="J331" s="1596">
        <v>45868</v>
      </c>
      <c r="K331" s="1595" t="s">
        <v>1271</v>
      </c>
    </row>
    <row r="332" spans="1:11" ht="15" customHeight="1" x14ac:dyDescent="0.2">
      <c r="A332" s="1935"/>
      <c r="B332" s="1935"/>
      <c r="C332" s="1936"/>
      <c r="D332" s="1936"/>
      <c r="E332" s="1937"/>
      <c r="F332" s="1936"/>
      <c r="G332" s="1936"/>
      <c r="H332" s="1939"/>
      <c r="I332" s="1940"/>
      <c r="J332" s="1596">
        <v>45904</v>
      </c>
      <c r="K332" s="1594" t="s">
        <v>1418</v>
      </c>
    </row>
    <row r="333" spans="1:11" ht="15" customHeight="1" x14ac:dyDescent="0.2">
      <c r="A333" s="1935"/>
      <c r="B333" s="1935"/>
      <c r="C333" s="1936"/>
      <c r="D333" s="1936"/>
      <c r="E333" s="1937"/>
      <c r="F333" s="1936"/>
      <c r="G333" s="1936"/>
      <c r="H333" s="1939"/>
      <c r="I333" s="1940"/>
      <c r="J333" s="1596">
        <v>45910</v>
      </c>
      <c r="K333" s="1594" t="s">
        <v>1272</v>
      </c>
    </row>
    <row r="334" spans="1:11" ht="15" customHeight="1" x14ac:dyDescent="0.2">
      <c r="A334" s="1935"/>
      <c r="B334" s="1935"/>
      <c r="C334" s="1936"/>
      <c r="D334" s="1936"/>
      <c r="E334" s="1937"/>
      <c r="F334" s="1936"/>
      <c r="G334" s="1936"/>
      <c r="H334" s="1939"/>
      <c r="I334" s="1940"/>
      <c r="J334" s="1596">
        <v>45980</v>
      </c>
      <c r="K334" s="1594" t="s">
        <v>1291</v>
      </c>
    </row>
    <row r="335" spans="1:11" ht="15" customHeight="1" x14ac:dyDescent="0.2">
      <c r="A335" s="1935"/>
      <c r="B335" s="1935"/>
      <c r="C335" s="1936"/>
      <c r="D335" s="1936"/>
      <c r="E335" s="1937"/>
      <c r="F335" s="1936"/>
      <c r="G335" s="1936"/>
      <c r="H335" s="1939"/>
      <c r="I335" s="1940"/>
      <c r="J335" s="1596">
        <v>46008</v>
      </c>
      <c r="K335" s="1594" t="s">
        <v>1598</v>
      </c>
    </row>
    <row r="336" spans="1:11" ht="15" customHeight="1" x14ac:dyDescent="0.2">
      <c r="A336" s="1935"/>
      <c r="B336" s="1935"/>
      <c r="C336" s="1936"/>
      <c r="D336" s="1936"/>
      <c r="E336" s="1937"/>
      <c r="F336" s="1936"/>
      <c r="G336" s="1936"/>
      <c r="H336" s="1939"/>
      <c r="I336" s="1940"/>
      <c r="J336" s="1596">
        <v>46009</v>
      </c>
      <c r="K336" s="1594" t="s">
        <v>1291</v>
      </c>
    </row>
    <row r="337" spans="1:11" ht="15" customHeight="1" x14ac:dyDescent="0.2">
      <c r="A337" s="1935"/>
      <c r="B337" s="1935"/>
      <c r="C337" s="1936"/>
      <c r="D337" s="1936"/>
      <c r="E337" s="1937"/>
      <c r="F337" s="1936"/>
      <c r="G337" s="1936"/>
      <c r="H337" s="1939"/>
      <c r="I337" s="1940"/>
      <c r="J337" s="1596">
        <v>46050</v>
      </c>
      <c r="K337" s="1594" t="s">
        <v>1423</v>
      </c>
    </row>
    <row r="338" spans="1:11" ht="15" customHeight="1" x14ac:dyDescent="0.2">
      <c r="A338" s="1935"/>
      <c r="B338" s="1935"/>
      <c r="C338" s="1936"/>
      <c r="D338" s="1936"/>
      <c r="E338" s="1937"/>
      <c r="F338" s="1936"/>
      <c r="G338" s="1936"/>
      <c r="H338" s="1939"/>
      <c r="I338" s="1940"/>
      <c r="J338" s="1596">
        <v>46055</v>
      </c>
      <c r="K338" s="1629" t="s">
        <v>1437</v>
      </c>
    </row>
    <row r="339" spans="1:11" ht="15" customHeight="1" x14ac:dyDescent="0.2">
      <c r="A339" s="1943" t="s">
        <v>1305</v>
      </c>
      <c r="B339" s="1943" t="s">
        <v>1416</v>
      </c>
      <c r="C339" s="1944" t="s">
        <v>100</v>
      </c>
      <c r="D339" s="1944" t="s">
        <v>1417</v>
      </c>
      <c r="E339" s="1945" t="s">
        <v>1267</v>
      </c>
      <c r="F339" s="1944">
        <v>113</v>
      </c>
      <c r="G339" s="1893" t="s">
        <v>622</v>
      </c>
      <c r="H339" s="1894">
        <v>3208551048.3200002</v>
      </c>
      <c r="I339" s="1894">
        <f>+H339/F339</f>
        <v>28394257.064778764</v>
      </c>
      <c r="J339" s="1600">
        <v>45929</v>
      </c>
      <c r="K339" s="1601" t="s">
        <v>1271</v>
      </c>
    </row>
    <row r="340" spans="1:11" ht="15" customHeight="1" x14ac:dyDescent="0.2">
      <c r="A340" s="1943"/>
      <c r="B340" s="1943"/>
      <c r="C340" s="1944"/>
      <c r="D340" s="1944"/>
      <c r="E340" s="1945"/>
      <c r="F340" s="1944"/>
      <c r="G340" s="1893"/>
      <c r="H340" s="1894"/>
      <c r="I340" s="1894"/>
      <c r="J340" s="1600">
        <v>45953</v>
      </c>
      <c r="K340" s="1601" t="s">
        <v>1345</v>
      </c>
    </row>
    <row r="341" spans="1:11" ht="15" customHeight="1" x14ac:dyDescent="0.2">
      <c r="A341" s="1943"/>
      <c r="B341" s="1943"/>
      <c r="C341" s="1944"/>
      <c r="D341" s="1944"/>
      <c r="E341" s="1945"/>
      <c r="F341" s="1944"/>
      <c r="G341" s="1893"/>
      <c r="H341" s="1894"/>
      <c r="I341" s="1894"/>
      <c r="J341" s="1600">
        <v>45960</v>
      </c>
      <c r="K341" s="1601" t="s">
        <v>1418</v>
      </c>
    </row>
    <row r="342" spans="1:11" ht="15" customHeight="1" x14ac:dyDescent="0.2">
      <c r="A342" s="1943"/>
      <c r="B342" s="1943"/>
      <c r="C342" s="1944"/>
      <c r="D342" s="1944"/>
      <c r="E342" s="1945"/>
      <c r="F342" s="1944"/>
      <c r="G342" s="1893"/>
      <c r="H342" s="1894"/>
      <c r="I342" s="1894"/>
      <c r="J342" s="1600">
        <v>45968</v>
      </c>
      <c r="K342" s="1601" t="s">
        <v>1419</v>
      </c>
    </row>
    <row r="343" spans="1:11" ht="15" customHeight="1" x14ac:dyDescent="0.2">
      <c r="A343" s="1943"/>
      <c r="B343" s="1943"/>
      <c r="C343" s="1944"/>
      <c r="D343" s="1944"/>
      <c r="E343" s="1945"/>
      <c r="F343" s="1944"/>
      <c r="G343" s="1893"/>
      <c r="H343" s="1894"/>
      <c r="I343" s="1894"/>
      <c r="J343" s="1600">
        <v>45975</v>
      </c>
      <c r="K343" s="1601" t="s">
        <v>1420</v>
      </c>
    </row>
    <row r="344" spans="1:11" ht="15" customHeight="1" x14ac:dyDescent="0.2">
      <c r="A344" s="1943"/>
      <c r="B344" s="1943"/>
      <c r="C344" s="1944"/>
      <c r="D344" s="1944"/>
      <c r="E344" s="1945"/>
      <c r="F344" s="1944"/>
      <c r="G344" s="1893"/>
      <c r="H344" s="1894"/>
      <c r="I344" s="1894"/>
      <c r="J344" s="1600">
        <v>46001</v>
      </c>
      <c r="K344" s="1601" t="s">
        <v>1419</v>
      </c>
    </row>
    <row r="345" spans="1:11" ht="15" customHeight="1" x14ac:dyDescent="0.2">
      <c r="A345" s="1943"/>
      <c r="B345" s="1943"/>
      <c r="C345" s="1944"/>
      <c r="D345" s="1944"/>
      <c r="E345" s="1945"/>
      <c r="F345" s="1944"/>
      <c r="G345" s="1893"/>
      <c r="H345" s="1894"/>
      <c r="I345" s="1894"/>
      <c r="J345" s="1600">
        <v>46003</v>
      </c>
      <c r="K345" s="1601" t="s">
        <v>1421</v>
      </c>
    </row>
    <row r="346" spans="1:11" ht="15" customHeight="1" x14ac:dyDescent="0.2">
      <c r="A346" s="1943"/>
      <c r="B346" s="1943"/>
      <c r="C346" s="1944"/>
      <c r="D346" s="1944"/>
      <c r="E346" s="1945"/>
      <c r="F346" s="1944"/>
      <c r="G346" s="1893"/>
      <c r="H346" s="1894"/>
      <c r="I346" s="1894"/>
      <c r="J346" s="1600">
        <v>46028</v>
      </c>
      <c r="K346" s="1601" t="s">
        <v>1422</v>
      </c>
    </row>
    <row r="347" spans="1:11" ht="15" customHeight="1" x14ac:dyDescent="0.2">
      <c r="A347" s="1943"/>
      <c r="B347" s="1943"/>
      <c r="C347" s="1944"/>
      <c r="D347" s="1944"/>
      <c r="E347" s="1945"/>
      <c r="F347" s="1944"/>
      <c r="G347" s="1893"/>
      <c r="H347" s="1894"/>
      <c r="I347" s="1894"/>
      <c r="J347" s="1600">
        <v>46056</v>
      </c>
      <c r="K347" s="1601" t="s">
        <v>1423</v>
      </c>
    </row>
    <row r="348" spans="1:11" ht="15" customHeight="1" x14ac:dyDescent="0.2">
      <c r="A348" s="1972" t="s">
        <v>1762</v>
      </c>
      <c r="B348" s="1972" t="s">
        <v>1341</v>
      </c>
      <c r="C348" s="1953" t="s">
        <v>136</v>
      </c>
      <c r="D348" s="1953" t="s">
        <v>1342</v>
      </c>
      <c r="E348" s="1973" t="s">
        <v>1308</v>
      </c>
      <c r="F348" s="1953">
        <v>200</v>
      </c>
      <c r="G348" s="1953" t="s">
        <v>1343</v>
      </c>
      <c r="H348" s="1955">
        <v>7083280903.75</v>
      </c>
      <c r="I348" s="1974">
        <f>H348/F348</f>
        <v>35416404.518749997</v>
      </c>
      <c r="J348" s="1602">
        <v>45862</v>
      </c>
      <c r="K348" s="1604" t="s">
        <v>1320</v>
      </c>
    </row>
    <row r="349" spans="1:11" ht="15" customHeight="1" x14ac:dyDescent="0.2">
      <c r="A349" s="1972"/>
      <c r="B349" s="1972"/>
      <c r="C349" s="1953"/>
      <c r="D349" s="1953"/>
      <c r="E349" s="1973"/>
      <c r="F349" s="1953"/>
      <c r="G349" s="1953"/>
      <c r="H349" s="1955"/>
      <c r="I349" s="1974"/>
      <c r="J349" s="1602">
        <v>45866</v>
      </c>
      <c r="K349" s="1603" t="s">
        <v>1271</v>
      </c>
    </row>
    <row r="350" spans="1:11" ht="15" customHeight="1" x14ac:dyDescent="0.2">
      <c r="A350" s="1972"/>
      <c r="B350" s="1972"/>
      <c r="C350" s="1953"/>
      <c r="D350" s="1953"/>
      <c r="E350" s="1973"/>
      <c r="F350" s="1953"/>
      <c r="G350" s="1953"/>
      <c r="H350" s="1955"/>
      <c r="I350" s="1974"/>
      <c r="J350" s="1602">
        <v>45898</v>
      </c>
      <c r="K350" s="1609" t="s">
        <v>1272</v>
      </c>
    </row>
    <row r="351" spans="1:11" ht="15" customHeight="1" x14ac:dyDescent="0.2">
      <c r="A351" s="1972"/>
      <c r="B351" s="1972"/>
      <c r="C351" s="1953"/>
      <c r="D351" s="1953"/>
      <c r="E351" s="1973"/>
      <c r="F351" s="1953"/>
      <c r="G351" s="1953"/>
      <c r="H351" s="1955"/>
      <c r="I351" s="1974"/>
      <c r="J351" s="1602">
        <v>45933</v>
      </c>
      <c r="K351" s="1610" t="s">
        <v>1344</v>
      </c>
    </row>
    <row r="352" spans="1:11" ht="15" customHeight="1" x14ac:dyDescent="0.2">
      <c r="A352" s="1972"/>
      <c r="B352" s="1972"/>
      <c r="C352" s="1953"/>
      <c r="D352" s="1953"/>
      <c r="E352" s="1973"/>
      <c r="F352" s="1953"/>
      <c r="G352" s="1953"/>
      <c r="H352" s="1955"/>
      <c r="I352" s="1974"/>
      <c r="J352" s="1602">
        <v>45940</v>
      </c>
      <c r="K352" s="1604" t="s">
        <v>1345</v>
      </c>
    </row>
    <row r="353" spans="1:11" ht="15" customHeight="1" x14ac:dyDescent="0.2">
      <c r="A353" s="1972"/>
      <c r="B353" s="1972"/>
      <c r="C353" s="1953"/>
      <c r="D353" s="1953"/>
      <c r="E353" s="1973"/>
      <c r="F353" s="1953"/>
      <c r="G353" s="1953"/>
      <c r="H353" s="1955"/>
      <c r="I353" s="1974"/>
      <c r="J353" s="1602">
        <v>45947</v>
      </c>
      <c r="K353" s="1610" t="s">
        <v>1346</v>
      </c>
    </row>
    <row r="354" spans="1:11" ht="15" customHeight="1" x14ac:dyDescent="0.2">
      <c r="A354" s="1972"/>
      <c r="B354" s="1972"/>
      <c r="C354" s="1953"/>
      <c r="D354" s="1953"/>
      <c r="E354" s="1973"/>
      <c r="F354" s="1953"/>
      <c r="G354" s="1953"/>
      <c r="H354" s="1955"/>
      <c r="I354" s="1974"/>
      <c r="J354" s="1602">
        <v>45965</v>
      </c>
      <c r="K354" s="1609" t="s">
        <v>1287</v>
      </c>
    </row>
    <row r="355" spans="1:11" ht="15" customHeight="1" x14ac:dyDescent="0.2">
      <c r="A355" s="1972"/>
      <c r="B355" s="1972"/>
      <c r="C355" s="1953"/>
      <c r="D355" s="1953"/>
      <c r="E355" s="1973"/>
      <c r="F355" s="1953"/>
      <c r="G355" s="1953"/>
      <c r="H355" s="1955"/>
      <c r="I355" s="1974"/>
      <c r="J355" s="1602">
        <v>45968</v>
      </c>
      <c r="K355" s="1610" t="s">
        <v>1347</v>
      </c>
    </row>
    <row r="356" spans="1:11" ht="15" customHeight="1" x14ac:dyDescent="0.2">
      <c r="A356" s="1972"/>
      <c r="B356" s="1972"/>
      <c r="C356" s="1953"/>
      <c r="D356" s="1953"/>
      <c r="E356" s="1973"/>
      <c r="F356" s="1953"/>
      <c r="G356" s="1953"/>
      <c r="H356" s="1955"/>
      <c r="I356" s="1974"/>
      <c r="J356" s="1602">
        <v>45991</v>
      </c>
      <c r="K356" s="1610" t="s">
        <v>1348</v>
      </c>
    </row>
    <row r="357" spans="1:11" ht="15" customHeight="1" x14ac:dyDescent="0.2">
      <c r="A357" s="1972"/>
      <c r="B357" s="1972"/>
      <c r="C357" s="1953"/>
      <c r="D357" s="1953"/>
      <c r="E357" s="1973"/>
      <c r="F357" s="1953"/>
      <c r="G357" s="1953"/>
      <c r="H357" s="1955"/>
      <c r="I357" s="1974"/>
      <c r="J357" s="1602">
        <v>46006</v>
      </c>
      <c r="K357" s="1611" t="s">
        <v>1339</v>
      </c>
    </row>
    <row r="358" spans="1:11" ht="15" customHeight="1" x14ac:dyDescent="0.2">
      <c r="A358" s="1972"/>
      <c r="B358" s="1972"/>
      <c r="C358" s="1953"/>
      <c r="D358" s="1953"/>
      <c r="E358" s="1973"/>
      <c r="F358" s="1953"/>
      <c r="G358" s="1953"/>
      <c r="H358" s="1955"/>
      <c r="I358" s="1974"/>
      <c r="J358" s="1602">
        <v>46052</v>
      </c>
      <c r="K358" s="1610" t="s">
        <v>1349</v>
      </c>
    </row>
    <row r="359" spans="1:11" ht="15" customHeight="1" x14ac:dyDescent="0.2">
      <c r="A359" s="1972"/>
      <c r="B359" s="1972"/>
      <c r="C359" s="1953"/>
      <c r="D359" s="1953"/>
      <c r="E359" s="1973"/>
      <c r="F359" s="1953"/>
      <c r="G359" s="1953"/>
      <c r="H359" s="1955"/>
      <c r="I359" s="1974"/>
      <c r="J359" s="1602">
        <v>46059</v>
      </c>
      <c r="K359" s="1611" t="s">
        <v>1350</v>
      </c>
    </row>
    <row r="360" spans="1:11" ht="15" customHeight="1" x14ac:dyDescent="0.2">
      <c r="A360" s="1972"/>
      <c r="B360" s="1972"/>
      <c r="C360" s="1953"/>
      <c r="D360" s="1953"/>
      <c r="E360" s="1973"/>
      <c r="F360" s="1953"/>
      <c r="G360" s="1953"/>
      <c r="H360" s="1955"/>
      <c r="I360" s="1974"/>
      <c r="J360" s="1602">
        <v>46065</v>
      </c>
      <c r="K360" s="1594" t="s">
        <v>1351</v>
      </c>
    </row>
    <row r="361" spans="1:11" ht="15" customHeight="1" x14ac:dyDescent="0.2">
      <c r="A361" s="1972"/>
      <c r="B361" s="1972"/>
      <c r="C361" s="1953"/>
      <c r="D361" s="1953"/>
      <c r="E361" s="1973"/>
      <c r="F361" s="1953"/>
      <c r="G361" s="1953"/>
      <c r="H361" s="1955"/>
      <c r="I361" s="1974"/>
      <c r="J361" s="1602">
        <v>46069</v>
      </c>
      <c r="K361" s="1594" t="s">
        <v>1437</v>
      </c>
    </row>
    <row r="362" spans="1:11" ht="15" customHeight="1" x14ac:dyDescent="0.2">
      <c r="A362" s="1943" t="s">
        <v>1314</v>
      </c>
      <c r="B362" s="1943" t="s">
        <v>1315</v>
      </c>
      <c r="C362" s="1893" t="s">
        <v>1316</v>
      </c>
      <c r="D362" s="1893" t="s">
        <v>1317</v>
      </c>
      <c r="E362" s="1945" t="s">
        <v>174</v>
      </c>
      <c r="F362" s="1944">
        <v>28</v>
      </c>
      <c r="G362" s="1893" t="s">
        <v>1318</v>
      </c>
      <c r="H362" s="1894">
        <f>(12*18900610.25)+(16*15026125.52)</f>
        <v>467225331.31999999</v>
      </c>
      <c r="I362" s="1967">
        <f>+H362/F362</f>
        <v>16686618.975714285</v>
      </c>
      <c r="J362" s="1600" t="s">
        <v>1319</v>
      </c>
      <c r="K362" s="1601" t="s">
        <v>1320</v>
      </c>
    </row>
    <row r="363" spans="1:11" ht="15" customHeight="1" x14ac:dyDescent="0.2">
      <c r="A363" s="1943"/>
      <c r="B363" s="1943"/>
      <c r="C363" s="1893"/>
      <c r="D363" s="1893"/>
      <c r="E363" s="1945"/>
      <c r="F363" s="1944"/>
      <c r="G363" s="1893"/>
      <c r="H363" s="1894"/>
      <c r="I363" s="1967"/>
      <c r="J363" s="1600">
        <v>45799</v>
      </c>
      <c r="K363" s="1601" t="s">
        <v>1270</v>
      </c>
    </row>
    <row r="364" spans="1:11" ht="15" customHeight="1" x14ac:dyDescent="0.2">
      <c r="A364" s="1943"/>
      <c r="B364" s="1943"/>
      <c r="C364" s="1893"/>
      <c r="D364" s="1893"/>
      <c r="E364" s="1945"/>
      <c r="F364" s="1944"/>
      <c r="G364" s="1893"/>
      <c r="H364" s="1894"/>
      <c r="I364" s="1967"/>
      <c r="J364" s="1600">
        <v>45799</v>
      </c>
      <c r="K364" s="1601" t="s">
        <v>1271</v>
      </c>
    </row>
    <row r="365" spans="1:11" ht="15" customHeight="1" x14ac:dyDescent="0.2">
      <c r="A365" s="1943"/>
      <c r="B365" s="1943"/>
      <c r="C365" s="1893"/>
      <c r="D365" s="1893"/>
      <c r="E365" s="1945"/>
      <c r="F365" s="1944"/>
      <c r="G365" s="1893"/>
      <c r="H365" s="1894"/>
      <c r="I365" s="1967"/>
      <c r="J365" s="1600">
        <v>45933</v>
      </c>
      <c r="K365" s="1598" t="s">
        <v>1321</v>
      </c>
    </row>
    <row r="366" spans="1:11" ht="15" customHeight="1" x14ac:dyDescent="0.2">
      <c r="A366" s="1943"/>
      <c r="B366" s="1943"/>
      <c r="C366" s="1893"/>
      <c r="D366" s="1893"/>
      <c r="E366" s="1945"/>
      <c r="F366" s="1944"/>
      <c r="G366" s="1893"/>
      <c r="H366" s="1894"/>
      <c r="I366" s="1967"/>
      <c r="J366" s="1600">
        <v>45954</v>
      </c>
      <c r="K366" s="1606" t="s">
        <v>1769</v>
      </c>
    </row>
    <row r="367" spans="1:11" ht="15" customHeight="1" x14ac:dyDescent="0.2">
      <c r="A367" s="1943"/>
      <c r="B367" s="1943"/>
      <c r="C367" s="1893"/>
      <c r="D367" s="1893"/>
      <c r="E367" s="1945"/>
      <c r="F367" s="1944"/>
      <c r="G367" s="1893"/>
      <c r="H367" s="1894"/>
      <c r="I367" s="1967"/>
      <c r="J367" s="1600">
        <v>46044</v>
      </c>
      <c r="K367" s="1606" t="s">
        <v>1322</v>
      </c>
    </row>
    <row r="368" spans="1:11" ht="15" customHeight="1" x14ac:dyDescent="0.2">
      <c r="A368" s="1943"/>
      <c r="B368" s="1943"/>
      <c r="C368" s="1893"/>
      <c r="D368" s="1893"/>
      <c r="E368" s="1945"/>
      <c r="F368" s="1944"/>
      <c r="G368" s="1893"/>
      <c r="H368" s="1894"/>
      <c r="I368" s="1967"/>
      <c r="J368" s="1600">
        <v>46072</v>
      </c>
      <c r="K368" s="1606" t="s">
        <v>1770</v>
      </c>
    </row>
    <row r="369" spans="1:11" ht="15" customHeight="1" x14ac:dyDescent="0.2">
      <c r="A369" s="1943"/>
      <c r="B369" s="1943"/>
      <c r="C369" s="1893"/>
      <c r="D369" s="1893"/>
      <c r="E369" s="1945"/>
      <c r="F369" s="1944"/>
      <c r="G369" s="1893"/>
      <c r="H369" s="1894"/>
      <c r="I369" s="1967"/>
      <c r="J369" s="1600">
        <v>46076</v>
      </c>
      <c r="K369" s="1606" t="s">
        <v>1771</v>
      </c>
    </row>
    <row r="370" spans="1:11" ht="15" customHeight="1" x14ac:dyDescent="0.2">
      <c r="A370" s="1943"/>
      <c r="B370" s="1943"/>
      <c r="C370" s="1893"/>
      <c r="D370" s="1893"/>
      <c r="E370" s="1945"/>
      <c r="F370" s="1944"/>
      <c r="G370" s="1893"/>
      <c r="H370" s="1894"/>
      <c r="I370" s="1967"/>
      <c r="J370" s="1600">
        <v>46083</v>
      </c>
      <c r="K370" s="1606" t="s">
        <v>1772</v>
      </c>
    </row>
    <row r="371" spans="1:11" ht="15" customHeight="1" x14ac:dyDescent="0.2">
      <c r="A371" s="1943"/>
      <c r="B371" s="1943"/>
      <c r="C371" s="1893"/>
      <c r="D371" s="1893"/>
      <c r="E371" s="1945"/>
      <c r="F371" s="1944"/>
      <c r="G371" s="1893"/>
      <c r="H371" s="1894"/>
      <c r="I371" s="1967"/>
      <c r="J371" s="1600">
        <v>46084</v>
      </c>
      <c r="K371" s="1606" t="s">
        <v>1773</v>
      </c>
    </row>
    <row r="372" spans="1:11" ht="15" customHeight="1" x14ac:dyDescent="0.2">
      <c r="A372" s="1943"/>
      <c r="B372" s="1943"/>
      <c r="C372" s="1893"/>
      <c r="D372" s="1893"/>
      <c r="E372" s="1945"/>
      <c r="F372" s="1944"/>
      <c r="G372" s="1893"/>
      <c r="H372" s="1894"/>
      <c r="I372" s="1967"/>
      <c r="J372" s="1600">
        <v>46084</v>
      </c>
      <c r="K372" s="1606" t="s">
        <v>1423</v>
      </c>
    </row>
    <row r="373" spans="1:11" ht="15" customHeight="1" x14ac:dyDescent="0.2">
      <c r="A373" s="1943"/>
      <c r="B373" s="1943"/>
      <c r="C373" s="1893"/>
      <c r="D373" s="1944"/>
      <c r="E373" s="1945"/>
      <c r="F373" s="1944"/>
      <c r="G373" s="1893"/>
      <c r="H373" s="1894"/>
      <c r="I373" s="1967"/>
      <c r="J373" s="1600">
        <v>46090</v>
      </c>
      <c r="K373" s="1606" t="s">
        <v>1437</v>
      </c>
    </row>
  </sheetData>
  <mergeCells count="283">
    <mergeCell ref="A3:K3"/>
    <mergeCell ref="A1:K1"/>
    <mergeCell ref="A2:K2"/>
    <mergeCell ref="A5:K5"/>
    <mergeCell ref="F27:F33"/>
    <mergeCell ref="G27:G33"/>
    <mergeCell ref="H27:H33"/>
    <mergeCell ref="I27:I33"/>
    <mergeCell ref="A34:A39"/>
    <mergeCell ref="B34:B39"/>
    <mergeCell ref="C34:C39"/>
    <mergeCell ref="D34:D39"/>
    <mergeCell ref="E34:E39"/>
    <mergeCell ref="F34:F39"/>
    <mergeCell ref="G34:G39"/>
    <mergeCell ref="H34:H39"/>
    <mergeCell ref="I34:I39"/>
    <mergeCell ref="A27:A33"/>
    <mergeCell ref="B27:B33"/>
    <mergeCell ref="C27:C33"/>
    <mergeCell ref="D27:D33"/>
    <mergeCell ref="E27:E33"/>
    <mergeCell ref="F40:F46"/>
    <mergeCell ref="G40:G46"/>
    <mergeCell ref="H40:H46"/>
    <mergeCell ref="I40:I46"/>
    <mergeCell ref="A47:A59"/>
    <mergeCell ref="B47:B59"/>
    <mergeCell ref="C47:C59"/>
    <mergeCell ref="D47:D59"/>
    <mergeCell ref="E47:E59"/>
    <mergeCell ref="F47:F59"/>
    <mergeCell ref="G47:G59"/>
    <mergeCell ref="H47:H59"/>
    <mergeCell ref="I47:I59"/>
    <mergeCell ref="A40:A46"/>
    <mergeCell ref="B40:B46"/>
    <mergeCell ref="C40:C46"/>
    <mergeCell ref="D40:D46"/>
    <mergeCell ref="E40:E46"/>
    <mergeCell ref="F60:F67"/>
    <mergeCell ref="G60:G67"/>
    <mergeCell ref="H60:H67"/>
    <mergeCell ref="I60:I67"/>
    <mergeCell ref="A68:A86"/>
    <mergeCell ref="B68:B86"/>
    <mergeCell ref="C68:C86"/>
    <mergeCell ref="D68:D86"/>
    <mergeCell ref="E68:E86"/>
    <mergeCell ref="F68:F86"/>
    <mergeCell ref="G68:G86"/>
    <mergeCell ref="H68:H86"/>
    <mergeCell ref="I68:I86"/>
    <mergeCell ref="A60:A67"/>
    <mergeCell ref="B60:B67"/>
    <mergeCell ref="C60:C67"/>
    <mergeCell ref="D60:D67"/>
    <mergeCell ref="E60:E67"/>
    <mergeCell ref="F87:F109"/>
    <mergeCell ref="G87:G109"/>
    <mergeCell ref="H87:H109"/>
    <mergeCell ref="I87:I109"/>
    <mergeCell ref="A110:A113"/>
    <mergeCell ref="B110:B113"/>
    <mergeCell ref="C110:C113"/>
    <mergeCell ref="D110:D113"/>
    <mergeCell ref="E110:E113"/>
    <mergeCell ref="F110:F113"/>
    <mergeCell ref="G110:G113"/>
    <mergeCell ref="H110:H113"/>
    <mergeCell ref="I110:I113"/>
    <mergeCell ref="A87:A109"/>
    <mergeCell ref="B87:B109"/>
    <mergeCell ref="C87:C109"/>
    <mergeCell ref="D87:D109"/>
    <mergeCell ref="E87:E109"/>
    <mergeCell ref="F114:F137"/>
    <mergeCell ref="G114:G137"/>
    <mergeCell ref="H114:H137"/>
    <mergeCell ref="I114:I137"/>
    <mergeCell ref="A138:A150"/>
    <mergeCell ref="B138:B150"/>
    <mergeCell ref="C138:C150"/>
    <mergeCell ref="D138:D150"/>
    <mergeCell ref="E138:E150"/>
    <mergeCell ref="F138:F150"/>
    <mergeCell ref="G138:G150"/>
    <mergeCell ref="H138:H150"/>
    <mergeCell ref="I138:I150"/>
    <mergeCell ref="A114:A137"/>
    <mergeCell ref="B114:B137"/>
    <mergeCell ref="C114:C137"/>
    <mergeCell ref="D114:D137"/>
    <mergeCell ref="E114:E137"/>
    <mergeCell ref="F151:F162"/>
    <mergeCell ref="G151:G162"/>
    <mergeCell ref="H151:H162"/>
    <mergeCell ref="I151:I162"/>
    <mergeCell ref="A163:A172"/>
    <mergeCell ref="B163:B172"/>
    <mergeCell ref="C163:C172"/>
    <mergeCell ref="D163:D172"/>
    <mergeCell ref="E163:E172"/>
    <mergeCell ref="F163:F172"/>
    <mergeCell ref="G163:G172"/>
    <mergeCell ref="H163:H172"/>
    <mergeCell ref="I163:I172"/>
    <mergeCell ref="A151:A162"/>
    <mergeCell ref="B151:B162"/>
    <mergeCell ref="C151:C162"/>
    <mergeCell ref="D151:D162"/>
    <mergeCell ref="E151:E162"/>
    <mergeCell ref="F173:F178"/>
    <mergeCell ref="G173:G178"/>
    <mergeCell ref="H173:H178"/>
    <mergeCell ref="I173:I178"/>
    <mergeCell ref="A179:A198"/>
    <mergeCell ref="B179:B198"/>
    <mergeCell ref="C179:C198"/>
    <mergeCell ref="D179:D198"/>
    <mergeCell ref="E179:E198"/>
    <mergeCell ref="F179:F198"/>
    <mergeCell ref="G179:G198"/>
    <mergeCell ref="H179:H198"/>
    <mergeCell ref="I179:I198"/>
    <mergeCell ref="A173:A178"/>
    <mergeCell ref="B173:B178"/>
    <mergeCell ref="C173:C178"/>
    <mergeCell ref="D173:D178"/>
    <mergeCell ref="E173:E178"/>
    <mergeCell ref="F199:F219"/>
    <mergeCell ref="G199:G219"/>
    <mergeCell ref="H199:H219"/>
    <mergeCell ref="I199:I219"/>
    <mergeCell ref="A220:A229"/>
    <mergeCell ref="B220:B229"/>
    <mergeCell ref="C220:C229"/>
    <mergeCell ref="D220:D229"/>
    <mergeCell ref="E220:E229"/>
    <mergeCell ref="F220:F229"/>
    <mergeCell ref="G220:G229"/>
    <mergeCell ref="H220:H229"/>
    <mergeCell ref="I220:I229"/>
    <mergeCell ref="A199:A219"/>
    <mergeCell ref="B199:B219"/>
    <mergeCell ref="C199:C219"/>
    <mergeCell ref="D199:D219"/>
    <mergeCell ref="E199:E219"/>
    <mergeCell ref="F230:F245"/>
    <mergeCell ref="G230:G245"/>
    <mergeCell ref="H230:H245"/>
    <mergeCell ref="I230:I245"/>
    <mergeCell ref="A246:A256"/>
    <mergeCell ref="B246:B256"/>
    <mergeCell ref="C246:C256"/>
    <mergeCell ref="D246:D256"/>
    <mergeCell ref="E246:E256"/>
    <mergeCell ref="F246:F256"/>
    <mergeCell ref="G246:G256"/>
    <mergeCell ref="H246:H256"/>
    <mergeCell ref="I246:I256"/>
    <mergeCell ref="A230:A245"/>
    <mergeCell ref="B230:B245"/>
    <mergeCell ref="C230:C245"/>
    <mergeCell ref="D230:D245"/>
    <mergeCell ref="E230:E245"/>
    <mergeCell ref="F257:F260"/>
    <mergeCell ref="G257:G260"/>
    <mergeCell ref="H257:H260"/>
    <mergeCell ref="I257:I260"/>
    <mergeCell ref="A261:A265"/>
    <mergeCell ref="B261:B265"/>
    <mergeCell ref="C261:C265"/>
    <mergeCell ref="D261:D265"/>
    <mergeCell ref="E261:E265"/>
    <mergeCell ref="F261:F265"/>
    <mergeCell ref="G261:G265"/>
    <mergeCell ref="H261:H265"/>
    <mergeCell ref="I261:I265"/>
    <mergeCell ref="A257:A260"/>
    <mergeCell ref="B257:B260"/>
    <mergeCell ref="C257:C260"/>
    <mergeCell ref="D257:D260"/>
    <mergeCell ref="E257:E260"/>
    <mergeCell ref="F266:F270"/>
    <mergeCell ref="G266:G270"/>
    <mergeCell ref="H266:H270"/>
    <mergeCell ref="I266:I270"/>
    <mergeCell ref="A271:A275"/>
    <mergeCell ref="B271:B275"/>
    <mergeCell ref="C271:C275"/>
    <mergeCell ref="D271:D275"/>
    <mergeCell ref="E271:E275"/>
    <mergeCell ref="F271:F275"/>
    <mergeCell ref="G271:G275"/>
    <mergeCell ref="H271:H275"/>
    <mergeCell ref="I271:I275"/>
    <mergeCell ref="A266:A270"/>
    <mergeCell ref="B266:B270"/>
    <mergeCell ref="C266:C270"/>
    <mergeCell ref="D266:D270"/>
    <mergeCell ref="E266:E270"/>
    <mergeCell ref="F276:F284"/>
    <mergeCell ref="G276:G284"/>
    <mergeCell ref="H276:H284"/>
    <mergeCell ref="I276:I284"/>
    <mergeCell ref="A285:A296"/>
    <mergeCell ref="B285:B296"/>
    <mergeCell ref="C285:C296"/>
    <mergeCell ref="D285:D296"/>
    <mergeCell ref="E285:E296"/>
    <mergeCell ref="F285:F296"/>
    <mergeCell ref="G285:G296"/>
    <mergeCell ref="H285:H296"/>
    <mergeCell ref="I285:I296"/>
    <mergeCell ref="A276:A284"/>
    <mergeCell ref="B276:B284"/>
    <mergeCell ref="C276:C284"/>
    <mergeCell ref="D276:D284"/>
    <mergeCell ref="E276:E284"/>
    <mergeCell ref="F297:F308"/>
    <mergeCell ref="G297:G308"/>
    <mergeCell ref="H297:H308"/>
    <mergeCell ref="I297:I308"/>
    <mergeCell ref="A309:A329"/>
    <mergeCell ref="B309:B329"/>
    <mergeCell ref="C309:C329"/>
    <mergeCell ref="D309:D329"/>
    <mergeCell ref="E309:E329"/>
    <mergeCell ref="F309:F329"/>
    <mergeCell ref="G309:G329"/>
    <mergeCell ref="H309:H329"/>
    <mergeCell ref="I309:I329"/>
    <mergeCell ref="A297:A308"/>
    <mergeCell ref="B297:B308"/>
    <mergeCell ref="C297:C308"/>
    <mergeCell ref="D297:D308"/>
    <mergeCell ref="E297:E308"/>
    <mergeCell ref="F330:F338"/>
    <mergeCell ref="G330:G338"/>
    <mergeCell ref="H330:H338"/>
    <mergeCell ref="I330:I338"/>
    <mergeCell ref="A330:A338"/>
    <mergeCell ref="B330:B338"/>
    <mergeCell ref="C330:C338"/>
    <mergeCell ref="D330:D338"/>
    <mergeCell ref="E330:E338"/>
    <mergeCell ref="A8:A26"/>
    <mergeCell ref="B8:B26"/>
    <mergeCell ref="C8:C26"/>
    <mergeCell ref="D8:D26"/>
    <mergeCell ref="E8:E26"/>
    <mergeCell ref="F8:F26"/>
    <mergeCell ref="G8:G26"/>
    <mergeCell ref="H8:H26"/>
    <mergeCell ref="I8:I26"/>
    <mergeCell ref="A339:A347"/>
    <mergeCell ref="B339:B347"/>
    <mergeCell ref="C339:C347"/>
    <mergeCell ref="D339:D347"/>
    <mergeCell ref="E339:E347"/>
    <mergeCell ref="F339:F347"/>
    <mergeCell ref="G339:G347"/>
    <mergeCell ref="H339:H347"/>
    <mergeCell ref="I339:I347"/>
    <mergeCell ref="A348:A361"/>
    <mergeCell ref="B348:B361"/>
    <mergeCell ref="C348:C361"/>
    <mergeCell ref="D348:D361"/>
    <mergeCell ref="E348:E361"/>
    <mergeCell ref="F348:F361"/>
    <mergeCell ref="G348:G361"/>
    <mergeCell ref="H348:H361"/>
    <mergeCell ref="I348:I361"/>
    <mergeCell ref="A362:A373"/>
    <mergeCell ref="B362:B373"/>
    <mergeCell ref="C362:C373"/>
    <mergeCell ref="D362:D373"/>
    <mergeCell ref="E362:E373"/>
    <mergeCell ref="F362:F373"/>
    <mergeCell ref="G362:G373"/>
    <mergeCell ref="H362:H373"/>
    <mergeCell ref="I362:I373"/>
  </mergeCells>
  <dataValidations count="7">
    <dataValidation type="list" allowBlank="1" showInputMessage="1" showErrorMessage="1" sqref="K163:K170 K173:K176" xr:uid="{503717FB-F37B-4E9D-A89F-FDEDCD9B0882}">
      <formula1>$L$1:$L$11</formula1>
    </dataValidation>
    <dataValidation type="list" allowBlank="1" showInputMessage="1" showErrorMessage="1" sqref="K72:K78 K80 K82 K84" xr:uid="{844574D3-64F2-4DEA-90F3-199C0F580E91}">
      <formula1>$L$1:$L$10</formula1>
    </dataValidation>
    <dataValidation type="list" allowBlank="1" showInputMessage="1" showErrorMessage="1" sqref="K60 J69:J71 K138 K151 K163 K173 K220 K297 K330:K331 K348:K349 K362:K364" xr:uid="{42647EC6-F513-4588-B923-88385F5D38C5}">
      <formula1>#REF!</formula1>
    </dataValidation>
    <dataValidation type="list" allowBlank="1" showInputMessage="1" showErrorMessage="1" sqref="K61 K139 K152 K164 K174 K221 K257 K298:K301 K331 K349 K365" xr:uid="{AD0104E3-4A75-4FDF-B72D-42FF7EF27BCF}">
      <formula1>$L$4:$L$6</formula1>
    </dataValidation>
    <dataValidation type="list" allowBlank="1" showInputMessage="1" showErrorMessage="1" sqref="K41:K42" xr:uid="{D449C370-F0E0-4EC2-91C2-7FA31A14CA21}">
      <formula1>$L$4:$L$8</formula1>
    </dataValidation>
    <dataValidation type="list" allowBlank="1" showInputMessage="1" showErrorMessage="1" sqref="K16:K19 K22:K23 K56 K54 K51:K52 K47:K49 K230:K239 K242:K244 K258:K259 K261:K262 K271:K272 K266:K267 K354 K350" xr:uid="{BA37239B-B1C7-47AE-B4ED-29A147039BF8}">
      <formula1>$L$1:$L$7</formula1>
    </dataValidation>
    <dataValidation type="list" allowBlank="1" showInputMessage="1" showErrorMessage="1" sqref="K28:K29 K35:K36 K71:K78 K80:K82 K84 K88:K89 K110:K113 K115:K116 K310:K311" xr:uid="{7F284A1E-57CB-45E2-A0BA-0ACB1E7BABFD}">
      <formula1>$L$4:$L$7</formula1>
    </dataValidation>
  </dataValidations>
  <printOptions horizontalCentered="1"/>
  <pageMargins left="0.70866141732283472" right="0.70866141732283472" top="0.74803149606299213" bottom="0.74803149606299213" header="0.31496062992125984" footer="0.51181102362204722"/>
  <pageSetup scale="44" fitToHeight="0" orientation="landscape" r:id="rId1"/>
  <headerFooter>
    <oddFooter>&amp;L&amp;G&amp;R&amp;A, página &amp;P de &amp;N</oddFooter>
  </headerFooter>
  <rowBreaks count="4" manualBreakCount="4">
    <brk id="67" max="10" man="1"/>
    <brk id="137" max="10" man="1"/>
    <brk id="198" max="10" man="1"/>
    <brk id="265" max="10"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codeName="Hoja19">
    <tabColor theme="0"/>
    <pageSetUpPr fitToPage="1"/>
  </sheetPr>
  <dimension ref="A1:M57"/>
  <sheetViews>
    <sheetView showGridLines="0" topLeftCell="A4" zoomScale="80" zoomScaleNormal="80" zoomScaleSheetLayoutView="70" zoomScalePageLayoutView="70" workbookViewId="0">
      <selection activeCell="A4" sqref="A4"/>
    </sheetView>
  </sheetViews>
  <sheetFormatPr baseColWidth="10" defaultColWidth="10.7109375" defaultRowHeight="15.75" x14ac:dyDescent="0.25"/>
  <cols>
    <col min="1" max="1" width="14.28515625" style="1209" customWidth="1"/>
    <col min="2" max="2" width="19.42578125" style="1209" customWidth="1"/>
    <col min="3" max="3" width="17.7109375" style="1210" customWidth="1"/>
    <col min="4" max="4" width="26" style="1210" bestFit="1" customWidth="1"/>
    <col min="5" max="5" width="14.5703125" style="1210" customWidth="1"/>
    <col min="6" max="6" width="18.28515625" style="1211" customWidth="1"/>
    <col min="7" max="7" width="24" style="1211" customWidth="1"/>
    <col min="8" max="8" width="16.5703125" style="1210" customWidth="1"/>
    <col min="9" max="9" width="20.7109375" style="1203" customWidth="1"/>
    <col min="10" max="10" width="14.5703125" style="1212" customWidth="1"/>
    <col min="11" max="11" width="107.140625" style="1213" customWidth="1"/>
    <col min="12" max="12" width="21" style="1207" customWidth="1"/>
    <col min="13" max="13" width="54.140625" style="1208" customWidth="1"/>
    <col min="14" max="16384" width="10.7109375" style="1201"/>
  </cols>
  <sheetData>
    <row r="1" spans="1:13" s="331" customFormat="1" ht="12.75" customHeight="1" x14ac:dyDescent="0.2">
      <c r="A1" s="1884" t="s">
        <v>0</v>
      </c>
      <c r="B1" s="1884"/>
      <c r="C1" s="1884"/>
      <c r="D1" s="1884"/>
      <c r="E1" s="1884"/>
      <c r="F1" s="1884"/>
      <c r="G1" s="1884"/>
      <c r="H1" s="1884"/>
      <c r="I1" s="1884"/>
      <c r="J1" s="1884"/>
      <c r="K1" s="1884"/>
      <c r="L1" s="524"/>
      <c r="M1" s="524"/>
    </row>
    <row r="2" spans="1:13" s="331" customFormat="1" ht="12.75" customHeight="1" x14ac:dyDescent="0.2">
      <c r="A2" s="1884" t="s">
        <v>411</v>
      </c>
      <c r="B2" s="1884"/>
      <c r="C2" s="1884"/>
      <c r="D2" s="1884"/>
      <c r="E2" s="1884"/>
      <c r="F2" s="1884"/>
      <c r="G2" s="1884"/>
      <c r="H2" s="1884"/>
      <c r="I2" s="1884"/>
      <c r="J2" s="1884"/>
      <c r="K2" s="1884"/>
      <c r="L2" s="524"/>
      <c r="M2" s="524"/>
    </row>
    <row r="3" spans="1:13" s="331" customFormat="1" ht="13.5" customHeight="1" x14ac:dyDescent="0.2">
      <c r="A3" s="1884" t="s">
        <v>1673</v>
      </c>
      <c r="B3" s="1884"/>
      <c r="C3" s="1884"/>
      <c r="D3" s="1884"/>
      <c r="E3" s="1884"/>
      <c r="F3" s="1884"/>
      <c r="G3" s="1884"/>
      <c r="H3" s="1884"/>
      <c r="I3" s="1884"/>
      <c r="J3" s="1884"/>
      <c r="K3" s="1884"/>
      <c r="L3" s="524"/>
      <c r="M3" s="524"/>
    </row>
    <row r="4" spans="1:13" s="331" customFormat="1" ht="6.6" customHeight="1" x14ac:dyDescent="0.2">
      <c r="A4" s="1054"/>
      <c r="B4" s="1054"/>
      <c r="C4" s="1054"/>
      <c r="D4" s="1054"/>
      <c r="E4" s="1054"/>
      <c r="F4" s="1054"/>
      <c r="G4" s="1054"/>
      <c r="H4" s="1054"/>
      <c r="I4" s="1054"/>
      <c r="J4" s="1054"/>
      <c r="K4" s="525"/>
    </row>
    <row r="5" spans="1:13" s="1274" customFormat="1" ht="33.950000000000003" customHeight="1" x14ac:dyDescent="0.2">
      <c r="A5" s="1959" t="s">
        <v>415</v>
      </c>
      <c r="B5" s="1960"/>
      <c r="C5" s="1960"/>
      <c r="D5" s="1960"/>
      <c r="E5" s="1960"/>
      <c r="F5" s="1960"/>
      <c r="G5" s="1960"/>
      <c r="H5" s="1960"/>
      <c r="I5" s="1960"/>
      <c r="J5" s="1960"/>
      <c r="K5" s="1960"/>
      <c r="L5" s="1262"/>
      <c r="M5" s="1262"/>
    </row>
    <row r="6" spans="1:13" s="1208" customFormat="1" ht="7.15" customHeight="1" x14ac:dyDescent="0.2">
      <c r="A6" s="1202"/>
      <c r="B6" s="1202"/>
      <c r="C6" s="1203"/>
      <c r="D6" s="1203"/>
      <c r="E6" s="1203"/>
      <c r="F6" s="1204"/>
      <c r="G6" s="1204"/>
      <c r="H6" s="1203"/>
      <c r="I6" s="1203"/>
      <c r="J6" s="1205"/>
      <c r="K6" s="1206"/>
      <c r="L6" s="1207"/>
    </row>
    <row r="7" spans="1:13" s="1208" customFormat="1" ht="31.5" x14ac:dyDescent="0.2">
      <c r="A7" s="1260" t="s">
        <v>535</v>
      </c>
      <c r="B7" s="1260" t="s">
        <v>626</v>
      </c>
      <c r="C7" s="1260" t="s">
        <v>62</v>
      </c>
      <c r="D7" s="1260" t="s">
        <v>47</v>
      </c>
      <c r="E7" s="1260" t="s">
        <v>128</v>
      </c>
      <c r="F7" s="1260" t="s">
        <v>512</v>
      </c>
      <c r="G7" s="1260" t="s">
        <v>270</v>
      </c>
      <c r="H7" s="1273" t="s">
        <v>627</v>
      </c>
      <c r="I7" s="1273" t="s">
        <v>628</v>
      </c>
      <c r="J7" s="1261" t="s">
        <v>629</v>
      </c>
      <c r="K7" s="1260" t="s">
        <v>630</v>
      </c>
    </row>
    <row r="8" spans="1:13" s="1208" customFormat="1" x14ac:dyDescent="0.2">
      <c r="A8" s="2014" t="s">
        <v>1323</v>
      </c>
      <c r="B8" s="1952" t="s">
        <v>1599</v>
      </c>
      <c r="C8" s="2014" t="s">
        <v>230</v>
      </c>
      <c r="D8" s="2014" t="s">
        <v>1600</v>
      </c>
      <c r="E8" s="2014" t="s">
        <v>1601</v>
      </c>
      <c r="F8" s="2014">
        <v>15</v>
      </c>
      <c r="G8" s="2014" t="s">
        <v>502</v>
      </c>
      <c r="H8" s="1954">
        <v>337</v>
      </c>
      <c r="I8" s="1954">
        <f>H8/15</f>
        <v>22.466666666666665</v>
      </c>
      <c r="J8" s="1602">
        <v>45173</v>
      </c>
      <c r="K8" s="1630" t="s">
        <v>1269</v>
      </c>
    </row>
    <row r="9" spans="1:13" s="1208" customFormat="1" x14ac:dyDescent="0.2">
      <c r="A9" s="2014"/>
      <c r="B9" s="1952"/>
      <c r="C9" s="2014"/>
      <c r="D9" s="2014"/>
      <c r="E9" s="2014"/>
      <c r="F9" s="2014"/>
      <c r="G9" s="2014"/>
      <c r="H9" s="1954"/>
      <c r="I9" s="2014"/>
      <c r="J9" s="1602">
        <v>45173</v>
      </c>
      <c r="K9" s="1631" t="s">
        <v>1270</v>
      </c>
    </row>
    <row r="10" spans="1:13" s="1208" customFormat="1" x14ac:dyDescent="0.2">
      <c r="A10" s="2014"/>
      <c r="B10" s="1952"/>
      <c r="C10" s="2014"/>
      <c r="D10" s="2014"/>
      <c r="E10" s="2014"/>
      <c r="F10" s="2014"/>
      <c r="G10" s="2014"/>
      <c r="H10" s="1954"/>
      <c r="I10" s="2014"/>
      <c r="J10" s="1602">
        <v>45173</v>
      </c>
      <c r="K10" s="1630" t="s">
        <v>1271</v>
      </c>
    </row>
    <row r="11" spans="1:13" s="1208" customFormat="1" x14ac:dyDescent="0.2">
      <c r="A11" s="2014"/>
      <c r="B11" s="1952"/>
      <c r="C11" s="2014"/>
      <c r="D11" s="2014"/>
      <c r="E11" s="2014"/>
      <c r="F11" s="2014"/>
      <c r="G11" s="2014"/>
      <c r="H11" s="1954"/>
      <c r="I11" s="2014"/>
      <c r="J11" s="1602">
        <v>45191</v>
      </c>
      <c r="K11" s="1631" t="s">
        <v>1602</v>
      </c>
    </row>
    <row r="12" spans="1:13" s="1208" customFormat="1" x14ac:dyDescent="0.2">
      <c r="A12" s="2014"/>
      <c r="B12" s="1952"/>
      <c r="C12" s="2014"/>
      <c r="D12" s="2014"/>
      <c r="E12" s="2014"/>
      <c r="F12" s="2014"/>
      <c r="G12" s="2014"/>
      <c r="H12" s="1954"/>
      <c r="I12" s="2014"/>
      <c r="J12" s="1602">
        <v>45237</v>
      </c>
      <c r="K12" s="1630" t="s">
        <v>1309</v>
      </c>
    </row>
    <row r="13" spans="1:13" s="1208" customFormat="1" x14ac:dyDescent="0.2">
      <c r="A13" s="1910" t="s">
        <v>1314</v>
      </c>
      <c r="B13" s="1943" t="s">
        <v>1603</v>
      </c>
      <c r="C13" s="1944" t="s">
        <v>136</v>
      </c>
      <c r="D13" s="1944" t="s">
        <v>1604</v>
      </c>
      <c r="E13" s="1945" t="s">
        <v>1308</v>
      </c>
      <c r="F13" s="1944">
        <v>31</v>
      </c>
      <c r="G13" s="1944" t="s">
        <v>502</v>
      </c>
      <c r="H13" s="1967">
        <v>996103552.41999996</v>
      </c>
      <c r="I13" s="1945">
        <f>+H13/F13</f>
        <v>32132372.658709675</v>
      </c>
      <c r="J13" s="1600">
        <v>45436</v>
      </c>
      <c r="K13" s="1598" t="s">
        <v>1269</v>
      </c>
    </row>
    <row r="14" spans="1:13" s="1208" customFormat="1" x14ac:dyDescent="0.2">
      <c r="A14" s="1913"/>
      <c r="B14" s="1943"/>
      <c r="C14" s="1944"/>
      <c r="D14" s="1944"/>
      <c r="E14" s="1945"/>
      <c r="F14" s="1944"/>
      <c r="G14" s="1944"/>
      <c r="H14" s="1967"/>
      <c r="I14" s="1945"/>
      <c r="J14" s="1600">
        <v>45439</v>
      </c>
      <c r="K14" s="1598" t="s">
        <v>1271</v>
      </c>
    </row>
    <row r="15" spans="1:13" s="1208" customFormat="1" x14ac:dyDescent="0.2">
      <c r="A15" s="1913"/>
      <c r="B15" s="1943"/>
      <c r="C15" s="1944"/>
      <c r="D15" s="1944"/>
      <c r="E15" s="1945"/>
      <c r="F15" s="1944"/>
      <c r="G15" s="1944"/>
      <c r="H15" s="1967"/>
      <c r="I15" s="1945"/>
      <c r="J15" s="1600">
        <v>45471</v>
      </c>
      <c r="K15" s="1599" t="s">
        <v>1272</v>
      </c>
    </row>
    <row r="16" spans="1:13" s="1208" customFormat="1" x14ac:dyDescent="0.2">
      <c r="A16" s="1913"/>
      <c r="B16" s="1943"/>
      <c r="C16" s="1944"/>
      <c r="D16" s="1944"/>
      <c r="E16" s="1945"/>
      <c r="F16" s="1944"/>
      <c r="G16" s="1944"/>
      <c r="H16" s="1967"/>
      <c r="I16" s="1945"/>
      <c r="J16" s="1620">
        <v>45503</v>
      </c>
      <c r="K16" s="1632" t="s">
        <v>1273</v>
      </c>
    </row>
    <row r="17" spans="1:11" s="1208" customFormat="1" x14ac:dyDescent="0.2">
      <c r="A17" s="1913"/>
      <c r="B17" s="1943"/>
      <c r="C17" s="1944"/>
      <c r="D17" s="1944"/>
      <c r="E17" s="1945"/>
      <c r="F17" s="1944"/>
      <c r="G17" s="1944"/>
      <c r="H17" s="1967"/>
      <c r="I17" s="1945"/>
      <c r="J17" s="1620">
        <v>45525</v>
      </c>
      <c r="K17" s="1632" t="s">
        <v>1449</v>
      </c>
    </row>
    <row r="18" spans="1:11" s="1208" customFormat="1" ht="15.6" customHeight="1" x14ac:dyDescent="0.2">
      <c r="A18" s="1913"/>
      <c r="B18" s="1943"/>
      <c r="C18" s="1944"/>
      <c r="D18" s="1944"/>
      <c r="E18" s="1945"/>
      <c r="F18" s="1944"/>
      <c r="G18" s="1944"/>
      <c r="H18" s="1967"/>
      <c r="I18" s="1945"/>
      <c r="J18" s="1620">
        <v>45531</v>
      </c>
      <c r="K18" s="1598" t="s">
        <v>1287</v>
      </c>
    </row>
    <row r="19" spans="1:11" s="1208" customFormat="1" x14ac:dyDescent="0.2">
      <c r="A19" s="1913"/>
      <c r="B19" s="1943"/>
      <c r="C19" s="1944"/>
      <c r="D19" s="1944"/>
      <c r="E19" s="1945"/>
      <c r="F19" s="1944"/>
      <c r="G19" s="1944"/>
      <c r="H19" s="1967"/>
      <c r="I19" s="1945"/>
      <c r="J19" s="1620">
        <v>45551</v>
      </c>
      <c r="K19" s="1601" t="s">
        <v>1450</v>
      </c>
    </row>
    <row r="20" spans="1:11" s="1208" customFormat="1" x14ac:dyDescent="0.2">
      <c r="A20" s="1913"/>
      <c r="B20" s="1943"/>
      <c r="C20" s="1944"/>
      <c r="D20" s="1944"/>
      <c r="E20" s="1945"/>
      <c r="F20" s="1944"/>
      <c r="G20" s="1944"/>
      <c r="H20" s="1967"/>
      <c r="I20" s="1945"/>
      <c r="J20" s="1620">
        <v>45601</v>
      </c>
      <c r="K20" s="1601" t="s">
        <v>1605</v>
      </c>
    </row>
    <row r="21" spans="1:11" s="1208" customFormat="1" x14ac:dyDescent="0.2">
      <c r="A21" s="1913"/>
      <c r="B21" s="1943"/>
      <c r="C21" s="1944"/>
      <c r="D21" s="1944"/>
      <c r="E21" s="1945"/>
      <c r="F21" s="1944"/>
      <c r="G21" s="1944"/>
      <c r="H21" s="1967"/>
      <c r="I21" s="1945"/>
      <c r="J21" s="1620">
        <v>45610</v>
      </c>
      <c r="K21" s="1601" t="s">
        <v>1606</v>
      </c>
    </row>
    <row r="22" spans="1:11" s="1208" customFormat="1" x14ac:dyDescent="0.2">
      <c r="A22" s="1913"/>
      <c r="B22" s="1943"/>
      <c r="C22" s="1944"/>
      <c r="D22" s="1944"/>
      <c r="E22" s="1945"/>
      <c r="F22" s="1944"/>
      <c r="G22" s="1944"/>
      <c r="H22" s="1967"/>
      <c r="I22" s="1945"/>
      <c r="J22" s="1620">
        <v>45708</v>
      </c>
      <c r="K22" s="1601" t="s">
        <v>1607</v>
      </c>
    </row>
    <row r="23" spans="1:11" s="1208" customFormat="1" x14ac:dyDescent="0.2">
      <c r="A23" s="1913"/>
      <c r="B23" s="1943"/>
      <c r="C23" s="1944"/>
      <c r="D23" s="1944"/>
      <c r="E23" s="1945"/>
      <c r="F23" s="1944"/>
      <c r="G23" s="1944"/>
      <c r="H23" s="1967"/>
      <c r="I23" s="1945"/>
      <c r="J23" s="1620">
        <v>45721</v>
      </c>
      <c r="K23" s="1601" t="s">
        <v>1608</v>
      </c>
    </row>
    <row r="24" spans="1:11" s="1208" customFormat="1" x14ac:dyDescent="0.2">
      <c r="A24" s="1913"/>
      <c r="B24" s="1943"/>
      <c r="C24" s="1944"/>
      <c r="D24" s="1944"/>
      <c r="E24" s="1945"/>
      <c r="F24" s="1944"/>
      <c r="G24" s="1944"/>
      <c r="H24" s="1967"/>
      <c r="I24" s="1945"/>
      <c r="J24" s="1620">
        <v>45789</v>
      </c>
      <c r="K24" s="1601" t="s">
        <v>1609</v>
      </c>
    </row>
    <row r="25" spans="1:11" s="1208" customFormat="1" x14ac:dyDescent="0.2">
      <c r="A25" s="1913"/>
      <c r="B25" s="1943"/>
      <c r="C25" s="1944"/>
      <c r="D25" s="1944"/>
      <c r="E25" s="1945"/>
      <c r="F25" s="1944"/>
      <c r="G25" s="1944"/>
      <c r="H25" s="1967"/>
      <c r="I25" s="1945"/>
      <c r="J25" s="1620">
        <v>45792</v>
      </c>
      <c r="K25" s="1601" t="s">
        <v>1610</v>
      </c>
    </row>
    <row r="26" spans="1:11" s="1208" customFormat="1" x14ac:dyDescent="0.2">
      <c r="A26" s="1913"/>
      <c r="B26" s="1943"/>
      <c r="C26" s="1944"/>
      <c r="D26" s="1944"/>
      <c r="E26" s="1945"/>
      <c r="F26" s="1944"/>
      <c r="G26" s="1944"/>
      <c r="H26" s="1967"/>
      <c r="I26" s="1945"/>
      <c r="J26" s="1620">
        <v>45792</v>
      </c>
      <c r="K26" s="1601" t="s">
        <v>1611</v>
      </c>
    </row>
    <row r="27" spans="1:11" s="1208" customFormat="1" ht="36" customHeight="1" x14ac:dyDescent="0.2">
      <c r="A27" s="1913"/>
      <c r="B27" s="1943"/>
      <c r="C27" s="1944"/>
      <c r="D27" s="1944"/>
      <c r="E27" s="1945"/>
      <c r="F27" s="1944"/>
      <c r="G27" s="1944"/>
      <c r="H27" s="1967"/>
      <c r="I27" s="1945"/>
      <c r="J27" s="1620">
        <v>45796</v>
      </c>
      <c r="K27" s="1621" t="s">
        <v>1612</v>
      </c>
    </row>
    <row r="28" spans="1:11" s="1208" customFormat="1" x14ac:dyDescent="0.2">
      <c r="A28" s="1913"/>
      <c r="B28" s="1943"/>
      <c r="C28" s="1944"/>
      <c r="D28" s="1944"/>
      <c r="E28" s="1945"/>
      <c r="F28" s="1944"/>
      <c r="G28" s="1944"/>
      <c r="H28" s="1967"/>
      <c r="I28" s="1945"/>
      <c r="J28" s="1620">
        <v>45845</v>
      </c>
      <c r="K28" s="1621" t="s">
        <v>1613</v>
      </c>
    </row>
    <row r="29" spans="1:11" s="1208" customFormat="1" x14ac:dyDescent="0.2">
      <c r="A29" s="1931"/>
      <c r="B29" s="1943"/>
      <c r="C29" s="1944"/>
      <c r="D29" s="1944"/>
      <c r="E29" s="1945"/>
      <c r="F29" s="1944"/>
      <c r="G29" s="1944"/>
      <c r="H29" s="1967"/>
      <c r="I29" s="1945"/>
      <c r="J29" s="1620">
        <v>45881</v>
      </c>
      <c r="K29" s="1621" t="s">
        <v>1605</v>
      </c>
    </row>
    <row r="30" spans="1:11" s="1208" customFormat="1" x14ac:dyDescent="0.2">
      <c r="A30" s="2011" t="s">
        <v>1323</v>
      </c>
      <c r="B30" s="1972" t="s">
        <v>1614</v>
      </c>
      <c r="C30" s="1953" t="s">
        <v>136</v>
      </c>
      <c r="D30" s="2010" t="s">
        <v>1615</v>
      </c>
      <c r="E30" s="2010" t="s">
        <v>1308</v>
      </c>
      <c r="F30" s="1953">
        <v>180</v>
      </c>
      <c r="G30" s="2010" t="s">
        <v>1616</v>
      </c>
      <c r="H30" s="1982">
        <v>5407190648.2200003</v>
      </c>
      <c r="I30" s="1982">
        <f>SUM(H30/F30)</f>
        <v>30039948.045666669</v>
      </c>
      <c r="J30" s="1628">
        <v>45551</v>
      </c>
      <c r="K30" s="1603" t="s">
        <v>1271</v>
      </c>
    </row>
    <row r="31" spans="1:11" s="1208" customFormat="1" x14ac:dyDescent="0.2">
      <c r="A31" s="2012"/>
      <c r="B31" s="1972"/>
      <c r="C31" s="1953"/>
      <c r="D31" s="2010"/>
      <c r="E31" s="2010"/>
      <c r="F31" s="1953"/>
      <c r="G31" s="2010"/>
      <c r="H31" s="1982"/>
      <c r="I31" s="1982"/>
      <c r="J31" s="1628">
        <v>45565</v>
      </c>
      <c r="K31" s="1603" t="s">
        <v>1272</v>
      </c>
    </row>
    <row r="32" spans="1:11" s="1208" customFormat="1" x14ac:dyDescent="0.2">
      <c r="A32" s="2012"/>
      <c r="B32" s="1972"/>
      <c r="C32" s="1953"/>
      <c r="D32" s="2010"/>
      <c r="E32" s="2010"/>
      <c r="F32" s="1953"/>
      <c r="G32" s="2010"/>
      <c r="H32" s="1982"/>
      <c r="I32" s="1982"/>
      <c r="J32" s="1628">
        <v>45576</v>
      </c>
      <c r="K32" s="1603" t="s">
        <v>1299</v>
      </c>
    </row>
    <row r="33" spans="1:13" s="1189" customFormat="1" ht="15.75" customHeight="1" x14ac:dyDescent="0.2">
      <c r="A33" s="2012"/>
      <c r="B33" s="1972"/>
      <c r="C33" s="1953"/>
      <c r="D33" s="2010"/>
      <c r="E33" s="2010"/>
      <c r="F33" s="1953"/>
      <c r="G33" s="2010"/>
      <c r="H33" s="1982"/>
      <c r="I33" s="1982"/>
      <c r="J33" s="1628">
        <v>45595</v>
      </c>
      <c r="K33" s="1603" t="s">
        <v>1287</v>
      </c>
    </row>
    <row r="34" spans="1:13" s="1189" customFormat="1" ht="15" x14ac:dyDescent="0.2">
      <c r="A34" s="2012"/>
      <c r="B34" s="1972"/>
      <c r="C34" s="1953"/>
      <c r="D34" s="2010"/>
      <c r="E34" s="2010"/>
      <c r="F34" s="1953"/>
      <c r="G34" s="2010"/>
      <c r="H34" s="1982"/>
      <c r="I34" s="1982"/>
      <c r="J34" s="1628">
        <v>45604</v>
      </c>
      <c r="K34" s="1604" t="s">
        <v>1404</v>
      </c>
    </row>
    <row r="35" spans="1:13" s="1189" customFormat="1" ht="15" x14ac:dyDescent="0.2">
      <c r="A35" s="2012"/>
      <c r="B35" s="1972"/>
      <c r="C35" s="1953"/>
      <c r="D35" s="2010"/>
      <c r="E35" s="2010"/>
      <c r="F35" s="1953"/>
      <c r="G35" s="2010"/>
      <c r="H35" s="1982"/>
      <c r="I35" s="1982"/>
      <c r="J35" s="1628">
        <v>45636</v>
      </c>
      <c r="K35" s="1604" t="s">
        <v>1617</v>
      </c>
    </row>
    <row r="36" spans="1:13" s="1189" customFormat="1" ht="15" x14ac:dyDescent="0.2">
      <c r="A36" s="2012"/>
      <c r="B36" s="1972"/>
      <c r="C36" s="1953"/>
      <c r="D36" s="2010"/>
      <c r="E36" s="2010"/>
      <c r="F36" s="1953"/>
      <c r="G36" s="2010"/>
      <c r="H36" s="1982"/>
      <c r="I36" s="1982"/>
      <c r="J36" s="1628">
        <v>45663</v>
      </c>
      <c r="K36" s="1604" t="s">
        <v>1618</v>
      </c>
    </row>
    <row r="37" spans="1:13" s="1189" customFormat="1" ht="15" x14ac:dyDescent="0.2">
      <c r="A37" s="2012"/>
      <c r="B37" s="1972"/>
      <c r="C37" s="1953"/>
      <c r="D37" s="2010"/>
      <c r="E37" s="2010"/>
      <c r="F37" s="1953"/>
      <c r="G37" s="2010"/>
      <c r="H37" s="1982"/>
      <c r="I37" s="1982"/>
      <c r="J37" s="1628">
        <v>45674</v>
      </c>
      <c r="K37" s="1604" t="s">
        <v>1619</v>
      </c>
    </row>
    <row r="38" spans="1:13" s="1189" customFormat="1" ht="15" x14ac:dyDescent="0.2">
      <c r="A38" s="2012"/>
      <c r="B38" s="1972"/>
      <c r="C38" s="1953"/>
      <c r="D38" s="2010"/>
      <c r="E38" s="2010"/>
      <c r="F38" s="1953"/>
      <c r="G38" s="2010"/>
      <c r="H38" s="1982"/>
      <c r="I38" s="1982"/>
      <c r="J38" s="1628">
        <v>45679</v>
      </c>
      <c r="K38" s="1604" t="s">
        <v>1620</v>
      </c>
    </row>
    <row r="39" spans="1:13" s="1189" customFormat="1" ht="15" x14ac:dyDescent="0.2">
      <c r="A39" s="2012"/>
      <c r="B39" s="1972"/>
      <c r="C39" s="1953"/>
      <c r="D39" s="2010"/>
      <c r="E39" s="2010"/>
      <c r="F39" s="1953"/>
      <c r="G39" s="2010"/>
      <c r="H39" s="1982"/>
      <c r="I39" s="1982"/>
      <c r="J39" s="1628">
        <v>45694</v>
      </c>
      <c r="K39" s="1604" t="s">
        <v>1621</v>
      </c>
    </row>
    <row r="40" spans="1:13" s="1189" customFormat="1" ht="15" x14ac:dyDescent="0.2">
      <c r="A40" s="2012"/>
      <c r="B40" s="1972"/>
      <c r="C40" s="1953"/>
      <c r="D40" s="2010"/>
      <c r="E40" s="2010"/>
      <c r="F40" s="1953"/>
      <c r="G40" s="2010"/>
      <c r="H40" s="1982"/>
      <c r="I40" s="1982"/>
      <c r="J40" s="1628">
        <v>45695</v>
      </c>
      <c r="K40" s="1604" t="s">
        <v>1622</v>
      </c>
    </row>
    <row r="41" spans="1:13" s="1189" customFormat="1" ht="15" x14ac:dyDescent="0.2">
      <c r="A41" s="2012"/>
      <c r="B41" s="1972"/>
      <c r="C41" s="1953"/>
      <c r="D41" s="2010"/>
      <c r="E41" s="2010"/>
      <c r="F41" s="1953"/>
      <c r="G41" s="2010"/>
      <c r="H41" s="1982"/>
      <c r="I41" s="1982"/>
      <c r="J41" s="1628">
        <v>45705</v>
      </c>
      <c r="K41" s="1603" t="s">
        <v>1623</v>
      </c>
    </row>
    <row r="42" spans="1:13" s="1189" customFormat="1" ht="15" x14ac:dyDescent="0.2">
      <c r="A42" s="2012"/>
      <c r="B42" s="1972"/>
      <c r="C42" s="1953"/>
      <c r="D42" s="2010"/>
      <c r="E42" s="2010"/>
      <c r="F42" s="1953"/>
      <c r="G42" s="2010"/>
      <c r="H42" s="1982"/>
      <c r="I42" s="1982"/>
      <c r="J42" s="1628">
        <v>45714</v>
      </c>
      <c r="K42" s="1603" t="s">
        <v>1624</v>
      </c>
    </row>
    <row r="43" spans="1:13" s="1189" customFormat="1" ht="15" x14ac:dyDescent="0.2">
      <c r="A43" s="2012"/>
      <c r="B43" s="1972"/>
      <c r="C43" s="1953"/>
      <c r="D43" s="2010"/>
      <c r="E43" s="2010"/>
      <c r="F43" s="1953"/>
      <c r="G43" s="2010"/>
      <c r="H43" s="1982"/>
      <c r="I43" s="1982"/>
      <c r="J43" s="1628">
        <v>45715</v>
      </c>
      <c r="K43" s="1603" t="s">
        <v>1625</v>
      </c>
    </row>
    <row r="44" spans="1:13" s="1189" customFormat="1" ht="15" x14ac:dyDescent="0.2">
      <c r="A44" s="2012"/>
      <c r="B44" s="1972"/>
      <c r="C44" s="1953"/>
      <c r="D44" s="2010"/>
      <c r="E44" s="2010"/>
      <c r="F44" s="1953"/>
      <c r="G44" s="2010"/>
      <c r="H44" s="1982"/>
      <c r="I44" s="1982"/>
      <c r="J44" s="1628">
        <v>45723</v>
      </c>
      <c r="K44" s="1603" t="s">
        <v>1553</v>
      </c>
    </row>
    <row r="45" spans="1:13" s="1189" customFormat="1" ht="15" x14ac:dyDescent="0.2">
      <c r="A45" s="2012"/>
      <c r="B45" s="1972"/>
      <c r="C45" s="1953"/>
      <c r="D45" s="2010"/>
      <c r="E45" s="2010"/>
      <c r="F45" s="1953"/>
      <c r="G45" s="2010"/>
      <c r="H45" s="1982"/>
      <c r="I45" s="1982"/>
      <c r="J45" s="1628">
        <v>45726</v>
      </c>
      <c r="K45" s="1603" t="s">
        <v>1400</v>
      </c>
    </row>
    <row r="46" spans="1:13" s="1189" customFormat="1" ht="15" x14ac:dyDescent="0.2">
      <c r="A46" s="2013"/>
      <c r="B46" s="1972"/>
      <c r="C46" s="1953"/>
      <c r="D46" s="2010"/>
      <c r="E46" s="2010"/>
      <c r="F46" s="1953"/>
      <c r="G46" s="2010"/>
      <c r="H46" s="1982"/>
      <c r="I46" s="1982"/>
      <c r="J46" s="1628">
        <v>46008</v>
      </c>
      <c r="K46" s="1603" t="s">
        <v>1605</v>
      </c>
    </row>
    <row r="47" spans="1:13" x14ac:dyDescent="0.25">
      <c r="A47" s="1201"/>
      <c r="B47" s="1201"/>
      <c r="C47" s="1201"/>
      <c r="D47" s="1201"/>
      <c r="E47" s="1201"/>
      <c r="F47" s="1201"/>
      <c r="G47" s="1201"/>
      <c r="H47" s="1201"/>
      <c r="I47" s="1201"/>
      <c r="J47" s="1201"/>
      <c r="K47" s="1201"/>
      <c r="L47" s="1201"/>
      <c r="M47" s="1201"/>
    </row>
    <row r="48" spans="1:13" x14ac:dyDescent="0.25">
      <c r="A48" s="1201"/>
      <c r="B48" s="1201"/>
      <c r="C48" s="1201"/>
      <c r="D48" s="1201"/>
      <c r="E48" s="1201"/>
      <c r="F48" s="1201"/>
      <c r="G48" s="1201"/>
      <c r="H48" s="1201"/>
      <c r="I48" s="1201"/>
      <c r="J48" s="1201"/>
      <c r="K48" s="1201"/>
      <c r="L48" s="1201"/>
      <c r="M48" s="1201"/>
    </row>
    <row r="49" s="1201" customFormat="1" x14ac:dyDescent="0.25"/>
    <row r="50" s="1201" customFormat="1" x14ac:dyDescent="0.25"/>
    <row r="51" s="1201" customFormat="1" x14ac:dyDescent="0.25"/>
    <row r="52" s="1201" customFormat="1" x14ac:dyDescent="0.25"/>
    <row r="53" s="1201" customFormat="1" x14ac:dyDescent="0.25"/>
    <row r="54" s="1201" customFormat="1" x14ac:dyDescent="0.25"/>
    <row r="55" s="1201" customFormat="1" x14ac:dyDescent="0.25"/>
    <row r="56" s="1201" customFormat="1" x14ac:dyDescent="0.25"/>
    <row r="57" s="1201" customFormat="1" x14ac:dyDescent="0.25"/>
  </sheetData>
  <mergeCells count="31">
    <mergeCell ref="H13:H29"/>
    <mergeCell ref="I13:I29"/>
    <mergeCell ref="A1:K1"/>
    <mergeCell ref="A5:K5"/>
    <mergeCell ref="A3:K3"/>
    <mergeCell ref="A2:K2"/>
    <mergeCell ref="A8:A12"/>
    <mergeCell ref="B8:B12"/>
    <mergeCell ref="C8:C12"/>
    <mergeCell ref="D8:D12"/>
    <mergeCell ref="E8:E12"/>
    <mergeCell ref="F8:F12"/>
    <mergeCell ref="G8:G12"/>
    <mergeCell ref="H8:H12"/>
    <mergeCell ref="I8:I12"/>
    <mergeCell ref="F30:F46"/>
    <mergeCell ref="G30:G46"/>
    <mergeCell ref="H30:H46"/>
    <mergeCell ref="I30:I46"/>
    <mergeCell ref="A13:A29"/>
    <mergeCell ref="B13:B29"/>
    <mergeCell ref="C13:C29"/>
    <mergeCell ref="D13:D29"/>
    <mergeCell ref="E13:E29"/>
    <mergeCell ref="F13:F29"/>
    <mergeCell ref="A30:A46"/>
    <mergeCell ref="B30:B46"/>
    <mergeCell ref="C30:C46"/>
    <mergeCell ref="D30:D46"/>
    <mergeCell ref="E30:E46"/>
    <mergeCell ref="G13:G29"/>
  </mergeCells>
  <dataValidations count="4">
    <dataValidation type="list" allowBlank="1" showInputMessage="1" showErrorMessage="1" sqref="K30:K33" xr:uid="{F8675E9D-6B9A-4A68-ACFF-6639762C6632}">
      <formula1>$L$1:$L$8</formula1>
    </dataValidation>
    <dataValidation type="list" allowBlank="1" showInputMessage="1" showErrorMessage="1" sqref="K15" xr:uid="{11A49E55-63BE-4842-8F57-315C1ACE98AB}">
      <formula1>#REF!</formula1>
    </dataValidation>
    <dataValidation type="list" allowBlank="1" showInputMessage="1" showErrorMessage="1" sqref="K13:K14" xr:uid="{79E21D8E-285D-4A73-9E87-D13C48C82759}">
      <formula1>$L$4:$L$7</formula1>
    </dataValidation>
    <dataValidation type="list" allowBlank="1" showInputMessage="1" showErrorMessage="1" sqref="K18" xr:uid="{A5532A3C-7938-421F-B67B-C4412FB99796}">
      <formula1>$L$1:$L$10</formula1>
    </dataValidation>
  </dataValidations>
  <printOptions horizontalCentered="1"/>
  <pageMargins left="0.70866141732283472" right="0.70866141732283472" top="0.74803149606299213" bottom="0.74803149606299213" header="0.31496062992125984" footer="0.51181102362204722"/>
  <pageSetup scale="33" fitToHeight="0" orientation="landscape" r:id="rId1"/>
  <headerFooter>
    <oddFooter>&amp;L&amp;G&amp;R&amp;A, página &amp;P de &amp;N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codeName="Hoja20">
    <tabColor theme="0"/>
  </sheetPr>
  <dimension ref="A1:AC26"/>
  <sheetViews>
    <sheetView showGridLines="0" zoomScale="80" zoomScaleNormal="80" workbookViewId="0">
      <selection activeCell="A3" sqref="A3:L3"/>
    </sheetView>
  </sheetViews>
  <sheetFormatPr baseColWidth="10" defaultColWidth="11.42578125" defaultRowHeight="15" x14ac:dyDescent="0.25"/>
  <cols>
    <col min="1" max="1" width="21.140625" style="1226" customWidth="1"/>
    <col min="2" max="2" width="17" style="1226" bestFit="1" customWidth="1"/>
    <col min="3" max="3" width="12" style="1226" customWidth="1"/>
    <col min="4" max="4" width="28.5703125" style="1226" customWidth="1"/>
    <col min="5" max="5" width="19.42578125" style="1226" customWidth="1"/>
    <col min="6" max="6" width="12.85546875" style="1226" customWidth="1"/>
    <col min="7" max="7" width="16.5703125" style="1226" customWidth="1"/>
    <col min="8" max="8" width="23" style="1226" customWidth="1"/>
    <col min="9" max="9" width="21.7109375" style="1226" bestFit="1" customWidth="1"/>
    <col min="10" max="10" width="19.7109375" style="1226" customWidth="1"/>
    <col min="11" max="11" width="17.140625" style="1226" customWidth="1"/>
    <col min="12" max="12" width="9.7109375" style="1226" bestFit="1" customWidth="1"/>
    <col min="13" max="13" width="24.140625" style="1226" hidden="1" customWidth="1"/>
    <col min="14" max="14" width="18" style="1226" hidden="1" customWidth="1"/>
    <col min="15" max="15" width="21.7109375" style="1226" hidden="1" customWidth="1"/>
    <col min="16" max="16" width="19.140625" style="1226" hidden="1" customWidth="1"/>
    <col min="17" max="17" width="23.5703125" style="1226" hidden="1" customWidth="1"/>
    <col min="18" max="18" width="16.85546875" style="1226" hidden="1" customWidth="1"/>
    <col min="19" max="19" width="16.28515625" style="1226" hidden="1" customWidth="1"/>
    <col min="20" max="20" width="19.5703125" style="1226" hidden="1" customWidth="1"/>
    <col min="21" max="21" width="12.85546875" style="1226" hidden="1" customWidth="1"/>
    <col min="22" max="24" width="14.85546875" style="1226" hidden="1" customWidth="1"/>
    <col min="25" max="26" width="15.28515625" style="1226" hidden="1" customWidth="1"/>
    <col min="27" max="27" width="20.7109375" style="1226" hidden="1" customWidth="1"/>
    <col min="28" max="28" width="17.140625" style="1226" hidden="1" customWidth="1"/>
    <col min="29" max="29" width="15.140625" style="1226" hidden="1" customWidth="1"/>
    <col min="30" max="111" width="12.140625" style="1226" customWidth="1"/>
    <col min="112" max="1011" width="13.28515625" style="1226" customWidth="1"/>
    <col min="1012" max="10011" width="14.42578125" style="1226" customWidth="1"/>
    <col min="10012" max="16384" width="15.42578125" style="1226" customWidth="1"/>
  </cols>
  <sheetData>
    <row r="1" spans="1:14" s="1065" customFormat="1" ht="14.1" customHeight="1" x14ac:dyDescent="0.25">
      <c r="A1" s="1884" t="s">
        <v>0</v>
      </c>
      <c r="B1" s="1884"/>
      <c r="C1" s="1884"/>
      <c r="D1" s="1884"/>
      <c r="E1" s="1884"/>
      <c r="F1" s="1884"/>
      <c r="G1" s="1884"/>
      <c r="H1" s="1884"/>
      <c r="I1" s="1884"/>
      <c r="J1" s="1884"/>
      <c r="K1" s="1884"/>
      <c r="L1" s="1884"/>
    </row>
    <row r="2" spans="1:14" s="1065" customFormat="1" ht="16.5" customHeight="1" x14ac:dyDescent="0.25">
      <c r="A2" s="1884" t="s">
        <v>411</v>
      </c>
      <c r="B2" s="1884"/>
      <c r="C2" s="1884"/>
      <c r="D2" s="1884"/>
      <c r="E2" s="1884"/>
      <c r="F2" s="1884"/>
      <c r="G2" s="1884"/>
      <c r="H2" s="1884"/>
      <c r="I2" s="1884"/>
      <c r="J2" s="1884"/>
      <c r="K2" s="1884"/>
      <c r="L2" s="1884"/>
    </row>
    <row r="3" spans="1:14" s="1065" customFormat="1" ht="14.45" customHeight="1" x14ac:dyDescent="0.25">
      <c r="A3" s="1884" t="s">
        <v>1673</v>
      </c>
      <c r="B3" s="1884"/>
      <c r="C3" s="1884"/>
      <c r="D3" s="1884"/>
      <c r="E3" s="1884"/>
      <c r="F3" s="1884"/>
      <c r="G3" s="1884"/>
      <c r="H3" s="1884"/>
      <c r="I3" s="1884"/>
      <c r="J3" s="1884"/>
      <c r="K3" s="1884"/>
      <c r="L3" s="1884"/>
    </row>
    <row r="4" spans="1:14" s="1065" customFormat="1" ht="10.5" customHeight="1" x14ac:dyDescent="0.25">
      <c r="A4" s="1884"/>
      <c r="B4" s="1884"/>
      <c r="C4" s="1884"/>
      <c r="D4" s="1884"/>
      <c r="E4" s="1884"/>
      <c r="F4" s="1884"/>
      <c r="G4" s="1884"/>
      <c r="H4" s="1884"/>
      <c r="I4" s="1884"/>
      <c r="J4" s="1884"/>
      <c r="K4" s="1884"/>
      <c r="L4" s="1884"/>
    </row>
    <row r="5" spans="1:14" s="1065" customFormat="1" ht="33" customHeight="1" x14ac:dyDescent="0.25">
      <c r="A5" s="1959" t="s">
        <v>514</v>
      </c>
      <c r="B5" s="1960"/>
      <c r="C5" s="1960"/>
      <c r="D5" s="1960"/>
      <c r="E5" s="1960"/>
      <c r="F5" s="1960"/>
      <c r="G5" s="1960"/>
      <c r="H5" s="1960"/>
      <c r="I5" s="1960"/>
      <c r="J5" s="1960"/>
      <c r="K5" s="1960"/>
      <c r="L5" s="1960"/>
    </row>
    <row r="6" spans="1:14" ht="6.6" customHeight="1" x14ac:dyDescent="0.25"/>
    <row r="7" spans="1:14" s="1208" customFormat="1" ht="47.25" x14ac:dyDescent="0.2">
      <c r="A7" s="1260" t="s">
        <v>242</v>
      </c>
      <c r="B7" s="1260" t="s">
        <v>765</v>
      </c>
      <c r="C7" s="1260" t="s">
        <v>128</v>
      </c>
      <c r="D7" s="1260" t="s">
        <v>48</v>
      </c>
      <c r="E7" s="1260" t="s">
        <v>766</v>
      </c>
      <c r="F7" s="1260" t="s">
        <v>512</v>
      </c>
      <c r="G7" s="1260" t="s">
        <v>767</v>
      </c>
      <c r="H7" s="1273" t="s">
        <v>47</v>
      </c>
      <c r="I7" s="1273" t="s">
        <v>43</v>
      </c>
      <c r="J7" s="1261" t="s">
        <v>768</v>
      </c>
      <c r="K7" s="1260" t="s">
        <v>769</v>
      </c>
      <c r="L7" s="1260" t="s">
        <v>770</v>
      </c>
      <c r="M7" s="1208" t="s">
        <v>771</v>
      </c>
      <c r="N7" s="1208" t="s">
        <v>772</v>
      </c>
    </row>
    <row r="8" spans="1:14" ht="24" x14ac:dyDescent="0.25">
      <c r="A8" s="1633" t="s">
        <v>1626</v>
      </c>
      <c r="B8" s="1634">
        <v>43617</v>
      </c>
      <c r="C8" s="1635" t="s">
        <v>1308</v>
      </c>
      <c r="D8" s="1635" t="s">
        <v>1425</v>
      </c>
      <c r="E8" s="1636">
        <v>2490735989.8500004</v>
      </c>
      <c r="F8" s="1637">
        <v>106</v>
      </c>
      <c r="G8" s="1636">
        <v>23497509.33820755</v>
      </c>
      <c r="H8" s="1638" t="s">
        <v>1627</v>
      </c>
      <c r="I8" s="1638" t="s">
        <v>1628</v>
      </c>
      <c r="J8" s="1635" t="s">
        <v>1629</v>
      </c>
      <c r="K8" s="1639">
        <v>0.94</v>
      </c>
      <c r="L8" s="1639">
        <v>1</v>
      </c>
      <c r="M8" s="1639">
        <v>0.95</v>
      </c>
      <c r="N8" s="1639">
        <v>1</v>
      </c>
    </row>
    <row r="9" spans="1:14" ht="38.25" customHeight="1" x14ac:dyDescent="0.25">
      <c r="A9" s="1640" t="s">
        <v>1630</v>
      </c>
      <c r="B9" s="1641">
        <v>43891</v>
      </c>
      <c r="C9" s="1642" t="s">
        <v>1308</v>
      </c>
      <c r="D9" s="1642" t="s">
        <v>1631</v>
      </c>
      <c r="E9" s="1643">
        <v>1850688462.1700001</v>
      </c>
      <c r="F9" s="1644">
        <v>70</v>
      </c>
      <c r="G9" s="1643">
        <v>26438406.602428574</v>
      </c>
      <c r="H9" s="1645" t="s">
        <v>1632</v>
      </c>
      <c r="I9" s="1642" t="s">
        <v>519</v>
      </c>
      <c r="J9" s="1642" t="s">
        <v>1633</v>
      </c>
      <c r="K9" s="1646">
        <v>0.89</v>
      </c>
      <c r="L9" s="1646">
        <v>0.99</v>
      </c>
      <c r="M9" s="1646">
        <v>0.96</v>
      </c>
      <c r="N9" s="1646">
        <v>1</v>
      </c>
    </row>
    <row r="10" spans="1:14" ht="37.5" customHeight="1" x14ac:dyDescent="0.25">
      <c r="A10" s="1647" t="s">
        <v>1634</v>
      </c>
      <c r="B10" s="1634">
        <v>43922</v>
      </c>
      <c r="C10" s="1635" t="s">
        <v>1635</v>
      </c>
      <c r="D10" s="1635" t="s">
        <v>1636</v>
      </c>
      <c r="E10" s="1636">
        <v>2813063784.7600002</v>
      </c>
      <c r="F10" s="1637" t="s">
        <v>1637</v>
      </c>
      <c r="G10" s="1637" t="s">
        <v>1637</v>
      </c>
      <c r="H10" s="1638" t="s">
        <v>1638</v>
      </c>
      <c r="I10" s="1635" t="s">
        <v>519</v>
      </c>
      <c r="J10" s="1635" t="s">
        <v>1639</v>
      </c>
      <c r="K10" s="1639">
        <v>0.95</v>
      </c>
      <c r="L10" s="1639" t="s">
        <v>1637</v>
      </c>
      <c r="M10" s="1639">
        <v>0.95</v>
      </c>
      <c r="N10" s="1639">
        <v>1</v>
      </c>
    </row>
    <row r="11" spans="1:14" ht="36" customHeight="1" x14ac:dyDescent="0.25">
      <c r="A11" s="1648" t="s">
        <v>1640</v>
      </c>
      <c r="B11" s="1641">
        <v>44470</v>
      </c>
      <c r="C11" s="1642" t="s">
        <v>1308</v>
      </c>
      <c r="D11" s="1642" t="s">
        <v>497</v>
      </c>
      <c r="E11" s="1643">
        <v>3401984737.4200001</v>
      </c>
      <c r="F11" s="1644">
        <v>120</v>
      </c>
      <c r="G11" s="1643">
        <v>28349872.811833333</v>
      </c>
      <c r="H11" s="1649" t="s">
        <v>1266</v>
      </c>
      <c r="I11" s="1642" t="s">
        <v>519</v>
      </c>
      <c r="J11" s="1642" t="s">
        <v>1639</v>
      </c>
      <c r="K11" s="1646">
        <v>0.66</v>
      </c>
      <c r="L11" s="1646">
        <v>0.97</v>
      </c>
      <c r="M11" s="1646">
        <v>0.81</v>
      </c>
      <c r="N11" s="1646">
        <v>1</v>
      </c>
    </row>
    <row r="12" spans="1:14" ht="32.25" customHeight="1" x14ac:dyDescent="0.25">
      <c r="A12" s="1647" t="s">
        <v>1641</v>
      </c>
      <c r="B12" s="1634">
        <v>44531</v>
      </c>
      <c r="C12" s="1635" t="s">
        <v>1308</v>
      </c>
      <c r="D12" s="1635" t="s">
        <v>1636</v>
      </c>
      <c r="E12" s="1636">
        <v>4130930815.0300002</v>
      </c>
      <c r="F12" s="1637">
        <v>142</v>
      </c>
      <c r="G12" s="1636">
        <v>29091062.077676058</v>
      </c>
      <c r="H12" s="1638" t="s">
        <v>1642</v>
      </c>
      <c r="I12" s="1635" t="s">
        <v>529</v>
      </c>
      <c r="J12" s="1635" t="s">
        <v>1639</v>
      </c>
      <c r="K12" s="1639">
        <v>0.98</v>
      </c>
      <c r="L12" s="1639">
        <v>1</v>
      </c>
      <c r="M12" s="1639">
        <v>0.98</v>
      </c>
      <c r="N12" s="1639">
        <v>1</v>
      </c>
    </row>
    <row r="13" spans="1:14" ht="32.25" customHeight="1" x14ac:dyDescent="0.25">
      <c r="A13" s="1648" t="s">
        <v>1643</v>
      </c>
      <c r="B13" s="1641">
        <v>45261</v>
      </c>
      <c r="C13" s="1642" t="s">
        <v>1308</v>
      </c>
      <c r="D13" s="1642" t="s">
        <v>1636</v>
      </c>
      <c r="E13" s="1643">
        <v>5233980657.1800003</v>
      </c>
      <c r="F13" s="1644">
        <v>180</v>
      </c>
      <c r="G13" s="1643">
        <v>29077670.317666668</v>
      </c>
      <c r="H13" s="1645" t="s">
        <v>1580</v>
      </c>
      <c r="I13" s="1642" t="s">
        <v>1581</v>
      </c>
      <c r="J13" s="1642" t="s">
        <v>1644</v>
      </c>
      <c r="K13" s="1646">
        <v>0.78</v>
      </c>
      <c r="L13" s="1646">
        <v>0.68</v>
      </c>
      <c r="M13" s="1646">
        <v>0.75</v>
      </c>
      <c r="N13" s="1646">
        <v>0.8</v>
      </c>
    </row>
    <row r="14" spans="1:14" ht="37.5" customHeight="1" x14ac:dyDescent="0.25">
      <c r="A14" s="1647" t="s">
        <v>1646</v>
      </c>
      <c r="B14" s="1634">
        <v>45551</v>
      </c>
      <c r="C14" s="1635" t="s">
        <v>1308</v>
      </c>
      <c r="D14" s="1635" t="s">
        <v>1645</v>
      </c>
      <c r="E14" s="1636">
        <v>6150009727.9499998</v>
      </c>
      <c r="F14" s="1637">
        <v>212</v>
      </c>
      <c r="G14" s="1636">
        <f t="shared" ref="G14:G22" si="0">E14/F14</f>
        <v>29009479.848820753</v>
      </c>
      <c r="H14" s="1638" t="s">
        <v>1647</v>
      </c>
      <c r="I14" s="1635" t="s">
        <v>1648</v>
      </c>
      <c r="J14" s="1635" t="s">
        <v>1649</v>
      </c>
      <c r="K14" s="1639">
        <v>0.75</v>
      </c>
      <c r="L14" s="1639">
        <v>0.85</v>
      </c>
      <c r="M14" s="1639">
        <v>0.8</v>
      </c>
      <c r="N14" s="1639">
        <v>0.73</v>
      </c>
    </row>
    <row r="15" spans="1:14" ht="35.25" customHeight="1" x14ac:dyDescent="0.25">
      <c r="A15" s="1664" t="s">
        <v>1650</v>
      </c>
      <c r="B15" s="1657">
        <v>45620</v>
      </c>
      <c r="C15" s="1658" t="s">
        <v>1308</v>
      </c>
      <c r="D15" s="1659" t="s">
        <v>497</v>
      </c>
      <c r="E15" s="1660">
        <v>7340732680.5100002</v>
      </c>
      <c r="F15" s="1658">
        <v>192</v>
      </c>
      <c r="G15" s="1643">
        <f t="shared" si="0"/>
        <v>38232982.710989587</v>
      </c>
      <c r="H15" s="1658" t="s">
        <v>1651</v>
      </c>
      <c r="I15" s="1661" t="s">
        <v>503</v>
      </c>
      <c r="J15" s="1658" t="s">
        <v>1644</v>
      </c>
      <c r="K15" s="1662">
        <v>0.49</v>
      </c>
      <c r="L15" s="1662">
        <v>0.4</v>
      </c>
      <c r="M15" s="1662">
        <v>0.42</v>
      </c>
      <c r="N15" s="1662">
        <v>0.48</v>
      </c>
    </row>
    <row r="16" spans="1:14" ht="32.25" customHeight="1" x14ac:dyDescent="0.25">
      <c r="A16" s="1647" t="s">
        <v>1652</v>
      </c>
      <c r="B16" s="1651">
        <v>45547</v>
      </c>
      <c r="C16" s="1652" t="s">
        <v>1308</v>
      </c>
      <c r="D16" s="1653" t="s">
        <v>1645</v>
      </c>
      <c r="E16" s="1654">
        <v>4423907669.96</v>
      </c>
      <c r="F16" s="1652">
        <v>120</v>
      </c>
      <c r="G16" s="1636">
        <f t="shared" si="0"/>
        <v>36865897.249666668</v>
      </c>
      <c r="H16" s="1652" t="s">
        <v>1653</v>
      </c>
      <c r="I16" s="1655" t="s">
        <v>1654</v>
      </c>
      <c r="J16" s="1652" t="s">
        <v>1644</v>
      </c>
      <c r="K16" s="1656">
        <v>0.43</v>
      </c>
      <c r="L16" s="1656">
        <v>0.81</v>
      </c>
      <c r="M16" s="1656">
        <v>0.7</v>
      </c>
      <c r="N16" s="1656">
        <v>0.64</v>
      </c>
    </row>
    <row r="17" spans="1:14" ht="32.25" customHeight="1" x14ac:dyDescent="0.25">
      <c r="A17" s="1664" t="s">
        <v>1655</v>
      </c>
      <c r="B17" s="1657">
        <v>45642</v>
      </c>
      <c r="C17" s="1658" t="s">
        <v>1267</v>
      </c>
      <c r="D17" s="1659" t="s">
        <v>1645</v>
      </c>
      <c r="E17" s="1660">
        <v>4506142463.2200003</v>
      </c>
      <c r="F17" s="1658">
        <v>143</v>
      </c>
      <c r="G17" s="1643">
        <f t="shared" si="0"/>
        <v>31511485.756783217</v>
      </c>
      <c r="H17" s="1658" t="s">
        <v>1604</v>
      </c>
      <c r="I17" s="1665" t="s">
        <v>401</v>
      </c>
      <c r="J17" s="1658" t="s">
        <v>1649</v>
      </c>
      <c r="K17" s="1662" t="s">
        <v>1637</v>
      </c>
      <c r="L17" s="1646">
        <v>0.85</v>
      </c>
      <c r="M17" s="1662">
        <v>0.88</v>
      </c>
      <c r="N17" s="1662">
        <v>0.95</v>
      </c>
    </row>
    <row r="18" spans="1:14" ht="36" customHeight="1" x14ac:dyDescent="0.25">
      <c r="A18" s="1650" t="s">
        <v>1656</v>
      </c>
      <c r="B18" s="1651">
        <v>45488</v>
      </c>
      <c r="C18" s="1652" t="s">
        <v>1308</v>
      </c>
      <c r="D18" s="1653" t="s">
        <v>1645</v>
      </c>
      <c r="E18" s="1654">
        <v>2076625226.0799999</v>
      </c>
      <c r="F18" s="1652">
        <v>150</v>
      </c>
      <c r="G18" s="1636">
        <f t="shared" si="0"/>
        <v>13844168.173866667</v>
      </c>
      <c r="H18" s="1652" t="s">
        <v>1657</v>
      </c>
      <c r="I18" s="1655" t="s">
        <v>1654</v>
      </c>
      <c r="J18" s="1652" t="s">
        <v>1649</v>
      </c>
      <c r="K18" s="1656">
        <v>0.6</v>
      </c>
      <c r="L18" s="1656">
        <v>0.98</v>
      </c>
      <c r="M18" s="1656">
        <v>0.81</v>
      </c>
      <c r="N18" s="1656">
        <v>1</v>
      </c>
    </row>
    <row r="19" spans="1:14" ht="33.75" customHeight="1" x14ac:dyDescent="0.25">
      <c r="A19" s="1664" t="s">
        <v>1424</v>
      </c>
      <c r="B19" s="1657">
        <v>45698</v>
      </c>
      <c r="C19" s="1658" t="s">
        <v>1308</v>
      </c>
      <c r="D19" s="1659" t="s">
        <v>1425</v>
      </c>
      <c r="E19" s="1660">
        <v>2157771160.5900002</v>
      </c>
      <c r="F19" s="1658">
        <v>72</v>
      </c>
      <c r="G19" s="1643">
        <f t="shared" si="0"/>
        <v>29969043.897083335</v>
      </c>
      <c r="H19" s="1658" t="s">
        <v>1426</v>
      </c>
      <c r="I19" s="1665" t="s">
        <v>622</v>
      </c>
      <c r="J19" s="1658" t="s">
        <v>1629</v>
      </c>
      <c r="K19" s="1662">
        <v>0.14000000000000001</v>
      </c>
      <c r="L19" s="1646">
        <v>0.68</v>
      </c>
      <c r="M19" s="1662">
        <v>0.39</v>
      </c>
      <c r="N19" s="1662">
        <v>0.39</v>
      </c>
    </row>
    <row r="20" spans="1:14" ht="34.5" customHeight="1" x14ac:dyDescent="0.25">
      <c r="A20" s="1650" t="s">
        <v>1446</v>
      </c>
      <c r="B20" s="1651">
        <v>45776</v>
      </c>
      <c r="C20" s="1652" t="s">
        <v>1308</v>
      </c>
      <c r="D20" s="1653" t="s">
        <v>1631</v>
      </c>
      <c r="E20" s="1654">
        <v>1147000155.9100001</v>
      </c>
      <c r="F20" s="1652">
        <v>36</v>
      </c>
      <c r="G20" s="1636">
        <f t="shared" si="0"/>
        <v>31861115.441944446</v>
      </c>
      <c r="H20" s="1652" t="s">
        <v>1447</v>
      </c>
      <c r="I20" s="1655" t="s">
        <v>1448</v>
      </c>
      <c r="J20" s="1652" t="s">
        <v>1633</v>
      </c>
      <c r="K20" s="1656">
        <v>0.16</v>
      </c>
      <c r="L20" s="1656">
        <v>0.42</v>
      </c>
      <c r="M20" s="1656">
        <v>0.27</v>
      </c>
      <c r="N20" s="1656">
        <v>0.4</v>
      </c>
    </row>
    <row r="21" spans="1:14" ht="39" customHeight="1" x14ac:dyDescent="0.25">
      <c r="A21" s="1664" t="s">
        <v>1457</v>
      </c>
      <c r="B21" s="1657">
        <v>45831</v>
      </c>
      <c r="C21" s="1658" t="s">
        <v>1267</v>
      </c>
      <c r="D21" s="1659" t="s">
        <v>497</v>
      </c>
      <c r="E21" s="1660">
        <v>3515863838.6500001</v>
      </c>
      <c r="F21" s="1658">
        <v>107</v>
      </c>
      <c r="G21" s="1643">
        <f t="shared" si="0"/>
        <v>32858540.548130844</v>
      </c>
      <c r="H21" s="1658" t="s">
        <v>1658</v>
      </c>
      <c r="I21" s="1665" t="s">
        <v>1654</v>
      </c>
      <c r="J21" s="1658" t="s">
        <v>1633</v>
      </c>
      <c r="K21" s="1662" t="s">
        <v>1637</v>
      </c>
      <c r="L21" s="1646">
        <v>0.6</v>
      </c>
      <c r="M21" s="1662">
        <v>0.63</v>
      </c>
      <c r="N21" s="1662">
        <v>0.44</v>
      </c>
    </row>
    <row r="22" spans="1:14" ht="33" customHeight="1" x14ac:dyDescent="0.25">
      <c r="A22" s="1647" t="s">
        <v>1564</v>
      </c>
      <c r="B22" s="1651">
        <v>46006</v>
      </c>
      <c r="C22" s="1652" t="s">
        <v>1267</v>
      </c>
      <c r="D22" s="1653" t="s">
        <v>1645</v>
      </c>
      <c r="E22" s="1654">
        <v>3671507673.4400001</v>
      </c>
      <c r="F22" s="1652">
        <v>109</v>
      </c>
      <c r="G22" s="1636">
        <f t="shared" si="0"/>
        <v>33683556.637064219</v>
      </c>
      <c r="H22" s="1652" t="s">
        <v>1604</v>
      </c>
      <c r="I22" s="1663" t="s">
        <v>401</v>
      </c>
      <c r="J22" s="1652" t="s">
        <v>1649</v>
      </c>
      <c r="K22" s="1656" t="s">
        <v>1637</v>
      </c>
      <c r="L22" s="1639">
        <v>0.16</v>
      </c>
      <c r="M22" s="1656">
        <v>0.16</v>
      </c>
      <c r="N22" s="1656">
        <v>0.11</v>
      </c>
    </row>
    <row r="23" spans="1:14" ht="27.75" customHeight="1" x14ac:dyDescent="0.25"/>
    <row r="24" spans="1:14" ht="32.25" customHeight="1" x14ac:dyDescent="0.25"/>
    <row r="25" spans="1:14" ht="34.5" customHeight="1" x14ac:dyDescent="0.25"/>
    <row r="26" spans="1:14" ht="39.75" customHeight="1" x14ac:dyDescent="0.25"/>
  </sheetData>
  <mergeCells count="5">
    <mergeCell ref="A1:L1"/>
    <mergeCell ref="A2:L2"/>
    <mergeCell ref="A3:L3"/>
    <mergeCell ref="A4:L4"/>
    <mergeCell ref="A5:L5"/>
  </mergeCells>
  <pageMargins left="0.7" right="0.7" top="0.75" bottom="0.75" header="0.3" footer="0.3"/>
  <pageSetup paperSize="9" scale="40" orientation="portrait" r:id="rId1"/>
  <colBreaks count="1" manualBreakCount="1">
    <brk id="2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7"/>
  <sheetViews>
    <sheetView showGridLines="0" topLeftCell="B174" zoomScale="115" zoomScaleNormal="115" zoomScaleSheetLayoutView="40" workbookViewId="0">
      <selection activeCell="B167" sqref="B167:E167"/>
    </sheetView>
  </sheetViews>
  <sheetFormatPr baseColWidth="10" defaultRowHeight="15" x14ac:dyDescent="0.2"/>
  <cols>
    <col min="1" max="1" width="1.42578125" style="20" hidden="1" customWidth="1"/>
    <col min="2" max="2" width="31.28515625" style="2" customWidth="1"/>
    <col min="3" max="3" width="19" style="616" customWidth="1"/>
    <col min="4" max="4" width="25" style="616"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39" customWidth="1"/>
    <col min="24" max="24" width="35" style="316" customWidth="1"/>
    <col min="25" max="25" width="19.7109375" style="316" customWidth="1"/>
    <col min="26" max="26" width="24.42578125" style="316" customWidth="1"/>
    <col min="27" max="27" width="23.42578125" style="316"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810" t="s">
        <v>0</v>
      </c>
      <c r="B1" s="1810"/>
      <c r="C1" s="1810"/>
      <c r="D1" s="1810"/>
      <c r="E1" s="1810"/>
      <c r="F1" s="1810"/>
      <c r="G1" s="1810"/>
      <c r="H1" s="1810"/>
      <c r="I1" s="1810"/>
      <c r="J1" s="1810"/>
      <c r="K1" s="1810"/>
      <c r="L1" s="1810"/>
      <c r="M1" s="1810"/>
      <c r="N1" s="460"/>
      <c r="O1" s="460"/>
      <c r="Q1" s="461"/>
      <c r="R1" s="461"/>
      <c r="S1" s="461"/>
      <c r="T1" s="461"/>
      <c r="U1" s="461"/>
      <c r="V1" s="461"/>
      <c r="W1" s="462"/>
      <c r="X1" s="463"/>
      <c r="Y1" s="463"/>
      <c r="Z1" s="462"/>
      <c r="AA1" s="463"/>
      <c r="AC1" s="464"/>
    </row>
    <row r="2" spans="1:35" s="2" customFormat="1" ht="18" customHeight="1" x14ac:dyDescent="0.2">
      <c r="A2" s="1810" t="s">
        <v>411</v>
      </c>
      <c r="B2" s="1810"/>
      <c r="C2" s="1810"/>
      <c r="D2" s="1810"/>
      <c r="E2" s="1810"/>
      <c r="F2" s="1810"/>
      <c r="G2" s="1810"/>
      <c r="H2" s="1810"/>
      <c r="I2" s="1810"/>
      <c r="J2" s="1810"/>
      <c r="K2" s="1810"/>
      <c r="L2" s="1810"/>
      <c r="M2" s="1810"/>
      <c r="N2" s="460"/>
      <c r="O2" s="460"/>
      <c r="Q2" s="461"/>
      <c r="R2" s="461"/>
      <c r="S2" s="461"/>
      <c r="T2" s="461"/>
      <c r="U2" s="461"/>
      <c r="V2" s="461"/>
      <c r="W2" s="462"/>
      <c r="X2" s="463"/>
      <c r="Y2" s="463"/>
      <c r="Z2" s="462"/>
      <c r="AA2" s="463"/>
      <c r="AC2" s="464"/>
    </row>
    <row r="3" spans="1:35" s="2" customFormat="1" ht="18" customHeight="1" x14ac:dyDescent="0.2">
      <c r="A3" s="1810" t="s">
        <v>1673</v>
      </c>
      <c r="B3" s="1810"/>
      <c r="C3" s="1810"/>
      <c r="D3" s="1810"/>
      <c r="E3" s="1810"/>
      <c r="F3" s="1810"/>
      <c r="G3" s="1810"/>
      <c r="H3" s="1810"/>
      <c r="I3" s="1810"/>
      <c r="J3" s="1810"/>
      <c r="K3" s="1810"/>
      <c r="L3" s="1810"/>
      <c r="M3" s="1810"/>
      <c r="N3" s="460"/>
      <c r="O3" s="460"/>
      <c r="P3" s="461"/>
      <c r="Q3" s="461"/>
      <c r="R3" s="461"/>
      <c r="S3" s="461"/>
      <c r="T3" s="461"/>
      <c r="U3" s="461"/>
      <c r="V3" s="461"/>
      <c r="W3" s="462"/>
      <c r="X3" s="463"/>
      <c r="Y3" s="463"/>
      <c r="Z3" s="462"/>
      <c r="AA3" s="463"/>
      <c r="AC3" s="464"/>
    </row>
    <row r="4" spans="1:35" s="2" customFormat="1" ht="18" customHeight="1" x14ac:dyDescent="0.2">
      <c r="A4" s="1810" t="s">
        <v>1</v>
      </c>
      <c r="B4" s="1810"/>
      <c r="C4" s="1810"/>
      <c r="D4" s="1810"/>
      <c r="E4" s="1810"/>
      <c r="F4" s="1810"/>
      <c r="G4" s="1810"/>
      <c r="H4" s="1810"/>
      <c r="I4" s="1810"/>
      <c r="J4" s="1810"/>
      <c r="K4" s="1810"/>
      <c r="L4" s="1810"/>
      <c r="M4" s="1810"/>
      <c r="N4" s="460"/>
      <c r="O4" s="460"/>
      <c r="P4" s="461"/>
      <c r="Q4" s="461"/>
      <c r="R4" s="461"/>
      <c r="S4" s="461"/>
      <c r="T4" s="461"/>
      <c r="U4" s="461"/>
      <c r="V4" s="461"/>
      <c r="W4" s="462"/>
      <c r="X4" s="463"/>
      <c r="Y4" s="463"/>
      <c r="Z4" s="462"/>
      <c r="AA4" s="463"/>
      <c r="AC4" s="464"/>
    </row>
    <row r="5" spans="1:35" x14ac:dyDescent="0.2">
      <c r="A5" s="10"/>
      <c r="B5" s="776"/>
      <c r="E5" s="776"/>
      <c r="F5" s="1"/>
      <c r="I5" s="1"/>
      <c r="J5" s="1"/>
      <c r="K5" s="1"/>
      <c r="L5" s="1"/>
      <c r="M5" s="129"/>
      <c r="N5" s="1"/>
      <c r="O5" s="1"/>
      <c r="P5" s="129"/>
      <c r="Z5" s="339"/>
      <c r="AC5" s="17"/>
    </row>
    <row r="6" spans="1:35" x14ac:dyDescent="0.2">
      <c r="A6" s="10"/>
      <c r="B6" s="776"/>
      <c r="E6" s="776"/>
      <c r="F6" s="1"/>
      <c r="I6" s="1"/>
      <c r="J6" s="1"/>
      <c r="K6" s="1"/>
      <c r="L6" s="1"/>
      <c r="M6" s="129"/>
      <c r="N6" s="1"/>
      <c r="O6" s="1"/>
      <c r="P6" s="129"/>
      <c r="Z6" s="339"/>
      <c r="AC6" s="17"/>
    </row>
    <row r="7" spans="1:35" x14ac:dyDescent="0.2">
      <c r="A7" s="10"/>
      <c r="B7" s="776"/>
      <c r="E7" s="776"/>
      <c r="F7" s="1"/>
      <c r="I7" s="1"/>
      <c r="J7" s="1"/>
      <c r="K7" s="1"/>
      <c r="L7" s="1"/>
      <c r="M7" s="129"/>
      <c r="N7" s="1"/>
      <c r="O7" s="1"/>
      <c r="P7" s="1"/>
      <c r="Z7" s="339"/>
      <c r="AC7" s="17"/>
    </row>
    <row r="8" spans="1:35" x14ac:dyDescent="0.2">
      <c r="A8" s="10"/>
      <c r="B8" s="776"/>
      <c r="E8" s="776"/>
      <c r="F8" s="1"/>
      <c r="I8" s="1"/>
      <c r="J8" s="1"/>
      <c r="K8" s="1"/>
      <c r="L8" s="1"/>
      <c r="M8" s="129"/>
      <c r="N8" s="1"/>
      <c r="O8" s="1"/>
      <c r="P8" s="1"/>
      <c r="Z8" s="339"/>
      <c r="AC8" s="17"/>
    </row>
    <row r="9" spans="1:35" x14ac:dyDescent="0.2">
      <c r="A9" s="10" t="s">
        <v>346</v>
      </c>
      <c r="B9" s="776"/>
      <c r="E9" s="776"/>
      <c r="F9" s="1"/>
      <c r="I9" s="1"/>
      <c r="J9" s="1"/>
      <c r="K9" s="1"/>
      <c r="L9" s="1"/>
      <c r="M9" s="129"/>
      <c r="N9" s="1"/>
      <c r="O9" s="1"/>
      <c r="P9" s="1"/>
      <c r="Z9" s="339"/>
      <c r="AC9" s="17"/>
    </row>
    <row r="10" spans="1:35" ht="15" customHeight="1" x14ac:dyDescent="0.2">
      <c r="A10" s="16"/>
      <c r="Z10" s="339"/>
      <c r="AC10" s="17"/>
    </row>
    <row r="11" spans="1:35" ht="18.600000000000001" customHeight="1" x14ac:dyDescent="0.2">
      <c r="A11" s="30"/>
      <c r="B11" s="1789" t="s">
        <v>193</v>
      </c>
      <c r="C11" s="1789"/>
      <c r="D11" s="1789"/>
      <c r="E11" s="1751"/>
      <c r="Y11" s="340"/>
      <c r="Z11" s="339"/>
      <c r="AC11" s="17"/>
    </row>
    <row r="12" spans="1:35" x14ac:dyDescent="0.2">
      <c r="A12" s="16"/>
      <c r="I12" s="4"/>
      <c r="J12" s="4"/>
      <c r="Y12" s="340"/>
      <c r="Z12" s="339"/>
      <c r="AC12" s="17"/>
    </row>
    <row r="13" spans="1:35" ht="15" customHeight="1" x14ac:dyDescent="0.25">
      <c r="A13" s="16"/>
      <c r="B13" s="743" t="s">
        <v>2</v>
      </c>
      <c r="C13" s="617" t="s">
        <v>3</v>
      </c>
      <c r="D13" s="741" t="s">
        <v>117</v>
      </c>
      <c r="E13" s="640"/>
      <c r="F13" s="4"/>
      <c r="G13" s="4"/>
      <c r="K13" s="24"/>
      <c r="M13" s="20"/>
      <c r="O13" s="24"/>
      <c r="P13" s="24"/>
      <c r="U13" s="339"/>
      <c r="V13" s="423" t="s">
        <v>4</v>
      </c>
      <c r="W13" s="423" t="s">
        <v>5</v>
      </c>
      <c r="X13" s="423" t="s">
        <v>49</v>
      </c>
      <c r="Y13" s="341"/>
      <c r="Z13" s="20"/>
      <c r="AA13" s="17"/>
      <c r="AG13" s="185"/>
      <c r="AH13" s="185"/>
      <c r="AI13" s="185"/>
    </row>
    <row r="14" spans="1:35" ht="15" customHeight="1" x14ac:dyDescent="0.25">
      <c r="A14" s="16"/>
      <c r="B14" s="618" t="s">
        <v>330</v>
      </c>
      <c r="C14" s="619">
        <v>631</v>
      </c>
      <c r="D14" s="620">
        <v>6244276000</v>
      </c>
      <c r="E14" s="640"/>
      <c r="F14" s="4"/>
      <c r="G14" s="4"/>
      <c r="K14" s="24"/>
      <c r="M14" s="20"/>
      <c r="N14" s="26"/>
      <c r="O14" s="24"/>
      <c r="P14" s="24"/>
      <c r="U14" s="342">
        <f>W14/W21</f>
        <v>0.45232974910394264</v>
      </c>
      <c r="V14" s="618" t="s">
        <v>330</v>
      </c>
      <c r="W14" s="619">
        <v>631</v>
      </c>
      <c r="X14" s="620">
        <v>6244276000</v>
      </c>
      <c r="Y14" s="424"/>
      <c r="Z14" s="20"/>
      <c r="AA14" s="17"/>
      <c r="AG14" s="186"/>
      <c r="AH14" s="187"/>
      <c r="AI14" s="187"/>
    </row>
    <row r="15" spans="1:35" ht="15" customHeight="1" x14ac:dyDescent="0.25">
      <c r="A15" s="16"/>
      <c r="B15" s="621" t="s">
        <v>331</v>
      </c>
      <c r="C15" s="619">
        <v>255</v>
      </c>
      <c r="D15" s="620">
        <v>2464075000</v>
      </c>
      <c r="E15" s="640"/>
      <c r="F15" s="4"/>
      <c r="G15" s="4"/>
      <c r="K15" s="24"/>
      <c r="M15" s="20"/>
      <c r="O15" s="24"/>
      <c r="P15" s="24"/>
      <c r="U15" s="342">
        <f>W15/W21</f>
        <v>0.18279569892473119</v>
      </c>
      <c r="V15" s="621" t="s">
        <v>331</v>
      </c>
      <c r="W15" s="619">
        <v>255</v>
      </c>
      <c r="X15" s="620">
        <v>2464075000</v>
      </c>
      <c r="Y15" s="424"/>
      <c r="Z15" s="20"/>
      <c r="AA15" s="17"/>
      <c r="AG15" s="186"/>
      <c r="AH15" s="187"/>
      <c r="AI15" s="187"/>
    </row>
    <row r="16" spans="1:35" ht="15" customHeight="1" x14ac:dyDescent="0.25">
      <c r="A16" s="16"/>
      <c r="B16" s="619" t="s">
        <v>332</v>
      </c>
      <c r="C16" s="619">
        <v>138</v>
      </c>
      <c r="D16" s="620">
        <v>1283081000</v>
      </c>
      <c r="E16" s="640"/>
      <c r="F16" s="4"/>
      <c r="G16" s="4"/>
      <c r="K16" s="24"/>
      <c r="M16" s="20"/>
      <c r="O16" s="24"/>
      <c r="P16" s="24"/>
      <c r="U16" s="342">
        <f>W16/W21</f>
        <v>9.8924731182795697E-2</v>
      </c>
      <c r="V16" s="619" t="s">
        <v>332</v>
      </c>
      <c r="W16" s="619">
        <v>138</v>
      </c>
      <c r="X16" s="620">
        <v>1283081000</v>
      </c>
      <c r="Y16" s="424"/>
      <c r="Z16" s="20"/>
      <c r="AA16" s="17"/>
      <c r="AG16" s="186"/>
      <c r="AH16" s="187"/>
      <c r="AI16" s="187"/>
    </row>
    <row r="17" spans="1:26" ht="15" customHeight="1" x14ac:dyDescent="0.2">
      <c r="A17" s="16"/>
      <c r="B17" s="619" t="s">
        <v>333</v>
      </c>
      <c r="C17" s="619">
        <v>177</v>
      </c>
      <c r="D17" s="620">
        <v>1567177000</v>
      </c>
      <c r="E17" s="640"/>
      <c r="F17" s="4"/>
      <c r="G17" s="4"/>
      <c r="K17" s="24"/>
      <c r="M17" s="20"/>
      <c r="O17" s="24"/>
      <c r="P17" s="24"/>
      <c r="U17" s="342">
        <f>W17/W21</f>
        <v>0.12688172043010754</v>
      </c>
      <c r="V17" s="619" t="s">
        <v>333</v>
      </c>
      <c r="W17" s="619">
        <v>177</v>
      </c>
      <c r="X17" s="620">
        <v>1567177000</v>
      </c>
      <c r="Y17" s="424"/>
      <c r="Z17" s="20"/>
    </row>
    <row r="18" spans="1:26" ht="15" customHeight="1" x14ac:dyDescent="0.2">
      <c r="A18" s="16"/>
      <c r="B18" s="619" t="s">
        <v>398</v>
      </c>
      <c r="C18" s="619">
        <v>103</v>
      </c>
      <c r="D18" s="620">
        <v>821043000</v>
      </c>
      <c r="E18" s="640"/>
      <c r="F18" s="4"/>
      <c r="G18" s="4"/>
      <c r="K18" s="24"/>
      <c r="M18" s="20"/>
      <c r="O18" s="24"/>
      <c r="P18" s="24"/>
      <c r="U18" s="342">
        <f>W18/W21</f>
        <v>7.3835125448028671E-2</v>
      </c>
      <c r="V18" s="619" t="s">
        <v>398</v>
      </c>
      <c r="W18" s="619">
        <v>103</v>
      </c>
      <c r="X18" s="620">
        <v>821043000</v>
      </c>
      <c r="Y18" s="424"/>
      <c r="Z18" s="20"/>
    </row>
    <row r="19" spans="1:26" ht="15" customHeight="1" x14ac:dyDescent="0.2">
      <c r="A19" s="16"/>
      <c r="B19" s="619" t="s">
        <v>399</v>
      </c>
      <c r="C19" s="619">
        <v>66</v>
      </c>
      <c r="D19" s="620">
        <v>474279000</v>
      </c>
      <c r="E19" s="640"/>
      <c r="F19" s="4"/>
      <c r="G19" s="4"/>
      <c r="K19" s="24"/>
      <c r="M19" s="20"/>
      <c r="O19" s="24"/>
      <c r="P19" s="24"/>
      <c r="U19" s="342">
        <f>W19/W21</f>
        <v>4.7311827956989246E-2</v>
      </c>
      <c r="V19" s="619" t="s">
        <v>399</v>
      </c>
      <c r="W19" s="619">
        <v>66</v>
      </c>
      <c r="X19" s="620">
        <v>474279000</v>
      </c>
      <c r="Y19" s="339"/>
      <c r="Z19" s="20"/>
    </row>
    <row r="20" spans="1:26" ht="15" customHeight="1" x14ac:dyDescent="0.2">
      <c r="A20" s="16"/>
      <c r="B20" s="619" t="s">
        <v>400</v>
      </c>
      <c r="C20" s="619">
        <v>25</v>
      </c>
      <c r="D20" s="620">
        <v>153736000</v>
      </c>
      <c r="E20" s="640"/>
      <c r="F20" s="4"/>
      <c r="G20" s="4"/>
      <c r="K20" s="24"/>
      <c r="M20" s="20"/>
      <c r="O20" s="24"/>
      <c r="P20" s="24"/>
      <c r="U20" s="342">
        <f>W20/W21</f>
        <v>1.7921146953405017E-2</v>
      </c>
      <c r="V20" s="619" t="s">
        <v>400</v>
      </c>
      <c r="W20" s="619">
        <v>25</v>
      </c>
      <c r="X20" s="620">
        <v>153736000</v>
      </c>
      <c r="Z20" s="20"/>
    </row>
    <row r="21" spans="1:26" ht="15" customHeight="1" x14ac:dyDescent="0.2">
      <c r="A21" s="16"/>
      <c r="B21" s="744" t="s">
        <v>6</v>
      </c>
      <c r="C21" s="615">
        <f>SUM(C14:C20)</f>
        <v>1395</v>
      </c>
      <c r="D21" s="742">
        <f>SUM(D14:D20)</f>
        <v>13007667000</v>
      </c>
      <c r="E21" s="640"/>
      <c r="F21" s="4"/>
      <c r="G21" s="4"/>
      <c r="K21" s="24"/>
      <c r="M21" s="20"/>
      <c r="O21" s="130"/>
      <c r="P21" s="130"/>
      <c r="Q21" s="130"/>
      <c r="R21" s="130"/>
      <c r="S21" s="130"/>
      <c r="T21" s="130"/>
      <c r="U21" s="343">
        <f>SUM(U14:U20)</f>
        <v>1.0000000000000002</v>
      </c>
      <c r="V21" s="344"/>
      <c r="W21" s="345">
        <f>SUM(W14:W20)</f>
        <v>1395</v>
      </c>
      <c r="X21" s="346">
        <f>SUM(X14:X20)</f>
        <v>13007667000</v>
      </c>
      <c r="Z21" s="20"/>
    </row>
    <row r="22" spans="1:26" x14ac:dyDescent="0.2">
      <c r="A22" s="16"/>
      <c r="B22" s="901" t="s">
        <v>522</v>
      </c>
      <c r="I22" s="4"/>
      <c r="J22" s="4"/>
      <c r="Y22" s="340"/>
      <c r="Z22" s="339"/>
    </row>
    <row r="23" spans="1:26" ht="15" customHeight="1" x14ac:dyDescent="0.2">
      <c r="A23" s="16"/>
      <c r="E23" s="622"/>
      <c r="G23" s="131"/>
      <c r="Y23" s="347">
        <f>+C14+C16</f>
        <v>769</v>
      </c>
      <c r="Z23" s="316" t="s">
        <v>7</v>
      </c>
    </row>
    <row r="24" spans="1:26" ht="15" customHeight="1" x14ac:dyDescent="0.2">
      <c r="A24" s="16"/>
      <c r="C24" s="623"/>
      <c r="D24" s="623"/>
      <c r="E24" s="623"/>
      <c r="I24" s="19"/>
      <c r="Y24" s="316">
        <v>10315</v>
      </c>
      <c r="Z24" s="316" t="s">
        <v>8</v>
      </c>
    </row>
    <row r="25" spans="1:26" ht="15" customHeight="1" x14ac:dyDescent="0.2">
      <c r="A25" s="16"/>
      <c r="C25" s="623"/>
      <c r="D25" s="623"/>
      <c r="E25" s="622"/>
      <c r="Y25" s="342"/>
      <c r="Z25" s="339"/>
    </row>
    <row r="26" spans="1:26" ht="15" customHeight="1" x14ac:dyDescent="0.2">
      <c r="A26" s="16"/>
      <c r="B26" s="716"/>
      <c r="C26" s="625"/>
      <c r="D26" s="625"/>
      <c r="E26" s="622"/>
      <c r="Y26" s="342"/>
      <c r="Z26" s="339"/>
    </row>
    <row r="27" spans="1:26" ht="15" customHeight="1" x14ac:dyDescent="0.2">
      <c r="A27" s="16"/>
      <c r="B27" s="624"/>
      <c r="C27" s="625"/>
      <c r="D27" s="625"/>
      <c r="E27" s="622"/>
      <c r="Y27" s="342"/>
      <c r="Z27" s="339"/>
    </row>
    <row r="28" spans="1:26" ht="15" customHeight="1" x14ac:dyDescent="0.2">
      <c r="A28" s="16"/>
      <c r="B28" s="624"/>
      <c r="C28" s="625"/>
      <c r="D28" s="625"/>
      <c r="E28" s="622"/>
      <c r="Y28" s="342"/>
      <c r="Z28" s="339"/>
    </row>
    <row r="29" spans="1:26" ht="18.600000000000001" customHeight="1" x14ac:dyDescent="0.2">
      <c r="A29" s="16"/>
      <c r="B29" s="1789" t="s">
        <v>194</v>
      </c>
      <c r="C29" s="1789"/>
      <c r="D29" s="1789"/>
      <c r="E29" s="1750"/>
      <c r="I29" s="4"/>
      <c r="J29" s="4"/>
      <c r="Y29" s="342"/>
      <c r="Z29" s="339"/>
    </row>
    <row r="30" spans="1:26" ht="15" customHeight="1" x14ac:dyDescent="0.2">
      <c r="A30" s="16"/>
      <c r="B30" s="624"/>
      <c r="C30" s="625"/>
      <c r="D30" s="625"/>
      <c r="E30" s="622"/>
      <c r="I30" s="4"/>
      <c r="J30" s="4"/>
      <c r="Y30" s="342"/>
      <c r="Z30" s="339"/>
    </row>
    <row r="31" spans="1:26" ht="15" customHeight="1" x14ac:dyDescent="0.2">
      <c r="A31" s="16"/>
      <c r="B31" s="743" t="s">
        <v>2</v>
      </c>
      <c r="C31" s="617" t="s">
        <v>248</v>
      </c>
      <c r="D31" s="741" t="s">
        <v>117</v>
      </c>
      <c r="F31" s="13"/>
      <c r="G31" s="4"/>
      <c r="I31" s="4"/>
      <c r="L31" s="24"/>
      <c r="M31" s="20"/>
      <c r="P31" s="24"/>
      <c r="V31" s="339"/>
      <c r="W31" s="316"/>
      <c r="X31" s="342"/>
      <c r="Y31" s="339"/>
      <c r="Z31" s="348"/>
    </row>
    <row r="32" spans="1:26" ht="15" customHeight="1" x14ac:dyDescent="0.2">
      <c r="A32" s="16"/>
      <c r="B32" s="619" t="s">
        <v>330</v>
      </c>
      <c r="C32" s="626">
        <v>394</v>
      </c>
      <c r="D32" s="620">
        <v>8507408336.4900036</v>
      </c>
      <c r="F32" s="13"/>
      <c r="G32" s="4"/>
      <c r="I32" s="4"/>
      <c r="L32" s="24"/>
      <c r="M32" s="20"/>
      <c r="P32" s="24"/>
      <c r="V32" s="339"/>
      <c r="W32" s="743" t="s">
        <v>2</v>
      </c>
      <c r="X32" s="617" t="s">
        <v>248</v>
      </c>
      <c r="Y32" s="741" t="s">
        <v>117</v>
      </c>
      <c r="Z32" s="348"/>
    </row>
    <row r="33" spans="1:26" ht="15" customHeight="1" x14ac:dyDescent="0.25">
      <c r="A33" s="16"/>
      <c r="B33" s="627" t="s">
        <v>331</v>
      </c>
      <c r="C33" s="626">
        <v>99</v>
      </c>
      <c r="D33" s="620">
        <v>2727741245.5300002</v>
      </c>
      <c r="F33" s="13"/>
      <c r="G33" s="4"/>
      <c r="I33" s="4"/>
      <c r="L33" s="24"/>
      <c r="M33" s="20"/>
      <c r="P33" s="24"/>
      <c r="V33" s="342">
        <f>+C32/C36</f>
        <v>0.79435483870967738</v>
      </c>
      <c r="W33" s="506" t="s">
        <v>330</v>
      </c>
      <c r="X33" s="507">
        <v>394</v>
      </c>
      <c r="Y33" s="503">
        <v>8507408336.4900036</v>
      </c>
      <c r="Z33" s="348"/>
    </row>
    <row r="34" spans="1:26" x14ac:dyDescent="0.25">
      <c r="A34" s="16"/>
      <c r="B34" s="619" t="s">
        <v>332</v>
      </c>
      <c r="C34" s="626">
        <v>2</v>
      </c>
      <c r="D34" s="620">
        <v>61296677.519999996</v>
      </c>
      <c r="F34" s="13"/>
      <c r="G34" s="4"/>
      <c r="I34" s="4"/>
      <c r="L34" s="24"/>
      <c r="M34" s="20"/>
      <c r="P34" s="24"/>
      <c r="V34" s="342">
        <f>+C33/C36</f>
        <v>0.19959677419354838</v>
      </c>
      <c r="W34" s="504" t="s">
        <v>331</v>
      </c>
      <c r="X34" s="507">
        <v>99</v>
      </c>
      <c r="Y34" s="503">
        <v>2727741245.5300002</v>
      </c>
      <c r="Z34" s="348"/>
    </row>
    <row r="35" spans="1:26" x14ac:dyDescent="0.25">
      <c r="A35" s="16"/>
      <c r="B35" s="619" t="s">
        <v>333</v>
      </c>
      <c r="C35" s="626">
        <v>1</v>
      </c>
      <c r="D35" s="620">
        <v>40393308.079999998</v>
      </c>
      <c r="F35" s="13"/>
      <c r="G35" s="4"/>
      <c r="I35" s="4"/>
      <c r="L35" s="24"/>
      <c r="M35" s="20"/>
      <c r="P35" s="24"/>
      <c r="V35" s="342">
        <f>C34/C36</f>
        <v>4.0322580645161289E-3</v>
      </c>
      <c r="W35" s="504" t="s">
        <v>332</v>
      </c>
      <c r="X35" s="507">
        <v>2</v>
      </c>
      <c r="Y35" s="503">
        <v>61296677.519999996</v>
      </c>
      <c r="Z35" s="348"/>
    </row>
    <row r="36" spans="1:26" x14ac:dyDescent="0.25">
      <c r="A36" s="16"/>
      <c r="B36" s="744" t="s">
        <v>6</v>
      </c>
      <c r="C36" s="615">
        <f>SUM(C32:C35)</f>
        <v>496</v>
      </c>
      <c r="D36" s="742">
        <f>SUM(D32:D35)</f>
        <v>11336839567.620005</v>
      </c>
      <c r="E36" s="616"/>
      <c r="F36" s="13"/>
      <c r="G36" s="4"/>
      <c r="I36" s="4"/>
      <c r="L36" s="24"/>
      <c r="M36" s="20"/>
      <c r="P36" s="24"/>
      <c r="V36" s="342">
        <f>+C35/C36</f>
        <v>2.0161290322580645E-3</v>
      </c>
      <c r="W36" s="506" t="s">
        <v>333</v>
      </c>
      <c r="X36" s="1673">
        <v>1</v>
      </c>
      <c r="Y36" s="503">
        <v>40393308.079999998</v>
      </c>
      <c r="Z36" s="348"/>
    </row>
    <row r="37" spans="1:26" ht="15" customHeight="1" x14ac:dyDescent="0.2">
      <c r="A37" s="16"/>
      <c r="B37" s="901" t="s">
        <v>522</v>
      </c>
      <c r="C37" s="778"/>
      <c r="D37" s="778"/>
      <c r="E37" s="650"/>
      <c r="F37" s="4"/>
      <c r="I37" s="4"/>
      <c r="J37" s="4"/>
      <c r="W37" s="349"/>
      <c r="X37" s="1674"/>
      <c r="Y37" s="1675"/>
      <c r="Z37" s="356">
        <v>0</v>
      </c>
    </row>
    <row r="38" spans="1:26" ht="15" customHeight="1" x14ac:dyDescent="0.2">
      <c r="A38" s="16"/>
      <c r="B38" s="777"/>
      <c r="C38" s="779"/>
      <c r="D38" s="779"/>
      <c r="E38" s="650"/>
      <c r="F38" s="4"/>
      <c r="I38" s="4"/>
      <c r="J38" s="4"/>
      <c r="W38" s="349"/>
      <c r="X38" s="1674"/>
      <c r="Y38" s="1675"/>
      <c r="Z38" s="356">
        <v>0</v>
      </c>
    </row>
    <row r="39" spans="1:26" ht="15" customHeight="1" x14ac:dyDescent="0.2">
      <c r="A39" s="16"/>
      <c r="B39" s="777"/>
      <c r="C39" s="779"/>
      <c r="D39" s="779"/>
      <c r="E39" s="780"/>
      <c r="F39" s="4"/>
      <c r="I39" s="4"/>
      <c r="J39" s="4"/>
      <c r="W39" s="349"/>
    </row>
    <row r="40" spans="1:26" ht="15" customHeight="1" x14ac:dyDescent="0.2">
      <c r="A40" s="16"/>
      <c r="B40" s="781"/>
      <c r="I40" s="4"/>
      <c r="J40" s="4"/>
      <c r="W40" s="349"/>
    </row>
    <row r="41" spans="1:26" ht="15" customHeight="1" x14ac:dyDescent="0.2">
      <c r="A41" s="16"/>
      <c r="I41" s="4"/>
      <c r="J41" s="4"/>
      <c r="W41" s="350"/>
      <c r="X41" s="344">
        <f>SUM(X32:X36)</f>
        <v>496</v>
      </c>
      <c r="Y41" s="345">
        <f>SUM(Y33:Y36)</f>
        <v>11336839567.620005</v>
      </c>
      <c r="Z41" s="346">
        <f>SUM(Z33:Z38)</f>
        <v>0</v>
      </c>
    </row>
    <row r="42" spans="1:26" ht="15" customHeight="1" x14ac:dyDescent="0.2">
      <c r="A42" s="16"/>
      <c r="I42" s="4"/>
      <c r="J42" s="4"/>
      <c r="Y42" s="342"/>
      <c r="Z42" s="339"/>
    </row>
    <row r="43" spans="1:26" ht="15" customHeight="1" x14ac:dyDescent="0.2">
      <c r="A43" s="16"/>
      <c r="B43" s="624"/>
      <c r="C43" s="625"/>
      <c r="D43" s="625"/>
      <c r="E43" s="622"/>
      <c r="I43" s="4"/>
      <c r="J43" s="4"/>
      <c r="Y43" s="342"/>
      <c r="Z43" s="339"/>
    </row>
    <row r="44" spans="1:26" ht="15" customHeight="1" x14ac:dyDescent="0.2">
      <c r="A44" s="16"/>
      <c r="B44" s="624"/>
      <c r="C44" s="625"/>
      <c r="D44" s="625"/>
      <c r="E44" s="622"/>
      <c r="H44" s="127"/>
      <c r="Y44" s="342"/>
      <c r="Z44" s="339"/>
    </row>
    <row r="45" spans="1:26" ht="15" customHeight="1" x14ac:dyDescent="0.2">
      <c r="A45" s="16"/>
      <c r="B45" s="624"/>
      <c r="C45" s="625"/>
      <c r="D45" s="625"/>
      <c r="E45" s="622"/>
      <c r="Y45" s="342"/>
      <c r="Z45" s="339"/>
    </row>
    <row r="46" spans="1:26" ht="15" customHeight="1" x14ac:dyDescent="0.2">
      <c r="A46" s="16"/>
      <c r="B46" s="624"/>
      <c r="C46" s="625"/>
      <c r="D46" s="625"/>
      <c r="E46" s="622"/>
      <c r="Y46" s="342"/>
      <c r="Z46" s="339"/>
    </row>
    <row r="47" spans="1:26" ht="15" customHeight="1" x14ac:dyDescent="0.2">
      <c r="A47" s="16"/>
      <c r="B47" s="624"/>
      <c r="C47" s="625"/>
      <c r="D47" s="625"/>
      <c r="E47" s="622"/>
      <c r="H47" s="13"/>
      <c r="I47" s="13"/>
      <c r="J47" s="13"/>
      <c r="Y47" s="342"/>
      <c r="Z47" s="339"/>
    </row>
    <row r="48" spans="1:26" ht="15" customHeight="1" x14ac:dyDescent="0.2">
      <c r="A48" s="16"/>
      <c r="B48" s="624"/>
      <c r="C48" s="625"/>
      <c r="D48" s="625"/>
      <c r="E48" s="622"/>
      <c r="H48" s="13"/>
      <c r="I48" s="13"/>
      <c r="J48" s="13"/>
      <c r="Y48" s="342"/>
      <c r="Z48" s="339"/>
    </row>
    <row r="49" spans="1:16" ht="28.15" customHeight="1" x14ac:dyDescent="0.2">
      <c r="A49" s="16"/>
      <c r="B49" s="1789" t="s">
        <v>195</v>
      </c>
      <c r="C49" s="1789"/>
      <c r="D49" s="1789"/>
      <c r="E49" s="1750"/>
      <c r="H49" s="13"/>
      <c r="I49" s="13"/>
      <c r="J49" s="13"/>
    </row>
    <row r="50" spans="1:16" ht="15" customHeight="1" x14ac:dyDescent="0.2">
      <c r="A50" s="16"/>
      <c r="B50" s="624"/>
      <c r="C50" s="625"/>
      <c r="D50" s="625"/>
      <c r="E50" s="622"/>
      <c r="H50" s="13"/>
      <c r="I50" s="13"/>
      <c r="J50" s="13"/>
    </row>
    <row r="51" spans="1:16" ht="15" customHeight="1" x14ac:dyDescent="0.2">
      <c r="A51" s="16"/>
      <c r="B51" s="743" t="s">
        <v>2</v>
      </c>
      <c r="C51" s="617" t="s">
        <v>3</v>
      </c>
      <c r="D51" s="741" t="s">
        <v>117</v>
      </c>
      <c r="H51" s="13"/>
      <c r="I51" s="13"/>
      <c r="L51" s="24"/>
      <c r="M51" s="20"/>
      <c r="P51" s="24"/>
    </row>
    <row r="52" spans="1:16" ht="15" customHeight="1" x14ac:dyDescent="0.2">
      <c r="A52" s="16"/>
      <c r="B52" s="618">
        <v>1</v>
      </c>
      <c r="C52" s="619">
        <f t="shared" ref="C52:D55" si="0">+C14+C32</f>
        <v>1025</v>
      </c>
      <c r="D52" s="620">
        <f t="shared" si="0"/>
        <v>14751684336.490004</v>
      </c>
      <c r="H52" s="13"/>
      <c r="I52" s="13"/>
      <c r="L52" s="24"/>
      <c r="M52" s="20"/>
      <c r="N52" s="133"/>
      <c r="P52" s="24"/>
    </row>
    <row r="53" spans="1:16" ht="15" customHeight="1" x14ac:dyDescent="0.2">
      <c r="A53" s="16"/>
      <c r="B53" s="621">
        <v>1.5</v>
      </c>
      <c r="C53" s="619">
        <f>+C15+C33</f>
        <v>354</v>
      </c>
      <c r="D53" s="620">
        <f t="shared" si="0"/>
        <v>5191816245.5300007</v>
      </c>
      <c r="H53" s="13"/>
      <c r="I53" s="13"/>
      <c r="L53" s="24"/>
      <c r="M53" s="20"/>
      <c r="P53" s="24"/>
    </row>
    <row r="54" spans="1:16" ht="15" customHeight="1" x14ac:dyDescent="0.2">
      <c r="A54" s="16"/>
      <c r="B54" s="619">
        <v>2</v>
      </c>
      <c r="C54" s="619">
        <f t="shared" si="0"/>
        <v>140</v>
      </c>
      <c r="D54" s="620">
        <f t="shared" si="0"/>
        <v>1344377677.52</v>
      </c>
      <c r="E54" s="616"/>
      <c r="H54" s="13"/>
      <c r="I54" s="13"/>
      <c r="L54" s="24"/>
      <c r="M54" s="20"/>
      <c r="P54" s="24"/>
    </row>
    <row r="55" spans="1:16" ht="15" customHeight="1" x14ac:dyDescent="0.2">
      <c r="A55" s="16"/>
      <c r="B55" s="619">
        <v>3</v>
      </c>
      <c r="C55" s="619">
        <f t="shared" si="0"/>
        <v>178</v>
      </c>
      <c r="D55" s="620">
        <f t="shared" si="0"/>
        <v>1607570308.0799999</v>
      </c>
      <c r="E55" s="616"/>
      <c r="H55" s="13"/>
      <c r="I55" s="13"/>
      <c r="L55" s="24"/>
      <c r="M55" s="20"/>
      <c r="P55" s="24"/>
    </row>
    <row r="56" spans="1:16" ht="15" customHeight="1" x14ac:dyDescent="0.2">
      <c r="A56" s="16"/>
      <c r="B56" s="619">
        <v>4</v>
      </c>
      <c r="C56" s="619">
        <f t="shared" ref="C56:D58" si="1">+C18</f>
        <v>103</v>
      </c>
      <c r="D56" s="620">
        <f t="shared" si="1"/>
        <v>821043000</v>
      </c>
      <c r="E56" s="616"/>
      <c r="H56" s="13"/>
      <c r="I56" s="13"/>
      <c r="L56" s="24"/>
      <c r="M56" s="20"/>
      <c r="P56" s="24"/>
    </row>
    <row r="57" spans="1:16" ht="15" customHeight="1" x14ac:dyDescent="0.2">
      <c r="A57" s="16"/>
      <c r="B57" s="619">
        <v>5</v>
      </c>
      <c r="C57" s="619">
        <f t="shared" si="1"/>
        <v>66</v>
      </c>
      <c r="D57" s="620">
        <f t="shared" si="1"/>
        <v>474279000</v>
      </c>
      <c r="E57" s="616"/>
      <c r="H57" s="13"/>
      <c r="I57" s="13"/>
      <c r="L57" s="24"/>
      <c r="M57" s="20"/>
      <c r="P57" s="24"/>
    </row>
    <row r="58" spans="1:16" ht="15" customHeight="1" x14ac:dyDescent="0.2">
      <c r="A58" s="16"/>
      <c r="B58" s="619">
        <v>6</v>
      </c>
      <c r="C58" s="619">
        <f t="shared" si="1"/>
        <v>25</v>
      </c>
      <c r="D58" s="620">
        <f t="shared" si="1"/>
        <v>153736000</v>
      </c>
      <c r="H58" s="13"/>
      <c r="I58" s="13"/>
      <c r="L58" s="24"/>
      <c r="M58" s="20"/>
      <c r="P58" s="24"/>
    </row>
    <row r="59" spans="1:16" ht="15" customHeight="1" x14ac:dyDescent="0.2">
      <c r="A59" s="16"/>
      <c r="B59" s="744" t="s">
        <v>6</v>
      </c>
      <c r="C59" s="615">
        <f>SUM(C52:C58)</f>
        <v>1891</v>
      </c>
      <c r="D59" s="742">
        <f>SUM(D52:D58)</f>
        <v>24344506567.620003</v>
      </c>
      <c r="H59" s="13"/>
      <c r="I59" s="13"/>
      <c r="L59" s="24"/>
      <c r="M59" s="20"/>
      <c r="P59" s="24"/>
    </row>
    <row r="60" spans="1:16" ht="15" customHeight="1" x14ac:dyDescent="0.2">
      <c r="A60" s="16"/>
      <c r="B60" s="901" t="s">
        <v>522</v>
      </c>
      <c r="G60" s="20"/>
      <c r="H60" s="13"/>
      <c r="I60" s="13"/>
      <c r="J60" s="13"/>
    </row>
    <row r="61" spans="1:16" ht="15" customHeight="1" x14ac:dyDescent="0.2">
      <c r="A61" s="16"/>
      <c r="B61" s="624"/>
      <c r="C61" s="623"/>
      <c r="D61" s="623"/>
      <c r="E61" s="622"/>
      <c r="H61" s="13"/>
      <c r="I61" s="13"/>
      <c r="J61" s="13"/>
    </row>
    <row r="62" spans="1:16" ht="15" customHeight="1" x14ac:dyDescent="0.2">
      <c r="A62" s="16"/>
      <c r="B62" s="624"/>
      <c r="C62" s="623"/>
      <c r="D62" s="623"/>
      <c r="E62" s="622"/>
      <c r="G62" s="132"/>
    </row>
    <row r="63" spans="1:16" ht="15" customHeight="1" x14ac:dyDescent="0.2">
      <c r="A63" s="16"/>
      <c r="B63" s="624"/>
      <c r="C63" s="628"/>
      <c r="D63" s="628"/>
      <c r="E63" s="622"/>
      <c r="G63" s="337"/>
    </row>
    <row r="64" spans="1:16" ht="15" customHeight="1" x14ac:dyDescent="0.2">
      <c r="A64" s="16"/>
      <c r="B64" s="624"/>
      <c r="C64" s="625"/>
      <c r="D64" s="625"/>
      <c r="E64" s="870"/>
      <c r="I64" s="128"/>
    </row>
    <row r="65" spans="1:26" ht="15" customHeight="1" x14ac:dyDescent="0.2">
      <c r="A65" s="16"/>
      <c r="B65" s="624"/>
      <c r="C65" s="625"/>
      <c r="D65" s="625"/>
      <c r="E65" s="622"/>
      <c r="I65" s="128"/>
      <c r="Y65" s="342"/>
      <c r="Z65" s="339"/>
    </row>
    <row r="66" spans="1:26" ht="28.15" customHeight="1" x14ac:dyDescent="0.2">
      <c r="A66" s="16"/>
      <c r="B66" s="1789" t="s">
        <v>196</v>
      </c>
      <c r="C66" s="1789"/>
      <c r="D66" s="1789"/>
      <c r="E66" s="1750"/>
      <c r="Y66" s="342"/>
      <c r="Z66" s="339"/>
    </row>
    <row r="67" spans="1:26" ht="15" customHeight="1" x14ac:dyDescent="0.2">
      <c r="A67" s="16"/>
      <c r="B67" s="624"/>
      <c r="C67" s="625"/>
      <c r="D67" s="625"/>
      <c r="E67" s="622"/>
      <c r="I67" s="4"/>
      <c r="J67" s="4"/>
      <c r="X67" s="1807" t="s">
        <v>196</v>
      </c>
      <c r="Y67" s="1807"/>
      <c r="Z67" s="1807"/>
    </row>
    <row r="68" spans="1:26" ht="15" customHeight="1" x14ac:dyDescent="0.2">
      <c r="A68" s="16"/>
      <c r="B68" s="743" t="s">
        <v>67</v>
      </c>
      <c r="C68" s="617" t="s">
        <v>3</v>
      </c>
      <c r="D68" s="741" t="s">
        <v>117</v>
      </c>
      <c r="E68" s="782"/>
      <c r="G68" s="4"/>
      <c r="I68" s="4"/>
      <c r="L68" s="24"/>
      <c r="M68" s="20"/>
      <c r="P68" s="133"/>
      <c r="Q68" s="133"/>
      <c r="R68" s="133"/>
      <c r="S68" s="133"/>
      <c r="T68" s="133"/>
      <c r="U68" s="133"/>
      <c r="V68" s="342"/>
      <c r="W68" s="351" t="s">
        <v>63</v>
      </c>
      <c r="X68" s="352">
        <v>545</v>
      </c>
      <c r="Y68" s="353">
        <v>8170692465.0200081</v>
      </c>
    </row>
    <row r="69" spans="1:26" ht="14.25" customHeight="1" x14ac:dyDescent="0.2">
      <c r="A69" s="16"/>
      <c r="B69" s="629" t="s">
        <v>63</v>
      </c>
      <c r="C69" s="1456">
        <v>545</v>
      </c>
      <c r="D69" s="620">
        <v>8170692465.0200081</v>
      </c>
      <c r="E69" s="782"/>
      <c r="G69" s="4"/>
      <c r="I69" s="4"/>
      <c r="L69" s="24"/>
      <c r="M69" s="20"/>
      <c r="P69" s="133"/>
      <c r="Q69" s="133"/>
      <c r="R69" s="133"/>
      <c r="S69" s="133"/>
      <c r="T69" s="133"/>
      <c r="U69" s="133"/>
      <c r="V69" s="342"/>
      <c r="W69" s="351" t="s">
        <v>64</v>
      </c>
      <c r="X69" s="352">
        <v>521</v>
      </c>
      <c r="Y69" s="353">
        <v>7556954575.18999</v>
      </c>
    </row>
    <row r="70" spans="1:26" ht="15" customHeight="1" x14ac:dyDescent="0.2">
      <c r="A70" s="16"/>
      <c r="B70" s="630" t="s">
        <v>64</v>
      </c>
      <c r="C70" s="1456">
        <v>521</v>
      </c>
      <c r="D70" s="620">
        <v>7556954575.18999</v>
      </c>
      <c r="E70" s="782"/>
      <c r="G70" s="4"/>
      <c r="I70" s="4"/>
      <c r="L70" s="24"/>
      <c r="M70" s="20"/>
      <c r="P70" s="133"/>
      <c r="Q70" s="133"/>
      <c r="R70" s="133"/>
      <c r="S70" s="133"/>
      <c r="T70" s="133"/>
      <c r="U70" s="133"/>
      <c r="V70" s="342"/>
      <c r="W70" s="351" t="s">
        <v>65</v>
      </c>
      <c r="X70" s="352">
        <v>825</v>
      </c>
      <c r="Y70" s="353">
        <v>8616859527.4099922</v>
      </c>
    </row>
    <row r="71" spans="1:26" ht="15" customHeight="1" x14ac:dyDescent="0.2">
      <c r="A71" s="16"/>
      <c r="B71" s="630" t="s">
        <v>65</v>
      </c>
      <c r="C71" s="1456">
        <v>825</v>
      </c>
      <c r="D71" s="620">
        <v>8616859527.4099922</v>
      </c>
      <c r="E71" s="782"/>
      <c r="G71" s="4"/>
      <c r="I71" s="4"/>
      <c r="L71" s="24"/>
      <c r="M71" s="20"/>
      <c r="P71" s="25"/>
      <c r="Q71" s="25"/>
      <c r="R71" s="25"/>
      <c r="S71" s="25"/>
      <c r="T71" s="25"/>
      <c r="U71" s="25"/>
      <c r="V71" s="349"/>
      <c r="W71" s="344" t="s">
        <v>29</v>
      </c>
      <c r="X71" s="345">
        <f>SUM(X68:X70)</f>
        <v>1891</v>
      </c>
      <c r="Y71" s="346">
        <f>SUM(Y68:Y70)</f>
        <v>24344506567.619991</v>
      </c>
    </row>
    <row r="72" spans="1:26" ht="15" customHeight="1" x14ac:dyDescent="0.2">
      <c r="A72" s="16"/>
      <c r="B72" s="745" t="s">
        <v>6</v>
      </c>
      <c r="C72" s="615">
        <f>SUM(C69:C71)</f>
        <v>1891</v>
      </c>
      <c r="D72" s="742">
        <f>SUM(D69:D71)</f>
        <v>24344506567.619991</v>
      </c>
      <c r="E72" s="782"/>
      <c r="G72" s="4"/>
      <c r="I72" s="4"/>
      <c r="L72" s="24"/>
      <c r="M72" s="20"/>
      <c r="N72" s="133"/>
      <c r="O72" s="24"/>
      <c r="P72" s="25"/>
      <c r="Q72" s="25"/>
      <c r="R72" s="25"/>
      <c r="S72" s="25"/>
      <c r="T72" s="25"/>
      <c r="U72" s="25"/>
      <c r="V72" s="339"/>
      <c r="W72" s="316"/>
      <c r="X72" s="340"/>
      <c r="Y72" s="339"/>
    </row>
    <row r="73" spans="1:26" ht="15" customHeight="1" x14ac:dyDescent="0.2">
      <c r="A73" s="16"/>
      <c r="B73" s="901" t="s">
        <v>522</v>
      </c>
      <c r="C73" s="827"/>
      <c r="D73" s="902"/>
      <c r="E73" s="782"/>
      <c r="G73" s="4"/>
      <c r="I73" s="4"/>
      <c r="L73" s="24"/>
      <c r="M73" s="20"/>
      <c r="N73" s="133"/>
      <c r="O73" s="24"/>
      <c r="P73" s="25"/>
      <c r="Q73" s="25"/>
      <c r="R73" s="25"/>
      <c r="S73" s="25"/>
      <c r="T73" s="25"/>
      <c r="U73" s="25"/>
      <c r="V73" s="339"/>
      <c r="W73" s="316"/>
      <c r="X73" s="340"/>
      <c r="Y73" s="339"/>
    </row>
    <row r="74" spans="1:26" ht="15" customHeight="1" x14ac:dyDescent="0.2">
      <c r="A74" s="16"/>
      <c r="B74" s="782" t="s">
        <v>66</v>
      </c>
      <c r="C74" s="631"/>
      <c r="D74" s="631"/>
      <c r="E74" s="632"/>
      <c r="F74" s="12"/>
      <c r="G74" s="20"/>
      <c r="I74" s="4"/>
      <c r="J74" s="4"/>
      <c r="Q74" s="25"/>
      <c r="R74" s="25"/>
      <c r="S74" s="25"/>
      <c r="T74" s="25"/>
      <c r="U74" s="25"/>
      <c r="V74" s="25"/>
      <c r="Y74" s="340"/>
      <c r="Z74" s="339"/>
    </row>
    <row r="75" spans="1:26" ht="15" customHeight="1" x14ac:dyDescent="0.2">
      <c r="A75" s="16"/>
      <c r="F75" s="2052"/>
      <c r="G75" s="20"/>
      <c r="I75" s="4"/>
      <c r="J75" s="4"/>
      <c r="Q75" s="25"/>
      <c r="R75" s="25"/>
      <c r="S75" s="25"/>
      <c r="T75" s="25"/>
      <c r="U75" s="25"/>
      <c r="V75" s="25"/>
      <c r="Y75" s="340"/>
      <c r="Z75" s="339"/>
    </row>
    <row r="76" spans="1:26" ht="15" customHeight="1" x14ac:dyDescent="0.2">
      <c r="A76" s="16"/>
      <c r="B76" s="2044" t="s">
        <v>608</v>
      </c>
      <c r="C76" s="2044"/>
      <c r="D76" s="2044"/>
      <c r="E76" s="1750"/>
      <c r="F76" s="2052"/>
      <c r="G76" s="134"/>
      <c r="I76" s="4"/>
      <c r="J76" s="4"/>
      <c r="Q76" s="25"/>
      <c r="R76" s="25"/>
      <c r="S76" s="25"/>
      <c r="T76" s="25"/>
      <c r="U76" s="25"/>
      <c r="V76" s="25"/>
      <c r="Y76" s="340"/>
      <c r="Z76" s="339"/>
    </row>
    <row r="77" spans="1:26" ht="15" customHeight="1" x14ac:dyDescent="0.2">
      <c r="A77" s="16"/>
      <c r="B77" s="903" t="s">
        <v>63</v>
      </c>
      <c r="C77" s="2045" t="s">
        <v>609</v>
      </c>
      <c r="D77" s="2045"/>
      <c r="E77" s="2050"/>
      <c r="F77" s="2053"/>
      <c r="G77" s="20"/>
      <c r="H77" s="20"/>
      <c r="Q77" s="25"/>
      <c r="R77" s="25"/>
      <c r="S77" s="25"/>
      <c r="T77" s="25"/>
      <c r="U77" s="25"/>
      <c r="V77" s="25"/>
      <c r="X77" s="354"/>
      <c r="Y77" s="340"/>
      <c r="Z77" s="339"/>
    </row>
    <row r="78" spans="1:26" ht="39" customHeight="1" x14ac:dyDescent="0.2">
      <c r="A78" s="16"/>
      <c r="B78" s="904" t="s">
        <v>64</v>
      </c>
      <c r="C78" s="2046" t="s">
        <v>610</v>
      </c>
      <c r="D78" s="2046"/>
      <c r="E78" s="2048"/>
      <c r="F78" s="2053"/>
      <c r="G78" s="20"/>
      <c r="H78" s="20"/>
      <c r="Q78" s="25"/>
      <c r="R78" s="25"/>
      <c r="S78" s="25"/>
      <c r="T78" s="25"/>
      <c r="U78" s="25"/>
      <c r="V78" s="25"/>
      <c r="Y78" s="340"/>
      <c r="Z78" s="339"/>
    </row>
    <row r="79" spans="1:26" ht="70.5" customHeight="1" x14ac:dyDescent="0.2">
      <c r="A79" s="16"/>
      <c r="B79" s="904" t="s">
        <v>65</v>
      </c>
      <c r="C79" s="2047" t="s">
        <v>611</v>
      </c>
      <c r="D79" s="2047"/>
      <c r="E79" s="2051"/>
      <c r="F79" s="2053"/>
      <c r="G79" s="20"/>
      <c r="H79" s="20"/>
      <c r="Q79" s="25"/>
      <c r="R79" s="25"/>
      <c r="S79" s="25"/>
      <c r="T79" s="25"/>
      <c r="U79" s="25"/>
      <c r="V79" s="25"/>
      <c r="Y79" s="340"/>
      <c r="Z79" s="339"/>
    </row>
    <row r="80" spans="1:26" x14ac:dyDescent="0.2">
      <c r="A80" s="16"/>
      <c r="E80" s="2049"/>
      <c r="F80" s="2053"/>
      <c r="G80" s="20"/>
      <c r="H80" s="20"/>
      <c r="Q80" s="25"/>
      <c r="R80" s="25"/>
      <c r="S80" s="25"/>
      <c r="T80" s="25"/>
      <c r="U80" s="25"/>
      <c r="V80" s="25"/>
      <c r="Y80" s="340"/>
      <c r="Z80" s="339"/>
    </row>
    <row r="81" spans="1:25" x14ac:dyDescent="0.2">
      <c r="A81" s="16"/>
      <c r="F81" s="2053"/>
      <c r="G81" s="20"/>
      <c r="H81" s="20"/>
      <c r="Q81" s="25"/>
      <c r="R81" s="25"/>
      <c r="S81" s="25"/>
      <c r="T81" s="25"/>
      <c r="U81" s="25"/>
      <c r="V81" s="25"/>
      <c r="Y81" s="340"/>
    </row>
    <row r="82" spans="1:25" ht="15" customHeight="1" x14ac:dyDescent="0.2">
      <c r="A82" s="16"/>
      <c r="F82" s="2053"/>
      <c r="G82" s="20"/>
      <c r="H82" s="20"/>
      <c r="X82" s="339"/>
    </row>
    <row r="83" spans="1:25" ht="26.25" customHeight="1" x14ac:dyDescent="0.2">
      <c r="A83" s="30"/>
      <c r="B83" s="1789" t="s">
        <v>198</v>
      </c>
      <c r="C83" s="1789"/>
      <c r="D83" s="1789"/>
      <c r="E83" s="1750"/>
      <c r="G83" s="37"/>
      <c r="H83" s="20"/>
      <c r="X83" s="339"/>
    </row>
    <row r="84" spans="1:25" x14ac:dyDescent="0.2">
      <c r="A84" s="30"/>
      <c r="B84" s="633"/>
      <c r="C84" s="634"/>
      <c r="D84" s="634"/>
      <c r="G84" s="37"/>
      <c r="H84" s="20"/>
    </row>
    <row r="85" spans="1:25" ht="23.25" customHeight="1" x14ac:dyDescent="0.2">
      <c r="A85" s="16"/>
      <c r="B85" s="774" t="s">
        <v>197</v>
      </c>
      <c r="C85" s="617" t="s">
        <v>3</v>
      </c>
      <c r="D85" s="741" t="s">
        <v>117</v>
      </c>
      <c r="G85" s="20"/>
      <c r="H85" s="20"/>
      <c r="L85" s="24"/>
      <c r="M85" s="20"/>
      <c r="P85" s="24"/>
      <c r="V85" s="339"/>
      <c r="W85" s="1808" t="s">
        <v>198</v>
      </c>
      <c r="X85" s="1808"/>
      <c r="Y85" s="1808"/>
    </row>
    <row r="86" spans="1:25" ht="30" customHeight="1" x14ac:dyDescent="0.2">
      <c r="A86" s="16"/>
      <c r="B86" s="635" t="s">
        <v>129</v>
      </c>
      <c r="C86" s="626">
        <f t="shared" ref="C86:C92" si="2">+X87</f>
        <v>133</v>
      </c>
      <c r="D86" s="620">
        <f>+Y87/1000000</f>
        <v>1112.1189999999999</v>
      </c>
      <c r="G86" s="20"/>
      <c r="H86" s="20"/>
      <c r="L86" s="24"/>
      <c r="M86" s="20"/>
      <c r="P86" s="24"/>
      <c r="V86" s="339"/>
      <c r="W86" s="425" t="s">
        <v>10</v>
      </c>
      <c r="X86" s="426" t="s">
        <v>5</v>
      </c>
      <c r="Y86" s="425" t="s">
        <v>4</v>
      </c>
    </row>
    <row r="87" spans="1:25" ht="30" customHeight="1" x14ac:dyDescent="0.25">
      <c r="A87" s="16"/>
      <c r="B87" s="626" t="s">
        <v>130</v>
      </c>
      <c r="C87" s="626">
        <f t="shared" si="2"/>
        <v>139</v>
      </c>
      <c r="D87" s="620">
        <f t="shared" ref="D87:D92" si="3">+Y88/1000000</f>
        <v>1253.923</v>
      </c>
      <c r="G87" s="20"/>
      <c r="H87" s="20"/>
      <c r="L87" s="24"/>
      <c r="M87" s="20"/>
      <c r="P87" s="24"/>
      <c r="V87" s="339"/>
      <c r="W87" s="527" t="s">
        <v>129</v>
      </c>
      <c r="X87" s="528">
        <v>133</v>
      </c>
      <c r="Y87" s="529">
        <v>1112119000</v>
      </c>
    </row>
    <row r="88" spans="1:25" ht="30" customHeight="1" x14ac:dyDescent="0.25">
      <c r="B88" s="635" t="s">
        <v>14</v>
      </c>
      <c r="C88" s="626">
        <f t="shared" si="2"/>
        <v>147</v>
      </c>
      <c r="D88" s="620">
        <f t="shared" si="3"/>
        <v>1353.0350000000001</v>
      </c>
      <c r="G88" s="20"/>
      <c r="H88" s="20"/>
      <c r="L88" s="24"/>
      <c r="M88" s="20"/>
      <c r="P88" s="24"/>
      <c r="V88" s="339"/>
      <c r="W88" s="527" t="s">
        <v>130</v>
      </c>
      <c r="X88" s="528">
        <v>139</v>
      </c>
      <c r="Y88" s="529">
        <v>1253923000</v>
      </c>
    </row>
    <row r="89" spans="1:25" ht="30" customHeight="1" x14ac:dyDescent="0.25">
      <c r="A89" s="16"/>
      <c r="B89" s="626" t="s">
        <v>15</v>
      </c>
      <c r="C89" s="626">
        <f t="shared" si="2"/>
        <v>82</v>
      </c>
      <c r="D89" s="620">
        <f t="shared" si="3"/>
        <v>762.98699999999997</v>
      </c>
      <c r="G89" s="20"/>
      <c r="H89" s="20"/>
      <c r="L89" s="24"/>
      <c r="M89" s="20"/>
      <c r="P89" s="24"/>
      <c r="V89" s="339"/>
      <c r="W89" s="527" t="s">
        <v>14</v>
      </c>
      <c r="X89" s="528">
        <v>147</v>
      </c>
      <c r="Y89" s="529">
        <v>1353035000</v>
      </c>
    </row>
    <row r="90" spans="1:25" ht="30" customHeight="1" x14ac:dyDescent="0.25">
      <c r="A90" s="16"/>
      <c r="B90" s="635" t="s">
        <v>16</v>
      </c>
      <c r="C90" s="626">
        <f t="shared" si="2"/>
        <v>258</v>
      </c>
      <c r="D90" s="620">
        <f t="shared" si="3"/>
        <v>2471.8760000000002</v>
      </c>
      <c r="G90" s="20"/>
      <c r="H90" s="20"/>
      <c r="L90" s="24"/>
      <c r="M90" s="20"/>
      <c r="P90" s="24"/>
      <c r="V90" s="339"/>
      <c r="W90" s="527" t="s">
        <v>15</v>
      </c>
      <c r="X90" s="528">
        <v>82</v>
      </c>
      <c r="Y90" s="529">
        <v>762987000</v>
      </c>
    </row>
    <row r="91" spans="1:25" ht="30" customHeight="1" x14ac:dyDescent="0.25">
      <c r="A91" s="16"/>
      <c r="B91" s="626" t="s">
        <v>18</v>
      </c>
      <c r="C91" s="626">
        <f t="shared" si="2"/>
        <v>271</v>
      </c>
      <c r="D91" s="620">
        <f t="shared" si="3"/>
        <v>2591.6880000000001</v>
      </c>
      <c r="G91" s="20"/>
      <c r="H91" s="20"/>
      <c r="L91" s="24"/>
      <c r="M91" s="20"/>
      <c r="P91" s="24"/>
      <c r="V91" s="339"/>
      <c r="W91" s="527" t="s">
        <v>16</v>
      </c>
      <c r="X91" s="528">
        <v>258</v>
      </c>
      <c r="Y91" s="529">
        <v>2471876000</v>
      </c>
    </row>
    <row r="92" spans="1:25" ht="30" customHeight="1" x14ac:dyDescent="0.25">
      <c r="A92" s="16"/>
      <c r="B92" s="635" t="s">
        <v>17</v>
      </c>
      <c r="C92" s="626">
        <f t="shared" si="2"/>
        <v>365</v>
      </c>
      <c r="D92" s="620">
        <f t="shared" si="3"/>
        <v>3462.0390000000002</v>
      </c>
      <c r="G92" s="20"/>
      <c r="H92" s="20"/>
      <c r="L92" s="24"/>
      <c r="M92" s="20"/>
      <c r="P92" s="24"/>
      <c r="V92" s="339"/>
      <c r="W92" s="527" t="s">
        <v>18</v>
      </c>
      <c r="X92" s="528">
        <v>271</v>
      </c>
      <c r="Y92" s="529">
        <v>2591688000</v>
      </c>
    </row>
    <row r="93" spans="1:25" x14ac:dyDescent="0.25">
      <c r="A93" s="16"/>
      <c r="B93" s="746" t="s">
        <v>6</v>
      </c>
      <c r="C93" s="615">
        <f>SUM(C86:C92)</f>
        <v>1395</v>
      </c>
      <c r="D93" s="742">
        <f>SUM(D86:D92)</f>
        <v>13007.667000000001</v>
      </c>
      <c r="G93" s="20"/>
      <c r="H93" s="20"/>
      <c r="L93" s="24"/>
      <c r="M93" s="20"/>
      <c r="P93" s="24"/>
      <c r="V93" s="339"/>
      <c r="W93" s="527" t="s">
        <v>17</v>
      </c>
      <c r="X93" s="528">
        <v>365</v>
      </c>
      <c r="Y93" s="529">
        <v>3462039000</v>
      </c>
    </row>
    <row r="94" spans="1:25" x14ac:dyDescent="0.2">
      <c r="A94" s="16"/>
      <c r="G94" s="20"/>
      <c r="H94" s="20"/>
      <c r="W94" s="427"/>
      <c r="X94" s="429">
        <f>SUM(X87:X93)</f>
        <v>1395</v>
      </c>
      <c r="Y94" s="428">
        <f>SUM(Y87:Y93)</f>
        <v>13007667000</v>
      </c>
    </row>
    <row r="95" spans="1:25" x14ac:dyDescent="0.2">
      <c r="A95" s="16"/>
      <c r="G95" s="20"/>
      <c r="H95" s="20"/>
    </row>
    <row r="96" spans="1:25" x14ac:dyDescent="0.2">
      <c r="A96" s="30"/>
      <c r="B96" s="633"/>
      <c r="C96" s="634"/>
      <c r="D96" s="634"/>
      <c r="G96" s="37"/>
      <c r="H96" s="37"/>
      <c r="I96" s="37"/>
      <c r="J96" s="37"/>
    </row>
    <row r="97" spans="1:28" ht="27" customHeight="1" x14ac:dyDescent="0.2">
      <c r="A97" s="30"/>
      <c r="B97" s="1789" t="s">
        <v>199</v>
      </c>
      <c r="C97" s="1789"/>
      <c r="D97" s="1789"/>
      <c r="E97" s="1750"/>
      <c r="G97" s="37"/>
      <c r="H97" s="37"/>
      <c r="I97" s="37"/>
      <c r="J97" s="37"/>
      <c r="W97" s="1809" t="s">
        <v>199</v>
      </c>
      <c r="X97" s="1809"/>
      <c r="Y97" s="1809"/>
      <c r="AA97" s="20"/>
    </row>
    <row r="98" spans="1:28" ht="12.75" customHeight="1" x14ac:dyDescent="0.2">
      <c r="A98" s="30"/>
      <c r="B98" s="633"/>
      <c r="C98" s="634"/>
      <c r="D98" s="1454"/>
      <c r="G98" s="37"/>
      <c r="H98" s="37"/>
      <c r="I98" s="37"/>
      <c r="J98" s="37"/>
      <c r="W98" s="1809"/>
      <c r="X98" s="1809"/>
      <c r="Y98" s="1809"/>
      <c r="AA98" s="20"/>
    </row>
    <row r="99" spans="1:28" ht="31.5" customHeight="1" x14ac:dyDescent="0.2">
      <c r="A99" s="16"/>
      <c r="B99" s="774" t="s">
        <v>133</v>
      </c>
      <c r="C99" s="617" t="s">
        <v>3</v>
      </c>
      <c r="D99" s="741" t="s">
        <v>117</v>
      </c>
      <c r="F99" s="37"/>
      <c r="G99" s="37"/>
      <c r="H99" s="37"/>
      <c r="I99" s="37"/>
      <c r="L99" s="24"/>
      <c r="M99" s="20"/>
      <c r="P99" s="24"/>
      <c r="V99" s="339"/>
      <c r="W99" s="430" t="s">
        <v>10</v>
      </c>
      <c r="X99" s="433" t="s">
        <v>5</v>
      </c>
      <c r="Y99" s="430" t="s">
        <v>4</v>
      </c>
      <c r="AA99" s="20"/>
      <c r="AB99" s="17"/>
    </row>
    <row r="100" spans="1:28" s="43" customFormat="1" ht="30" customHeight="1" x14ac:dyDescent="0.25">
      <c r="A100" s="40"/>
      <c r="B100" s="635" t="s">
        <v>129</v>
      </c>
      <c r="C100" s="626">
        <f t="shared" ref="C100:C106" si="4">+X100</f>
        <v>6</v>
      </c>
      <c r="D100" s="636">
        <f t="shared" ref="D100:D106" si="5">+Y100/1000000</f>
        <v>183.16744815000001</v>
      </c>
      <c r="E100" s="626"/>
      <c r="F100" s="49"/>
      <c r="G100" s="49"/>
      <c r="H100" s="49"/>
      <c r="I100" s="49"/>
      <c r="L100" s="50"/>
      <c r="P100" s="50"/>
      <c r="Q100" s="50"/>
      <c r="R100" s="50"/>
      <c r="S100" s="50"/>
      <c r="T100" s="50"/>
      <c r="U100" s="50"/>
      <c r="V100" s="310"/>
      <c r="W100" s="527" t="s">
        <v>129</v>
      </c>
      <c r="X100" s="528">
        <v>6</v>
      </c>
      <c r="Y100" s="529">
        <v>183167448.15000001</v>
      </c>
      <c r="Z100" s="309"/>
      <c r="AA100" s="20"/>
      <c r="AB100" s="17"/>
    </row>
    <row r="101" spans="1:28" s="43" customFormat="1" ht="30" customHeight="1" x14ac:dyDescent="0.25">
      <c r="A101" s="40"/>
      <c r="B101" s="626" t="s">
        <v>130</v>
      </c>
      <c r="C101" s="626">
        <f t="shared" si="4"/>
        <v>31</v>
      </c>
      <c r="D101" s="636">
        <f>+Y101/1000000</f>
        <v>617.35055994000004</v>
      </c>
      <c r="E101" s="626"/>
      <c r="F101" s="49"/>
      <c r="G101" s="49"/>
      <c r="H101" s="49"/>
      <c r="I101" s="49"/>
      <c r="L101" s="50"/>
      <c r="P101" s="50"/>
      <c r="Q101" s="50"/>
      <c r="R101" s="50"/>
      <c r="S101" s="50"/>
      <c r="T101" s="50"/>
      <c r="U101" s="50"/>
      <c r="V101" s="310"/>
      <c r="W101" s="527" t="s">
        <v>130</v>
      </c>
      <c r="X101" s="528">
        <v>31</v>
      </c>
      <c r="Y101" s="529">
        <v>617350559.94000006</v>
      </c>
      <c r="Z101" s="309"/>
      <c r="AA101" s="20"/>
      <c r="AB101" s="17"/>
    </row>
    <row r="102" spans="1:28" s="43" customFormat="1" ht="30" customHeight="1" x14ac:dyDescent="0.25">
      <c r="B102" s="635" t="s">
        <v>14</v>
      </c>
      <c r="C102" s="626">
        <f t="shared" si="4"/>
        <v>116</v>
      </c>
      <c r="D102" s="636">
        <f t="shared" si="5"/>
        <v>3710.6449274299998</v>
      </c>
      <c r="E102" s="626"/>
      <c r="F102" s="49"/>
      <c r="G102" s="49"/>
      <c r="H102" s="49"/>
      <c r="I102" s="49"/>
      <c r="L102" s="50"/>
      <c r="P102" s="50"/>
      <c r="Q102" s="50"/>
      <c r="R102" s="50"/>
      <c r="S102" s="50"/>
      <c r="T102" s="50"/>
      <c r="U102" s="50"/>
      <c r="V102" s="310"/>
      <c r="W102" s="527" t="s">
        <v>14</v>
      </c>
      <c r="X102" s="528">
        <v>116</v>
      </c>
      <c r="Y102" s="529">
        <v>3710644927.4299998</v>
      </c>
      <c r="Z102" s="309"/>
      <c r="AA102" s="20"/>
      <c r="AB102" s="17"/>
    </row>
    <row r="103" spans="1:28" s="43" customFormat="1" ht="30" customHeight="1" x14ac:dyDescent="0.25">
      <c r="A103" s="40"/>
      <c r="B103" s="626" t="s">
        <v>15</v>
      </c>
      <c r="C103" s="626">
        <f t="shared" si="4"/>
        <v>7</v>
      </c>
      <c r="D103" s="636">
        <f t="shared" si="5"/>
        <v>141.20235847999999</v>
      </c>
      <c r="E103" s="626"/>
      <c r="F103" s="49"/>
      <c r="G103" s="49"/>
      <c r="H103" s="49"/>
      <c r="I103" s="49"/>
      <c r="L103" s="50"/>
      <c r="P103" s="50"/>
      <c r="Q103" s="50"/>
      <c r="R103" s="50"/>
      <c r="S103" s="50"/>
      <c r="T103" s="50"/>
      <c r="U103" s="50"/>
      <c r="V103" s="310"/>
      <c r="W103" s="527" t="s">
        <v>15</v>
      </c>
      <c r="X103" s="528">
        <v>7</v>
      </c>
      <c r="Y103" s="529">
        <v>141202358.47999999</v>
      </c>
      <c r="Z103" s="309"/>
      <c r="AA103" s="20"/>
      <c r="AB103" s="17"/>
    </row>
    <row r="104" spans="1:28" s="43" customFormat="1" ht="30" customHeight="1" x14ac:dyDescent="0.25">
      <c r="A104" s="40"/>
      <c r="B104" s="635" t="s">
        <v>16</v>
      </c>
      <c r="C104" s="626">
        <f t="shared" si="4"/>
        <v>58</v>
      </c>
      <c r="D104" s="636">
        <f t="shared" si="5"/>
        <v>953.05828125999994</v>
      </c>
      <c r="E104" s="626"/>
      <c r="F104" s="49"/>
      <c r="G104" s="49"/>
      <c r="H104" s="49"/>
      <c r="I104" s="49"/>
      <c r="L104" s="50"/>
      <c r="P104" s="50"/>
      <c r="Q104" s="50"/>
      <c r="R104" s="50"/>
      <c r="S104" s="50"/>
      <c r="T104" s="50"/>
      <c r="U104" s="50"/>
      <c r="V104" s="310"/>
      <c r="W104" s="527" t="s">
        <v>16</v>
      </c>
      <c r="X104" s="528">
        <v>58</v>
      </c>
      <c r="Y104" s="529">
        <v>953058281.25999999</v>
      </c>
      <c r="Z104" s="309"/>
      <c r="AA104" s="20"/>
      <c r="AB104" s="17"/>
    </row>
    <row r="105" spans="1:28" s="43" customFormat="1" ht="30" customHeight="1" x14ac:dyDescent="0.25">
      <c r="A105" s="40"/>
      <c r="B105" s="626" t="s">
        <v>18</v>
      </c>
      <c r="C105" s="626">
        <f t="shared" si="4"/>
        <v>208</v>
      </c>
      <c r="D105" s="636">
        <f t="shared" si="5"/>
        <v>4080.4145490400001</v>
      </c>
      <c r="E105" s="626"/>
      <c r="F105" s="49"/>
      <c r="G105" s="49"/>
      <c r="H105" s="49"/>
      <c r="I105" s="49"/>
      <c r="L105" s="50"/>
      <c r="P105" s="50"/>
      <c r="Q105" s="50"/>
      <c r="R105" s="50"/>
      <c r="S105" s="50"/>
      <c r="T105" s="50"/>
      <c r="U105" s="50"/>
      <c r="V105" s="310"/>
      <c r="W105" s="527" t="s">
        <v>18</v>
      </c>
      <c r="X105" s="528">
        <v>208</v>
      </c>
      <c r="Y105" s="529">
        <v>4080414549.04</v>
      </c>
      <c r="Z105" s="309"/>
      <c r="AA105" s="20"/>
      <c r="AB105" s="17"/>
    </row>
    <row r="106" spans="1:28" s="43" customFormat="1" ht="30" customHeight="1" x14ac:dyDescent="0.25">
      <c r="A106" s="40"/>
      <c r="B106" s="635" t="s">
        <v>17</v>
      </c>
      <c r="C106" s="626">
        <f t="shared" si="4"/>
        <v>70</v>
      </c>
      <c r="D106" s="636">
        <f t="shared" si="5"/>
        <v>1651.0014433199999</v>
      </c>
      <c r="E106" s="626"/>
      <c r="F106" s="49"/>
      <c r="G106" s="49"/>
      <c r="H106" s="49"/>
      <c r="I106" s="49"/>
      <c r="L106" s="50"/>
      <c r="P106" s="50"/>
      <c r="Q106" s="50"/>
      <c r="R106" s="50"/>
      <c r="S106" s="50"/>
      <c r="T106" s="50"/>
      <c r="U106" s="50"/>
      <c r="V106" s="310"/>
      <c r="W106" s="527" t="s">
        <v>17</v>
      </c>
      <c r="X106" s="528">
        <v>70</v>
      </c>
      <c r="Y106" s="529">
        <v>1651001443.3199999</v>
      </c>
      <c r="Z106" s="309"/>
      <c r="AA106" s="20"/>
      <c r="AB106" s="17"/>
    </row>
    <row r="107" spans="1:28" x14ac:dyDescent="0.2">
      <c r="A107" s="16"/>
      <c r="B107" s="746" t="s">
        <v>6</v>
      </c>
      <c r="C107" s="615">
        <f>SUM(C100:C106)</f>
        <v>496</v>
      </c>
      <c r="D107" s="742">
        <f>SUM(D100:D106)</f>
        <v>11336.83956762</v>
      </c>
      <c r="F107" s="37"/>
      <c r="G107" s="37"/>
      <c r="H107" s="37"/>
      <c r="I107" s="37"/>
      <c r="L107" s="24"/>
      <c r="M107" s="20"/>
      <c r="P107" s="24"/>
      <c r="V107" s="339"/>
      <c r="W107" s="427" t="s">
        <v>6</v>
      </c>
      <c r="X107" s="431">
        <f>SUM(X100:X106)</f>
        <v>496</v>
      </c>
      <c r="Y107" s="432">
        <f>SUM(Y100:Y106)</f>
        <v>11336839567.619999</v>
      </c>
      <c r="AA107" s="20"/>
      <c r="AB107" s="17"/>
    </row>
    <row r="108" spans="1:28" x14ac:dyDescent="0.2">
      <c r="A108" s="16"/>
      <c r="C108" s="637"/>
      <c r="D108" s="637"/>
      <c r="E108" s="638"/>
      <c r="G108" s="37"/>
      <c r="H108" s="37"/>
      <c r="I108" s="37"/>
      <c r="J108" s="37"/>
      <c r="Z108" s="339"/>
    </row>
    <row r="109" spans="1:28" x14ac:dyDescent="0.2">
      <c r="A109" s="30"/>
      <c r="B109" s="633"/>
      <c r="C109" s="634"/>
      <c r="D109" s="634"/>
      <c r="E109" s="639"/>
      <c r="G109" s="37"/>
      <c r="H109" s="37"/>
      <c r="I109" s="37"/>
      <c r="J109" s="37"/>
      <c r="Z109" s="339"/>
    </row>
    <row r="110" spans="1:28" ht="12.75" customHeight="1" x14ac:dyDescent="0.2">
      <c r="A110" s="30"/>
      <c r="C110" s="2"/>
      <c r="D110" s="2"/>
      <c r="G110" s="37"/>
      <c r="H110" s="37"/>
      <c r="I110" s="37"/>
      <c r="J110" s="37"/>
      <c r="Z110" s="339"/>
    </row>
    <row r="111" spans="1:28" ht="26.25" customHeight="1" x14ac:dyDescent="0.2">
      <c r="A111" s="30"/>
      <c r="B111" s="1789" t="s">
        <v>200</v>
      </c>
      <c r="C111" s="1789"/>
      <c r="D111" s="1789"/>
      <c r="E111" s="1750"/>
      <c r="G111" s="37"/>
      <c r="H111" s="37"/>
      <c r="I111" s="37"/>
      <c r="J111" s="37"/>
      <c r="Z111" s="339"/>
    </row>
    <row r="112" spans="1:28" x14ac:dyDescent="0.2">
      <c r="A112" s="16"/>
      <c r="B112" s="123"/>
      <c r="G112" s="37"/>
      <c r="H112" s="37"/>
      <c r="I112" s="37"/>
      <c r="J112" s="37"/>
      <c r="Z112" s="339"/>
    </row>
    <row r="113" spans="1:25" ht="15" customHeight="1" x14ac:dyDescent="0.2">
      <c r="A113" s="16"/>
      <c r="B113" s="747" t="s">
        <v>134</v>
      </c>
      <c r="C113" s="617" t="s">
        <v>3</v>
      </c>
      <c r="D113" s="741" t="s">
        <v>117</v>
      </c>
      <c r="G113" s="37"/>
      <c r="H113" s="37"/>
      <c r="I113" s="37"/>
      <c r="L113" s="24"/>
      <c r="M113" s="20"/>
      <c r="P113" s="24"/>
      <c r="V113" s="339"/>
      <c r="W113" s="316"/>
      <c r="Y113" s="339"/>
    </row>
    <row r="114" spans="1:25" s="43" customFormat="1" ht="30" customHeight="1" x14ac:dyDescent="0.2">
      <c r="A114" s="40"/>
      <c r="B114" s="635" t="s">
        <v>129</v>
      </c>
      <c r="C114" s="626">
        <f>+C86+C100</f>
        <v>139</v>
      </c>
      <c r="D114" s="636">
        <f>+D86+D100</f>
        <v>1295.2864481499998</v>
      </c>
      <c r="E114" s="626"/>
      <c r="G114" s="49"/>
      <c r="H114" s="49"/>
      <c r="I114" s="49"/>
      <c r="L114" s="50"/>
      <c r="P114" s="50"/>
      <c r="Q114" s="50"/>
      <c r="R114" s="50"/>
      <c r="S114" s="50"/>
      <c r="T114" s="50"/>
      <c r="U114" s="50"/>
      <c r="V114" s="310"/>
      <c r="W114" s="309"/>
      <c r="X114" s="309"/>
      <c r="Y114" s="310"/>
    </row>
    <row r="115" spans="1:25" s="43" customFormat="1" ht="30" customHeight="1" x14ac:dyDescent="0.2">
      <c r="A115" s="40"/>
      <c r="B115" s="626" t="s">
        <v>130</v>
      </c>
      <c r="C115" s="626">
        <f t="shared" ref="C115:C120" si="6">+C87+C101</f>
        <v>170</v>
      </c>
      <c r="D115" s="636">
        <f t="shared" ref="D115:D120" si="7">+D87+D101</f>
        <v>1871.27355994</v>
      </c>
      <c r="E115" s="626"/>
      <c r="G115" s="49"/>
      <c r="H115" s="49"/>
      <c r="I115" s="49"/>
      <c r="L115" s="50"/>
      <c r="N115" s="20"/>
      <c r="P115" s="50"/>
      <c r="Q115" s="50"/>
      <c r="R115" s="50"/>
      <c r="S115" s="50"/>
      <c r="T115" s="50"/>
      <c r="U115" s="50"/>
      <c r="V115" s="310"/>
      <c r="W115" s="309"/>
      <c r="X115" s="309"/>
      <c r="Y115" s="310"/>
    </row>
    <row r="116" spans="1:25" s="43" customFormat="1" ht="30" customHeight="1" x14ac:dyDescent="0.2">
      <c r="B116" s="635" t="s">
        <v>14</v>
      </c>
      <c r="C116" s="626">
        <f>+C88+C102</f>
        <v>263</v>
      </c>
      <c r="D116" s="636">
        <f t="shared" si="7"/>
        <v>5063.6799274300001</v>
      </c>
      <c r="E116" s="626"/>
      <c r="G116" s="49"/>
      <c r="H116" s="49"/>
      <c r="I116" s="49"/>
      <c r="L116" s="50"/>
      <c r="N116" s="729"/>
      <c r="P116" s="50"/>
      <c r="Q116" s="50"/>
      <c r="R116" s="50"/>
      <c r="S116" s="50"/>
      <c r="T116" s="50"/>
      <c r="U116" s="50"/>
      <c r="V116" s="310"/>
      <c r="W116" s="309"/>
      <c r="X116" s="309"/>
      <c r="Y116" s="310"/>
    </row>
    <row r="117" spans="1:25" s="43" customFormat="1" ht="30" customHeight="1" x14ac:dyDescent="0.2">
      <c r="A117" s="40"/>
      <c r="B117" s="626" t="s">
        <v>15</v>
      </c>
      <c r="C117" s="626">
        <f t="shared" si="6"/>
        <v>89</v>
      </c>
      <c r="D117" s="636">
        <f t="shared" si="7"/>
        <v>904.18935848000001</v>
      </c>
      <c r="E117" s="626"/>
      <c r="G117" s="49"/>
      <c r="H117" s="49"/>
      <c r="I117" s="49"/>
      <c r="L117" s="50"/>
      <c r="P117" s="50"/>
      <c r="Q117" s="50"/>
      <c r="R117" s="50"/>
      <c r="S117" s="50"/>
      <c r="T117" s="50"/>
      <c r="U117" s="50"/>
      <c r="V117" s="310"/>
      <c r="W117" s="309"/>
      <c r="X117" s="309"/>
      <c r="Y117" s="310"/>
    </row>
    <row r="118" spans="1:25" s="43" customFormat="1" ht="30" customHeight="1" x14ac:dyDescent="0.2">
      <c r="A118" s="40"/>
      <c r="B118" s="635" t="s">
        <v>16</v>
      </c>
      <c r="C118" s="626">
        <f t="shared" si="6"/>
        <v>316</v>
      </c>
      <c r="D118" s="636">
        <f t="shared" si="7"/>
        <v>3424.9342812600003</v>
      </c>
      <c r="E118" s="626"/>
      <c r="G118" s="49"/>
      <c r="H118" s="49"/>
      <c r="I118" s="49"/>
      <c r="L118" s="50"/>
      <c r="P118" s="50"/>
      <c r="Q118" s="50"/>
      <c r="R118" s="50"/>
      <c r="S118" s="50"/>
      <c r="T118" s="50"/>
      <c r="U118" s="50"/>
      <c r="V118" s="310"/>
      <c r="W118" s="309"/>
      <c r="X118" s="309"/>
      <c r="Y118" s="310"/>
    </row>
    <row r="119" spans="1:25" s="43" customFormat="1" ht="30" customHeight="1" x14ac:dyDescent="0.2">
      <c r="A119" s="40"/>
      <c r="B119" s="626" t="s">
        <v>18</v>
      </c>
      <c r="C119" s="626">
        <f t="shared" si="6"/>
        <v>479</v>
      </c>
      <c r="D119" s="636">
        <f t="shared" si="7"/>
        <v>6672.1025490400007</v>
      </c>
      <c r="E119" s="626"/>
      <c r="G119" s="49"/>
      <c r="H119" s="49"/>
      <c r="I119" s="49"/>
      <c r="L119" s="50"/>
      <c r="P119" s="50"/>
      <c r="Q119" s="50"/>
      <c r="R119" s="50"/>
      <c r="S119" s="50"/>
      <c r="T119" s="50"/>
      <c r="U119" s="50"/>
      <c r="V119" s="310"/>
      <c r="W119" s="309"/>
      <c r="X119" s="309"/>
      <c r="Y119" s="310"/>
    </row>
    <row r="120" spans="1:25" s="43" customFormat="1" ht="30" customHeight="1" x14ac:dyDescent="0.2">
      <c r="A120" s="40"/>
      <c r="B120" s="635" t="s">
        <v>17</v>
      </c>
      <c r="C120" s="626">
        <f t="shared" si="6"/>
        <v>435</v>
      </c>
      <c r="D120" s="636">
        <f t="shared" si="7"/>
        <v>5113.0404433200001</v>
      </c>
      <c r="E120" s="626"/>
      <c r="G120" s="49"/>
      <c r="H120" s="49"/>
      <c r="I120" s="49"/>
      <c r="L120" s="50"/>
      <c r="P120" s="50"/>
      <c r="Q120" s="50"/>
      <c r="R120" s="50"/>
      <c r="S120" s="50"/>
      <c r="T120" s="50"/>
      <c r="U120" s="50"/>
      <c r="V120" s="310"/>
      <c r="W120" s="309"/>
      <c r="X120" s="309"/>
      <c r="Y120" s="310"/>
    </row>
    <row r="121" spans="1:25" s="43" customFormat="1" x14ac:dyDescent="0.2">
      <c r="A121" s="40"/>
      <c r="B121" s="748" t="s">
        <v>6</v>
      </c>
      <c r="C121" s="615">
        <f>SUM(C114:C120)</f>
        <v>1891</v>
      </c>
      <c r="D121" s="742">
        <f>SUM(D114:D120)</f>
        <v>24344.506567620003</v>
      </c>
      <c r="E121" s="626"/>
      <c r="G121" s="49"/>
      <c r="H121" s="49"/>
      <c r="I121" s="49"/>
      <c r="L121" s="50"/>
      <c r="P121" s="50"/>
      <c r="Q121" s="50"/>
      <c r="R121" s="50"/>
      <c r="S121" s="50"/>
      <c r="T121" s="50"/>
      <c r="U121" s="50"/>
      <c r="V121" s="310"/>
      <c r="W121" s="309"/>
      <c r="X121" s="309"/>
      <c r="Y121" s="310"/>
    </row>
    <row r="122" spans="1:25" ht="15" customHeight="1" x14ac:dyDescent="0.2">
      <c r="A122" s="16"/>
      <c r="C122" s="637"/>
      <c r="D122" s="637"/>
      <c r="E122" s="638"/>
      <c r="G122" s="20"/>
      <c r="H122" s="37"/>
      <c r="I122" s="37"/>
      <c r="J122" s="37"/>
      <c r="Q122" s="117"/>
      <c r="R122" s="117"/>
      <c r="S122" s="117"/>
      <c r="T122" s="117"/>
      <c r="U122" s="117"/>
      <c r="V122" s="117"/>
      <c r="W122" s="310"/>
      <c r="X122" s="309"/>
      <c r="Y122" s="309"/>
    </row>
    <row r="123" spans="1:25" ht="15" customHeight="1" x14ac:dyDescent="0.2">
      <c r="A123" s="16"/>
      <c r="B123" s="640"/>
      <c r="C123" s="637"/>
      <c r="D123" s="637"/>
      <c r="E123" s="638"/>
      <c r="G123" s="20"/>
      <c r="H123" s="37"/>
      <c r="I123" s="37"/>
      <c r="J123" s="37"/>
      <c r="Q123" s="117"/>
      <c r="R123" s="117"/>
      <c r="S123" s="117"/>
      <c r="T123" s="117"/>
      <c r="U123" s="117"/>
      <c r="V123" s="117"/>
      <c r="W123" s="310"/>
      <c r="X123" s="309"/>
      <c r="Y123" s="309"/>
    </row>
    <row r="124" spans="1:25" ht="15" customHeight="1" x14ac:dyDescent="0.2">
      <c r="A124" s="16"/>
      <c r="G124" s="20"/>
      <c r="H124" s="37"/>
      <c r="I124" s="37"/>
      <c r="J124" s="37"/>
      <c r="W124" s="310"/>
      <c r="X124" s="309"/>
      <c r="Y124" s="309"/>
    </row>
    <row r="125" spans="1:25" ht="26.25" customHeight="1" x14ac:dyDescent="0.2">
      <c r="A125" s="30"/>
      <c r="B125" s="1789" t="s">
        <v>202</v>
      </c>
      <c r="C125" s="1789"/>
      <c r="D125" s="1789"/>
      <c r="E125" s="1750"/>
      <c r="H125" s="13"/>
      <c r="I125" s="13"/>
      <c r="J125" s="13"/>
      <c r="X125" s="339"/>
      <c r="Y125" s="339"/>
    </row>
    <row r="126" spans="1:25" x14ac:dyDescent="0.2">
      <c r="A126" s="16"/>
      <c r="H126" s="13"/>
      <c r="I126" s="13"/>
      <c r="J126" s="13"/>
      <c r="X126" s="339"/>
      <c r="Y126" s="339"/>
    </row>
    <row r="127" spans="1:25" ht="15" customHeight="1" x14ac:dyDescent="0.25">
      <c r="A127" s="16"/>
      <c r="B127" s="747" t="s">
        <v>19</v>
      </c>
      <c r="C127" s="617" t="s">
        <v>3</v>
      </c>
      <c r="D127" s="741" t="s">
        <v>117</v>
      </c>
      <c r="E127" s="640"/>
      <c r="F127" s="13"/>
      <c r="H127" s="13"/>
      <c r="I127" s="13"/>
      <c r="L127" s="24"/>
      <c r="M127" s="20"/>
      <c r="P127" s="24"/>
      <c r="V127" s="339"/>
      <c r="W127" s="677" t="s">
        <v>146</v>
      </c>
      <c r="X127" s="677" t="s">
        <v>5</v>
      </c>
      <c r="Y127" s="677" t="s">
        <v>49</v>
      </c>
    </row>
    <row r="128" spans="1:25" ht="30" customHeight="1" x14ac:dyDescent="0.25">
      <c r="A128" s="16"/>
      <c r="B128" s="641" t="s">
        <v>20</v>
      </c>
      <c r="C128" s="626">
        <f>X137</f>
        <v>412</v>
      </c>
      <c r="D128" s="636">
        <f>Y137/1000000</f>
        <v>8196.4958501700003</v>
      </c>
      <c r="E128" s="640"/>
      <c r="F128" s="13"/>
      <c r="H128" s="13"/>
      <c r="I128" s="13"/>
      <c r="L128" s="24"/>
      <c r="M128" s="20"/>
      <c r="N128" s="140"/>
      <c r="P128" s="24"/>
      <c r="V128" s="339"/>
      <c r="W128" s="583" t="s">
        <v>145</v>
      </c>
      <c r="X128" s="725">
        <v>115</v>
      </c>
      <c r="Y128" s="726">
        <v>1037782000</v>
      </c>
    </row>
    <row r="129" spans="1:28" s="43" customFormat="1" ht="30" customHeight="1" x14ac:dyDescent="0.25">
      <c r="A129" s="40"/>
      <c r="B129" s="641" t="s">
        <v>21</v>
      </c>
      <c r="C129" s="626">
        <f>X129</f>
        <v>1187</v>
      </c>
      <c r="D129" s="636">
        <f>Y129/1000000</f>
        <v>13259.790338680001</v>
      </c>
      <c r="E129" s="626"/>
      <c r="L129" s="50"/>
      <c r="N129" s="273"/>
      <c r="P129" s="50"/>
      <c r="Q129" s="50"/>
      <c r="R129" s="50"/>
      <c r="S129" s="50"/>
      <c r="T129" s="50"/>
      <c r="U129" s="50"/>
      <c r="V129" s="342"/>
      <c r="W129" s="583" t="s">
        <v>120</v>
      </c>
      <c r="X129" s="725">
        <v>1187</v>
      </c>
      <c r="Y129" s="726">
        <v>13259790338.68</v>
      </c>
      <c r="Z129" s="316"/>
      <c r="AA129" s="20"/>
      <c r="AB129" s="20"/>
    </row>
    <row r="130" spans="1:28" s="43" customFormat="1" ht="30" customHeight="1" x14ac:dyDescent="0.25">
      <c r="A130" s="40"/>
      <c r="B130" s="641" t="s">
        <v>22</v>
      </c>
      <c r="C130" s="626">
        <f>X132</f>
        <v>121</v>
      </c>
      <c r="D130" s="636">
        <f>Y132/1000000</f>
        <v>1159.5030564200001</v>
      </c>
      <c r="E130" s="626"/>
      <c r="L130" s="50"/>
      <c r="N130" s="273"/>
      <c r="P130" s="50"/>
      <c r="Q130" s="50"/>
      <c r="R130" s="50"/>
      <c r="S130" s="50"/>
      <c r="T130" s="50"/>
      <c r="U130" s="50"/>
      <c r="V130" s="342"/>
      <c r="W130" s="583" t="s">
        <v>310</v>
      </c>
      <c r="X130" s="725">
        <v>11</v>
      </c>
      <c r="Y130" s="726">
        <v>130154000</v>
      </c>
      <c r="Z130" s="316"/>
      <c r="AA130" s="20"/>
      <c r="AB130" s="20"/>
    </row>
    <row r="131" spans="1:28" s="43" customFormat="1" ht="30" customHeight="1" x14ac:dyDescent="0.25">
      <c r="A131" s="40"/>
      <c r="B131" s="641" t="s">
        <v>23</v>
      </c>
      <c r="C131" s="626">
        <f>X128</f>
        <v>115</v>
      </c>
      <c r="D131" s="636">
        <f>Y128/1000000</f>
        <v>1037.7819999999999</v>
      </c>
      <c r="E131" s="626"/>
      <c r="L131" s="50"/>
      <c r="N131" s="273"/>
      <c r="P131" s="50"/>
      <c r="Q131" s="50"/>
      <c r="R131" s="50"/>
      <c r="S131" s="50"/>
      <c r="T131" s="50"/>
      <c r="U131" s="50"/>
      <c r="V131" s="342"/>
      <c r="W131" s="583" t="s">
        <v>147</v>
      </c>
      <c r="X131" s="725">
        <v>43</v>
      </c>
      <c r="Y131" s="726">
        <v>528538000</v>
      </c>
      <c r="Z131" s="316"/>
      <c r="AA131" s="20"/>
      <c r="AB131" s="20"/>
    </row>
    <row r="132" spans="1:28" s="43" customFormat="1" ht="30" customHeight="1" x14ac:dyDescent="0.25">
      <c r="A132" s="40"/>
      <c r="B132" s="641" t="s">
        <v>135</v>
      </c>
      <c r="C132" s="626">
        <f>X130+X131+X133+X134</f>
        <v>56</v>
      </c>
      <c r="D132" s="636">
        <f>(Y130+Y131+Y133+Y134)/1000000</f>
        <v>690.93532234999998</v>
      </c>
      <c r="E132" s="626"/>
      <c r="L132" s="50"/>
      <c r="N132" s="203"/>
      <c r="P132" s="50"/>
      <c r="Q132" s="50"/>
      <c r="R132" s="50"/>
      <c r="S132" s="50"/>
      <c r="T132" s="50"/>
      <c r="U132" s="50"/>
      <c r="V132" s="342"/>
      <c r="W132" s="583" t="s">
        <v>121</v>
      </c>
      <c r="X132" s="725">
        <v>121</v>
      </c>
      <c r="Y132" s="726">
        <v>1159503056.4200001</v>
      </c>
      <c r="Z132" s="316"/>
      <c r="AA132" s="20"/>
      <c r="AB132" s="20"/>
    </row>
    <row r="133" spans="1:28" s="43" customFormat="1" x14ac:dyDescent="0.25">
      <c r="A133" s="40"/>
      <c r="B133" s="641" t="s">
        <v>1200</v>
      </c>
      <c r="C133" s="626">
        <f>X136</f>
        <v>0</v>
      </c>
      <c r="D133" s="636">
        <f>Y136/1000000</f>
        <v>0</v>
      </c>
      <c r="E133" s="626"/>
      <c r="L133" s="50"/>
      <c r="N133" s="50"/>
      <c r="P133" s="50"/>
      <c r="Q133" s="50"/>
      <c r="R133" s="50"/>
      <c r="S133" s="50"/>
      <c r="T133" s="50"/>
      <c r="U133" s="50"/>
      <c r="V133" s="342"/>
      <c r="W133" s="583" t="s">
        <v>154</v>
      </c>
      <c r="X133" s="725">
        <v>0</v>
      </c>
      <c r="Y133" s="726">
        <v>0</v>
      </c>
      <c r="Z133" s="316"/>
      <c r="AA133" s="20"/>
      <c r="AB133" s="20"/>
    </row>
    <row r="134" spans="1:28" s="43" customFormat="1" ht="30" customHeight="1" x14ac:dyDescent="0.25">
      <c r="A134" s="40"/>
      <c r="B134" s="641" t="s">
        <v>294</v>
      </c>
      <c r="C134" s="626">
        <f>X135</f>
        <v>0</v>
      </c>
      <c r="D134" s="636">
        <f>Y135/1000000</f>
        <v>0</v>
      </c>
      <c r="E134" s="626"/>
      <c r="L134" s="50"/>
      <c r="N134" s="273"/>
      <c r="P134" s="50"/>
      <c r="Q134" s="50"/>
      <c r="R134" s="50"/>
      <c r="S134" s="50"/>
      <c r="T134" s="50"/>
      <c r="U134" s="50"/>
      <c r="V134" s="342"/>
      <c r="W134" s="1414" t="s">
        <v>1063</v>
      </c>
      <c r="X134" s="725">
        <v>2</v>
      </c>
      <c r="Y134" s="726">
        <v>32243322.350000001</v>
      </c>
      <c r="Z134" s="316"/>
      <c r="AA134" s="20"/>
      <c r="AB134" s="20"/>
    </row>
    <row r="135" spans="1:28" s="43" customFormat="1" ht="15" customHeight="1" x14ac:dyDescent="0.25">
      <c r="A135" s="40"/>
      <c r="B135" s="749" t="s">
        <v>6</v>
      </c>
      <c r="C135" s="642">
        <f>C128+C129+C130+C131+C132+C133+C134</f>
        <v>1891</v>
      </c>
      <c r="D135" s="750">
        <f>SUM(D128:D134)</f>
        <v>24344.506567619999</v>
      </c>
      <c r="E135" s="626"/>
      <c r="L135" s="50"/>
      <c r="P135" s="50"/>
      <c r="Q135" s="50"/>
      <c r="R135" s="50"/>
      <c r="S135" s="50"/>
      <c r="T135" s="50"/>
      <c r="U135" s="50"/>
      <c r="V135" s="342"/>
      <c r="W135" s="1414" t="s">
        <v>1064</v>
      </c>
      <c r="X135" s="725">
        <v>0</v>
      </c>
      <c r="Y135" s="726">
        <v>0</v>
      </c>
      <c r="Z135" s="316"/>
      <c r="AA135" s="20"/>
      <c r="AB135" s="20"/>
    </row>
    <row r="136" spans="1:28" ht="15" customHeight="1" x14ac:dyDescent="0.25">
      <c r="A136" s="16"/>
      <c r="E136" s="814"/>
      <c r="F136" s="13"/>
      <c r="H136" s="13"/>
      <c r="I136" s="13"/>
      <c r="J136" s="13"/>
      <c r="W136" s="1457" t="s">
        <v>1200</v>
      </c>
      <c r="X136" s="1458">
        <v>0</v>
      </c>
      <c r="Y136" s="1459">
        <v>0</v>
      </c>
    </row>
    <row r="137" spans="1:28" ht="15" customHeight="1" x14ac:dyDescent="0.25">
      <c r="A137" s="16"/>
      <c r="G137" s="337"/>
      <c r="H137" s="13"/>
      <c r="I137" s="13"/>
      <c r="J137" s="13"/>
      <c r="Q137" s="25"/>
      <c r="R137" s="25"/>
      <c r="S137" s="25"/>
      <c r="T137" s="25"/>
      <c r="U137" s="25"/>
      <c r="V137" s="25"/>
      <c r="W137" s="583" t="s">
        <v>125</v>
      </c>
      <c r="X137" s="725">
        <v>412</v>
      </c>
      <c r="Y137" s="726">
        <v>8196495850.1700001</v>
      </c>
      <c r="Z137" s="355"/>
    </row>
    <row r="138" spans="1:28" ht="15" customHeight="1" x14ac:dyDescent="0.25">
      <c r="A138" s="16"/>
      <c r="H138" s="13"/>
      <c r="I138" s="13"/>
      <c r="J138" s="13"/>
      <c r="W138" s="583" t="s">
        <v>6</v>
      </c>
      <c r="X138" s="725">
        <f>SUM(X128:X137)</f>
        <v>1891</v>
      </c>
      <c r="Y138" s="726">
        <f>SUM(Y128:Y137)</f>
        <v>24344506567.620003</v>
      </c>
      <c r="Z138" s="355"/>
    </row>
    <row r="139" spans="1:28" ht="21" customHeight="1" x14ac:dyDescent="0.2">
      <c r="A139" s="30"/>
      <c r="B139" s="1789" t="s">
        <v>203</v>
      </c>
      <c r="C139" s="1789"/>
      <c r="D139" s="1789"/>
      <c r="E139" s="1750"/>
      <c r="H139" s="13"/>
      <c r="I139" s="13"/>
      <c r="J139" s="13"/>
      <c r="X139" s="339"/>
      <c r="Y139" s="339"/>
      <c r="Z139" s="355"/>
    </row>
    <row r="140" spans="1:28" x14ac:dyDescent="0.2">
      <c r="A140" s="16"/>
      <c r="H140" s="13"/>
      <c r="I140" s="13"/>
      <c r="J140" s="13"/>
      <c r="X140" s="355"/>
      <c r="Y140" s="355"/>
      <c r="Z140" s="355"/>
    </row>
    <row r="141" spans="1:28" ht="15" customHeight="1" x14ac:dyDescent="0.2">
      <c r="A141" s="16"/>
      <c r="B141" s="747" t="s">
        <v>24</v>
      </c>
      <c r="C141" s="617" t="s">
        <v>3</v>
      </c>
      <c r="D141" s="741" t="s">
        <v>117</v>
      </c>
      <c r="F141" s="13"/>
      <c r="H141" s="13"/>
      <c r="I141" s="13"/>
      <c r="L141" s="24"/>
      <c r="M141" s="20"/>
      <c r="P141" s="24"/>
      <c r="V141" s="339"/>
      <c r="X141" s="355"/>
      <c r="Y141" s="355"/>
      <c r="AA141" s="20"/>
      <c r="AB141" s="17"/>
    </row>
    <row r="142" spans="1:28" ht="24.75" customHeight="1" x14ac:dyDescent="0.2">
      <c r="A142" s="16"/>
      <c r="B142" s="643" t="s">
        <v>26</v>
      </c>
      <c r="C142" s="626">
        <f t="shared" ref="C142:D144" si="8">X147</f>
        <v>1237</v>
      </c>
      <c r="D142" s="636">
        <f>Y147</f>
        <v>16752708197.99</v>
      </c>
      <c r="F142" s="13"/>
      <c r="H142" s="13"/>
      <c r="I142" s="13"/>
      <c r="L142" s="24"/>
      <c r="M142" s="20"/>
      <c r="P142" s="24"/>
      <c r="V142" s="339"/>
      <c r="X142" s="355"/>
      <c r="Y142" s="355"/>
      <c r="AA142" s="20"/>
    </row>
    <row r="143" spans="1:28" ht="23.25" customHeight="1" x14ac:dyDescent="0.2">
      <c r="A143" s="16"/>
      <c r="B143" s="643" t="s">
        <v>507</v>
      </c>
      <c r="C143" s="626">
        <f t="shared" si="8"/>
        <v>13</v>
      </c>
      <c r="D143" s="636">
        <f>Y148</f>
        <v>145461496.61000001</v>
      </c>
      <c r="F143" s="13"/>
      <c r="H143" s="13"/>
      <c r="I143" s="13"/>
      <c r="L143" s="24"/>
      <c r="M143" s="20"/>
      <c r="O143" s="6"/>
      <c r="P143" s="24"/>
      <c r="V143" s="339"/>
      <c r="X143" s="355"/>
      <c r="Y143" s="355"/>
      <c r="AA143" s="20"/>
    </row>
    <row r="144" spans="1:28" ht="23.25" customHeight="1" x14ac:dyDescent="0.2">
      <c r="A144" s="16"/>
      <c r="B144" s="643" t="s">
        <v>27</v>
      </c>
      <c r="C144" s="626">
        <f t="shared" si="8"/>
        <v>641</v>
      </c>
      <c r="D144" s="636">
        <f t="shared" si="8"/>
        <v>7446336873.0200005</v>
      </c>
      <c r="F144" s="13"/>
      <c r="H144" s="13"/>
      <c r="I144" s="13"/>
      <c r="L144" s="24"/>
      <c r="M144" s="20"/>
      <c r="O144" s="24"/>
      <c r="P144" s="18"/>
      <c r="Q144" s="18"/>
      <c r="R144" s="18"/>
      <c r="S144" s="18"/>
      <c r="T144" s="18"/>
      <c r="U144" s="18"/>
      <c r="V144" s="342"/>
      <c r="W144" s="316"/>
      <c r="Y144" s="339"/>
      <c r="AA144" s="20"/>
    </row>
    <row r="145" spans="1:28" hidden="1" x14ac:dyDescent="0.2">
      <c r="A145" s="16"/>
      <c r="B145" s="643" t="s">
        <v>204</v>
      </c>
      <c r="C145" s="626">
        <v>0</v>
      </c>
      <c r="D145" s="636">
        <v>0</v>
      </c>
      <c r="F145" s="13"/>
      <c r="H145" s="13"/>
      <c r="I145" s="13"/>
      <c r="L145" s="24"/>
      <c r="M145" s="20"/>
      <c r="O145" s="133"/>
      <c r="P145" s="18"/>
      <c r="Q145" s="18"/>
      <c r="R145" s="18"/>
      <c r="S145" s="18"/>
      <c r="T145" s="18"/>
      <c r="U145" s="18"/>
      <c r="V145" s="342"/>
      <c r="W145" s="355"/>
      <c r="X145" s="355"/>
      <c r="Y145" s="355"/>
      <c r="AA145" s="20"/>
      <c r="AB145" s="6"/>
    </row>
    <row r="146" spans="1:28" ht="15" customHeight="1" x14ac:dyDescent="0.25">
      <c r="A146" s="16"/>
      <c r="B146" s="747" t="s">
        <v>6</v>
      </c>
      <c r="C146" s="642">
        <f>SUM(C142:C145)</f>
        <v>1891</v>
      </c>
      <c r="D146" s="750">
        <f>SUM(D142:D145)</f>
        <v>24344506567.620003</v>
      </c>
      <c r="F146" s="13"/>
      <c r="H146" s="13"/>
      <c r="I146" s="13"/>
      <c r="L146" s="24"/>
      <c r="M146" s="20"/>
      <c r="O146" s="133"/>
      <c r="P146" s="18"/>
      <c r="Q146" s="18"/>
      <c r="R146" s="18"/>
      <c r="S146" s="18"/>
      <c r="T146" s="18"/>
      <c r="U146" s="18"/>
      <c r="V146" s="342"/>
      <c r="W146" s="677" t="s">
        <v>25</v>
      </c>
      <c r="X146" s="677" t="s">
        <v>329</v>
      </c>
      <c r="Y146" s="677" t="s">
        <v>49</v>
      </c>
      <c r="AA146" s="20"/>
      <c r="AB146" s="6"/>
    </row>
    <row r="147" spans="1:28" ht="15" customHeight="1" x14ac:dyDescent="0.25">
      <c r="A147" s="16"/>
      <c r="B147" s="901" t="s">
        <v>522</v>
      </c>
      <c r="C147" s="644"/>
      <c r="D147" s="644"/>
      <c r="E147" s="645"/>
      <c r="H147" s="13"/>
      <c r="I147" s="13"/>
      <c r="J147" s="13"/>
      <c r="W147" s="583" t="s">
        <v>116</v>
      </c>
      <c r="X147">
        <v>1237</v>
      </c>
      <c r="Y147" s="724">
        <v>16752708197.99</v>
      </c>
      <c r="AB147" s="6"/>
    </row>
    <row r="148" spans="1:28" ht="15" customHeight="1" x14ac:dyDescent="0.25">
      <c r="A148" s="16"/>
      <c r="B148" s="1812"/>
      <c r="C148" s="1812"/>
      <c r="D148" s="1812"/>
      <c r="E148" s="1812"/>
      <c r="H148" s="13"/>
      <c r="I148" s="13"/>
      <c r="J148" s="13"/>
      <c r="W148" s="583" t="s">
        <v>484</v>
      </c>
      <c r="X148" s="725">
        <v>13</v>
      </c>
      <c r="Y148" s="726">
        <v>145461496.61000001</v>
      </c>
      <c r="Z148" s="339"/>
    </row>
    <row r="149" spans="1:28" ht="29.1" customHeight="1" x14ac:dyDescent="0.2">
      <c r="A149" s="16"/>
      <c r="B149" s="1812"/>
      <c r="C149" s="1812"/>
      <c r="D149" s="1812"/>
      <c r="E149" s="1812"/>
      <c r="G149" s="136"/>
      <c r="H149" s="13"/>
      <c r="I149" s="13"/>
      <c r="J149" s="13"/>
      <c r="W149" s="418" t="s">
        <v>115</v>
      </c>
      <c r="X149" s="727">
        <v>641</v>
      </c>
      <c r="Y149" s="728">
        <v>7446336873.0200005</v>
      </c>
      <c r="AA149" s="321"/>
    </row>
    <row r="150" spans="1:28" ht="18" customHeight="1" x14ac:dyDescent="0.2">
      <c r="A150" s="16"/>
      <c r="B150" s="1812"/>
      <c r="C150" s="1812"/>
      <c r="D150" s="1812"/>
      <c r="E150" s="1812"/>
      <c r="H150" s="13"/>
      <c r="I150" s="13"/>
      <c r="J150" s="13"/>
      <c r="W150" s="417" t="s">
        <v>6</v>
      </c>
      <c r="X150" s="419">
        <f>SUM(X147:X149)</f>
        <v>1891</v>
      </c>
      <c r="Y150" s="420">
        <f>SUM(Y147:Y149)</f>
        <v>24344506567.620003</v>
      </c>
    </row>
    <row r="151" spans="1:28" ht="18" customHeight="1" x14ac:dyDescent="0.2">
      <c r="A151" s="16"/>
      <c r="E151" s="783"/>
      <c r="H151" s="13"/>
      <c r="I151" s="13"/>
      <c r="J151" s="13"/>
    </row>
    <row r="152" spans="1:28" ht="18" customHeight="1" x14ac:dyDescent="0.2">
      <c r="A152" s="16"/>
      <c r="B152" s="784"/>
      <c r="C152" s="785"/>
      <c r="D152" s="785"/>
      <c r="E152" s="632"/>
      <c r="I152" s="137"/>
      <c r="J152" s="135"/>
      <c r="W152" s="350"/>
    </row>
    <row r="153" spans="1:28" ht="18" customHeight="1" x14ac:dyDescent="0.2">
      <c r="A153" s="16"/>
      <c r="B153" s="784"/>
      <c r="C153" s="643"/>
      <c r="D153" s="643"/>
      <c r="E153" s="632"/>
      <c r="I153" s="137"/>
      <c r="J153" s="135"/>
    </row>
    <row r="154" spans="1:28" ht="18" customHeight="1" x14ac:dyDescent="0.2">
      <c r="A154" s="16"/>
      <c r="B154" s="784"/>
      <c r="C154" s="643"/>
      <c r="D154" s="643"/>
      <c r="E154" s="632"/>
      <c r="I154" s="137"/>
      <c r="J154" s="135"/>
    </row>
    <row r="155" spans="1:28" ht="18" customHeight="1" x14ac:dyDescent="0.2">
      <c r="A155" s="16"/>
      <c r="B155" s="784"/>
      <c r="C155" s="643"/>
      <c r="D155" s="643"/>
      <c r="E155" s="783"/>
      <c r="I155" s="137"/>
      <c r="J155" s="13"/>
    </row>
    <row r="156" spans="1:28" ht="26.25" customHeight="1" x14ac:dyDescent="0.2">
      <c r="A156" s="30"/>
      <c r="B156" s="1789" t="s">
        <v>280</v>
      </c>
      <c r="C156" s="1789"/>
      <c r="D156" s="1789"/>
      <c r="E156" s="1750"/>
      <c r="J156" s="13"/>
      <c r="Z156" s="339"/>
    </row>
    <row r="157" spans="1:28" ht="15" customHeight="1" x14ac:dyDescent="0.2">
      <c r="A157" s="16"/>
      <c r="E157" s="786"/>
      <c r="J157" s="13"/>
      <c r="Z157" s="448" t="s">
        <v>49</v>
      </c>
    </row>
    <row r="158" spans="1:28" ht="15" customHeight="1" x14ac:dyDescent="0.2">
      <c r="A158" s="30"/>
      <c r="B158" s="787" t="s">
        <v>156</v>
      </c>
      <c r="C158" s="788" t="s">
        <v>3</v>
      </c>
      <c r="D158" s="741" t="s">
        <v>117</v>
      </c>
      <c r="E158" s="2" t="s">
        <v>346</v>
      </c>
      <c r="G158" s="20"/>
      <c r="H158" s="20"/>
      <c r="I158" s="13"/>
      <c r="L158" s="24"/>
      <c r="M158" s="20"/>
      <c r="P158" s="24"/>
      <c r="V158" s="342"/>
      <c r="AA158" s="20"/>
    </row>
    <row r="159" spans="1:28" ht="28.5" customHeight="1" x14ac:dyDescent="0.2">
      <c r="A159" s="16"/>
      <c r="B159" s="789" t="s">
        <v>152</v>
      </c>
      <c r="C159" s="626">
        <f t="shared" ref="C159:D161" si="9">X160</f>
        <v>993</v>
      </c>
      <c r="D159" s="636">
        <f t="shared" si="9"/>
        <v>12417211515.229965</v>
      </c>
      <c r="G159" s="20"/>
      <c r="H159" s="20"/>
      <c r="I159" s="13"/>
      <c r="L159" s="24"/>
      <c r="M159" s="20"/>
      <c r="P159" s="24"/>
      <c r="V159" s="342"/>
      <c r="W159" s="356"/>
      <c r="X159" s="446" t="s">
        <v>67</v>
      </c>
      <c r="Y159" s="447" t="s">
        <v>68</v>
      </c>
      <c r="AA159" s="20"/>
    </row>
    <row r="160" spans="1:28" s="43" customFormat="1" ht="28.5" customHeight="1" x14ac:dyDescent="0.2">
      <c r="A160" s="40"/>
      <c r="B160" s="789" t="s">
        <v>153</v>
      </c>
      <c r="C160" s="626">
        <f t="shared" si="9"/>
        <v>752</v>
      </c>
      <c r="D160" s="636">
        <f t="shared" si="9"/>
        <v>9871225050.2999878</v>
      </c>
      <c r="E160" s="626"/>
      <c r="L160" s="50"/>
      <c r="P160" s="50"/>
      <c r="Q160" s="50"/>
      <c r="R160" s="50"/>
      <c r="S160" s="50"/>
      <c r="T160" s="50"/>
      <c r="U160" s="50"/>
      <c r="V160" s="342"/>
      <c r="W160" s="513" t="s">
        <v>334</v>
      </c>
      <c r="X160">
        <v>993</v>
      </c>
      <c r="Y160">
        <v>12417211515.229965</v>
      </c>
      <c r="Z160" s="309"/>
      <c r="AA160" s="20"/>
      <c r="AB160" s="20"/>
    </row>
    <row r="161" spans="1:33" s="43" customFormat="1" ht="29.25" customHeight="1" x14ac:dyDescent="0.2">
      <c r="A161" s="40"/>
      <c r="B161" s="789" t="s">
        <v>151</v>
      </c>
      <c r="C161" s="626">
        <f t="shared" si="9"/>
        <v>146</v>
      </c>
      <c r="D161" s="636">
        <f t="shared" si="9"/>
        <v>2056070002.0900004</v>
      </c>
      <c r="E161" s="626"/>
      <c r="L161" s="50"/>
      <c r="P161" s="50"/>
      <c r="Q161" s="50"/>
      <c r="R161" s="50"/>
      <c r="S161" s="50"/>
      <c r="T161" s="50"/>
      <c r="U161" s="50"/>
      <c r="V161" s="342"/>
      <c r="W161" s="513" t="s">
        <v>335</v>
      </c>
      <c r="X161">
        <v>752</v>
      </c>
      <c r="Y161">
        <v>9871225050.2999878</v>
      </c>
      <c r="Z161" s="309"/>
      <c r="AA161" s="20"/>
      <c r="AB161" s="20"/>
      <c r="AC161" s="20"/>
    </row>
    <row r="162" spans="1:33" s="43" customFormat="1" x14ac:dyDescent="0.2">
      <c r="A162" s="40"/>
      <c r="B162" s="789" t="s">
        <v>205</v>
      </c>
      <c r="C162" s="626">
        <f>+X163</f>
        <v>0</v>
      </c>
      <c r="D162" s="636">
        <f>Y163</f>
        <v>0</v>
      </c>
      <c r="E162" s="626"/>
      <c r="L162" s="50"/>
      <c r="P162" s="50"/>
      <c r="Q162" s="50"/>
      <c r="R162" s="50"/>
      <c r="S162" s="50"/>
      <c r="T162" s="50"/>
      <c r="U162" s="50"/>
      <c r="V162" s="361"/>
      <c r="W162" s="513" t="s">
        <v>336</v>
      </c>
      <c r="X162">
        <v>146</v>
      </c>
      <c r="Y162">
        <v>2056070002.0900004</v>
      </c>
      <c r="Z162" s="309"/>
      <c r="AA162" s="20"/>
      <c r="AB162" s="20"/>
      <c r="AC162" s="20"/>
    </row>
    <row r="163" spans="1:33" s="43" customFormat="1" x14ac:dyDescent="0.2">
      <c r="A163" s="40"/>
      <c r="B163" s="790" t="s">
        <v>6</v>
      </c>
      <c r="C163" s="791">
        <f>SUM(C159:C162)</f>
        <v>1891</v>
      </c>
      <c r="D163" s="750">
        <f>SUM(D159:D162)</f>
        <v>24344506567.619953</v>
      </c>
      <c r="E163" s="626"/>
      <c r="L163" s="50"/>
      <c r="P163" s="171"/>
      <c r="Q163" s="171"/>
      <c r="R163" s="171"/>
      <c r="S163" s="171"/>
      <c r="T163" s="171"/>
      <c r="U163" s="171"/>
      <c r="V163" s="361"/>
      <c r="W163" s="360" t="s">
        <v>205</v>
      </c>
      <c r="X163" s="452">
        <v>0</v>
      </c>
      <c r="Y163" s="362">
        <v>0</v>
      </c>
      <c r="Z163" s="309"/>
      <c r="AA163" s="20"/>
      <c r="AB163" s="20"/>
      <c r="AC163" s="20"/>
    </row>
    <row r="164" spans="1:33" ht="15" customHeight="1" x14ac:dyDescent="0.2">
      <c r="A164" s="16"/>
      <c r="C164" s="792"/>
      <c r="D164" s="792"/>
      <c r="E164" s="792"/>
      <c r="F164" s="102"/>
      <c r="G164" s="20"/>
      <c r="H164" s="20"/>
      <c r="J164" s="13"/>
      <c r="V164" s="361"/>
      <c r="W164" s="449" t="s">
        <v>6</v>
      </c>
      <c r="X164" s="450">
        <f>SUM(X160:X163)</f>
        <v>1891</v>
      </c>
      <c r="Y164" s="451">
        <f>SUM(Y160:Y163)</f>
        <v>24344506567.619953</v>
      </c>
      <c r="Z164" s="339"/>
    </row>
    <row r="165" spans="1:33" ht="15" customHeight="1" x14ac:dyDescent="0.2">
      <c r="A165" s="16"/>
      <c r="B165" s="1811" t="s">
        <v>521</v>
      </c>
      <c r="C165" s="1811"/>
      <c r="D165" s="1811"/>
      <c r="E165" s="1811"/>
      <c r="F165" s="102"/>
      <c r="G165" s="20"/>
      <c r="H165" s="20"/>
      <c r="J165" s="13"/>
      <c r="Z165" s="361"/>
    </row>
    <row r="166" spans="1:33" s="441" customFormat="1" ht="25.5" customHeight="1" x14ac:dyDescent="0.2">
      <c r="A166" s="439"/>
      <c r="F166" s="440"/>
      <c r="G166" s="440"/>
      <c r="H166" s="440"/>
      <c r="I166" s="440"/>
      <c r="J166" s="440"/>
      <c r="M166" s="442"/>
      <c r="Q166" s="442"/>
      <c r="R166" s="442"/>
      <c r="S166" s="442"/>
      <c r="T166" s="442"/>
      <c r="U166" s="442"/>
      <c r="V166" s="442"/>
      <c r="W166" s="361"/>
      <c r="X166" s="361"/>
      <c r="Y166" s="361"/>
      <c r="Z166" s="361"/>
      <c r="AA166" s="437"/>
    </row>
    <row r="167" spans="1:33" s="13" customFormat="1" ht="54" customHeight="1" x14ac:dyDescent="0.2">
      <c r="A167" s="434"/>
      <c r="B167" s="1811"/>
      <c r="C167" s="1811"/>
      <c r="D167" s="1811"/>
      <c r="E167" s="1811"/>
      <c r="F167" s="338"/>
      <c r="G167" s="338"/>
      <c r="H167" s="338"/>
      <c r="I167" s="338"/>
      <c r="J167" s="338"/>
      <c r="K167" s="338"/>
      <c r="L167" s="338"/>
      <c r="M167" s="455"/>
      <c r="Q167" s="435"/>
      <c r="R167" s="435"/>
      <c r="S167" s="435"/>
      <c r="T167" s="435"/>
      <c r="U167" s="435"/>
      <c r="V167" s="435"/>
      <c r="W167" s="361"/>
      <c r="X167" s="361"/>
      <c r="Y167" s="361"/>
      <c r="Z167" s="445"/>
      <c r="AA167" s="438"/>
    </row>
    <row r="168" spans="1:33" ht="23.25" customHeight="1" x14ac:dyDescent="0.2">
      <c r="A168" s="16"/>
      <c r="B168" s="792"/>
      <c r="C168" s="792"/>
      <c r="D168" s="792"/>
      <c r="E168" s="792"/>
      <c r="F168" s="444"/>
      <c r="G168" s="102"/>
      <c r="H168" s="338"/>
      <c r="I168" s="338"/>
      <c r="J168" s="338"/>
      <c r="K168" s="338"/>
      <c r="L168" s="338"/>
      <c r="M168" s="455"/>
      <c r="W168" s="356"/>
      <c r="X168" s="357"/>
      <c r="Y168" s="358"/>
      <c r="Z168" s="363"/>
    </row>
    <row r="169" spans="1:33" ht="26.25" customHeight="1" x14ac:dyDescent="0.2">
      <c r="A169" s="30"/>
      <c r="B169" s="1789" t="s">
        <v>281</v>
      </c>
      <c r="C169" s="1789"/>
      <c r="D169" s="1789"/>
      <c r="E169" s="1750"/>
      <c r="J169" s="15"/>
      <c r="W169" s="443"/>
      <c r="X169" s="437"/>
      <c r="Y169" s="437"/>
      <c r="Z169" s="364"/>
    </row>
    <row r="170" spans="1:33" ht="15" customHeight="1" x14ac:dyDescent="0.2">
      <c r="A170" s="16"/>
      <c r="E170" s="786"/>
      <c r="J170" s="15"/>
      <c r="W170" s="436"/>
      <c r="X170" s="438"/>
      <c r="Y170" s="438"/>
      <c r="Z170" s="364"/>
    </row>
    <row r="171" spans="1:33" ht="32.25" customHeight="1" x14ac:dyDescent="0.2">
      <c r="A171" s="16"/>
      <c r="B171" s="1418" t="s">
        <v>181</v>
      </c>
      <c r="C171" s="1802" t="s">
        <v>152</v>
      </c>
      <c r="D171" s="1802"/>
      <c r="E171" s="1802" t="s">
        <v>153</v>
      </c>
      <c r="F171" s="1802"/>
      <c r="G171" s="1802" t="s">
        <v>151</v>
      </c>
      <c r="H171" s="1802"/>
      <c r="I171" s="1802" t="s">
        <v>155</v>
      </c>
      <c r="J171" s="1802"/>
      <c r="K171" s="1802" t="s">
        <v>6</v>
      </c>
      <c r="L171" s="1802"/>
      <c r="M171" s="34"/>
      <c r="W171" s="356"/>
      <c r="X171" s="333"/>
      <c r="Y171" s="333"/>
      <c r="Z171" s="1797"/>
      <c r="AA171" s="1797"/>
      <c r="AB171" s="1795"/>
      <c r="AC171" s="1795"/>
      <c r="AD171" s="1795"/>
      <c r="AE171" s="1795"/>
      <c r="AF171" s="1796"/>
      <c r="AG171" s="1796"/>
    </row>
    <row r="172" spans="1:33" ht="15" customHeight="1" x14ac:dyDescent="0.2">
      <c r="A172" s="16"/>
      <c r="B172" s="1419" t="s">
        <v>19</v>
      </c>
      <c r="C172" s="1419" t="s">
        <v>68</v>
      </c>
      <c r="D172" s="1420" t="s">
        <v>49</v>
      </c>
      <c r="E172" s="1419" t="s">
        <v>68</v>
      </c>
      <c r="F172" s="1420" t="s">
        <v>49</v>
      </c>
      <c r="G172" s="1419" t="s">
        <v>68</v>
      </c>
      <c r="H172" s="1420" t="s">
        <v>49</v>
      </c>
      <c r="I172" s="1419" t="s">
        <v>68</v>
      </c>
      <c r="J172" s="1420" t="s">
        <v>49</v>
      </c>
      <c r="K172" s="1421" t="s">
        <v>68</v>
      </c>
      <c r="L172" s="1422" t="s">
        <v>368</v>
      </c>
      <c r="M172" s="20"/>
      <c r="P172" s="24"/>
      <c r="V172" s="366"/>
      <c r="W172" s="356"/>
      <c r="X172" s="364"/>
      <c r="Y172" s="364"/>
      <c r="Z172" s="367"/>
      <c r="AA172" s="224"/>
      <c r="AB172" s="225"/>
      <c r="AC172" s="224"/>
      <c r="AD172" s="225"/>
      <c r="AE172" s="226"/>
      <c r="AF172" s="227"/>
    </row>
    <row r="173" spans="1:33" s="34" customFormat="1" ht="31.5" customHeight="1" x14ac:dyDescent="0.2">
      <c r="A173" s="48"/>
      <c r="B173" s="1423" t="s">
        <v>182</v>
      </c>
      <c r="C173" s="1424">
        <v>26</v>
      </c>
      <c r="D173" s="1425">
        <v>231.40700000000001</v>
      </c>
      <c r="E173" s="1426">
        <v>65</v>
      </c>
      <c r="F173" s="1427">
        <v>586.06299999999999</v>
      </c>
      <c r="G173" s="1426">
        <v>24</v>
      </c>
      <c r="H173" s="1427">
        <v>220.31200000000001</v>
      </c>
      <c r="I173" s="1426">
        <v>0</v>
      </c>
      <c r="J173" s="1428">
        <v>0</v>
      </c>
      <c r="K173" s="1424">
        <v>115</v>
      </c>
      <c r="L173" s="1429">
        <v>1037.7820000000002</v>
      </c>
      <c r="P173" s="139"/>
      <c r="Q173" s="139"/>
      <c r="R173" s="139"/>
      <c r="S173" s="139"/>
      <c r="T173" s="139"/>
      <c r="U173" s="139"/>
      <c r="V173" s="368"/>
      <c r="W173" s="356"/>
      <c r="X173" s="364"/>
      <c r="Y173" s="364"/>
      <c r="Z173" s="370"/>
      <c r="AA173" s="228"/>
      <c r="AB173" s="229"/>
      <c r="AC173" s="228"/>
      <c r="AD173" s="230"/>
      <c r="AE173" s="230"/>
      <c r="AF173" s="116"/>
      <c r="AG173" s="116"/>
    </row>
    <row r="174" spans="1:33" s="34" customFormat="1" ht="30" customHeight="1" x14ac:dyDescent="0.2">
      <c r="A174" s="48"/>
      <c r="B174" s="1423" t="s">
        <v>183</v>
      </c>
      <c r="C174" s="1424">
        <v>226</v>
      </c>
      <c r="D174" s="1425">
        <v>4016.3305213900053</v>
      </c>
      <c r="E174" s="1426">
        <v>165</v>
      </c>
      <c r="F174" s="1427">
        <v>3665.0595818100037</v>
      </c>
      <c r="G174" s="1426">
        <v>21</v>
      </c>
      <c r="H174" s="1427">
        <v>515.10574696999993</v>
      </c>
      <c r="I174" s="1426">
        <v>0</v>
      </c>
      <c r="J174" s="1428">
        <v>0</v>
      </c>
      <c r="K174" s="1424">
        <v>412</v>
      </c>
      <c r="L174" s="1429">
        <v>8196.4958501700094</v>
      </c>
      <c r="P174" s="139"/>
      <c r="Q174" s="139"/>
      <c r="R174" s="139"/>
      <c r="S174" s="139"/>
      <c r="T174" s="139"/>
      <c r="U174" s="139"/>
      <c r="V174" s="368"/>
      <c r="W174" s="365"/>
      <c r="X174" s="1797"/>
      <c r="Y174" s="1797"/>
      <c r="Z174" s="370"/>
      <c r="AA174" s="228"/>
      <c r="AB174" s="229"/>
      <c r="AC174" s="228"/>
      <c r="AD174" s="230"/>
      <c r="AE174" s="230"/>
      <c r="AF174" s="116"/>
      <c r="AG174" s="116"/>
    </row>
    <row r="175" spans="1:33" s="34" customFormat="1" ht="45" customHeight="1" x14ac:dyDescent="0.2">
      <c r="A175" s="48"/>
      <c r="B175" s="1423" t="s">
        <v>303</v>
      </c>
      <c r="C175" s="1424">
        <v>0</v>
      </c>
      <c r="D175" s="1425">
        <v>0</v>
      </c>
      <c r="E175" s="1426">
        <v>0</v>
      </c>
      <c r="F175" s="1427">
        <v>0</v>
      </c>
      <c r="G175" s="1426">
        <v>0</v>
      </c>
      <c r="H175" s="1427">
        <v>0</v>
      </c>
      <c r="I175" s="1426">
        <v>0</v>
      </c>
      <c r="J175" s="1428">
        <v>0</v>
      </c>
      <c r="K175" s="1424">
        <v>0</v>
      </c>
      <c r="L175" s="1429">
        <v>0</v>
      </c>
      <c r="N175" s="202"/>
      <c r="P175" s="139"/>
      <c r="Q175" s="139"/>
      <c r="R175" s="139"/>
      <c r="S175" s="139"/>
      <c r="T175" s="139"/>
      <c r="U175" s="139"/>
      <c r="V175" s="368"/>
      <c r="W175" s="366"/>
      <c r="X175" s="367"/>
      <c r="Y175" s="366"/>
      <c r="Z175" s="370"/>
      <c r="AA175" s="228"/>
      <c r="AB175" s="229"/>
      <c r="AC175" s="228"/>
      <c r="AD175" s="230"/>
      <c r="AE175" s="230"/>
      <c r="AF175" s="116"/>
      <c r="AG175" s="116"/>
    </row>
    <row r="176" spans="1:33" s="34" customFormat="1" ht="21" customHeight="1" x14ac:dyDescent="0.2">
      <c r="A176" s="48"/>
      <c r="B176" s="1423" t="s">
        <v>184</v>
      </c>
      <c r="C176" s="1424">
        <v>65</v>
      </c>
      <c r="D176" s="1425">
        <v>592.80209222999997</v>
      </c>
      <c r="E176" s="1426">
        <v>56</v>
      </c>
      <c r="F176" s="1427">
        <v>566.70096419000004</v>
      </c>
      <c r="G176" s="1426">
        <v>0</v>
      </c>
      <c r="H176" s="1427">
        <v>0</v>
      </c>
      <c r="I176" s="1426">
        <v>0</v>
      </c>
      <c r="J176" s="1428">
        <v>0</v>
      </c>
      <c r="K176" s="1424">
        <v>121</v>
      </c>
      <c r="L176" s="1429">
        <v>1159.5030564200001</v>
      </c>
      <c r="P176" s="139"/>
      <c r="Q176" s="139"/>
      <c r="R176" s="139"/>
      <c r="S176" s="139"/>
      <c r="T176" s="139"/>
      <c r="U176" s="139"/>
      <c r="V176" s="368"/>
      <c r="W176" s="369"/>
      <c r="X176" s="370"/>
      <c r="Y176" s="369"/>
      <c r="Z176" s="370"/>
      <c r="AA176" s="228"/>
      <c r="AB176" s="229"/>
      <c r="AC176" s="228"/>
      <c r="AD176" s="230"/>
      <c r="AE176" s="230"/>
      <c r="AF176" s="116"/>
      <c r="AG176" s="116"/>
    </row>
    <row r="177" spans="1:27" s="34" customFormat="1" ht="22.5" customHeight="1" x14ac:dyDescent="0.2">
      <c r="A177" s="48"/>
      <c r="B177" s="1423" t="s">
        <v>185</v>
      </c>
      <c r="C177" s="1424">
        <v>638</v>
      </c>
      <c r="D177" s="1425">
        <v>7089.6505792600092</v>
      </c>
      <c r="E177" s="1426">
        <v>449</v>
      </c>
      <c r="F177" s="1427">
        <v>4863.4375043000009</v>
      </c>
      <c r="G177" s="1426">
        <v>100</v>
      </c>
      <c r="H177" s="1427">
        <v>1306.7022551199998</v>
      </c>
      <c r="I177" s="1426">
        <v>0</v>
      </c>
      <c r="J177" s="1428">
        <v>0</v>
      </c>
      <c r="K177" s="1424">
        <v>1187</v>
      </c>
      <c r="L177" s="1429">
        <v>13259.79033868001</v>
      </c>
      <c r="P177" s="139"/>
      <c r="Q177" s="139"/>
      <c r="W177" s="369"/>
      <c r="X177" s="370"/>
      <c r="Y177" s="369"/>
    </row>
    <row r="178" spans="1:27" s="34" customFormat="1" ht="31.5" customHeight="1" x14ac:dyDescent="0.2">
      <c r="A178" s="48"/>
      <c r="B178" s="1423" t="s">
        <v>186</v>
      </c>
      <c r="C178" s="1424">
        <v>7</v>
      </c>
      <c r="D178" s="1425">
        <v>93</v>
      </c>
      <c r="E178" s="1426">
        <v>4</v>
      </c>
      <c r="F178" s="1427">
        <v>37.154000000000003</v>
      </c>
      <c r="G178" s="1426">
        <v>0</v>
      </c>
      <c r="H178" s="1427">
        <v>0</v>
      </c>
      <c r="I178" s="1426">
        <v>0</v>
      </c>
      <c r="J178" s="1428">
        <v>0</v>
      </c>
      <c r="K178" s="1424">
        <v>11</v>
      </c>
      <c r="L178" s="1429">
        <v>130.154</v>
      </c>
      <c r="N178" s="202"/>
      <c r="P178" s="139"/>
      <c r="Q178" s="139"/>
      <c r="W178" s="369"/>
      <c r="X178" s="370"/>
      <c r="Y178" s="369"/>
    </row>
    <row r="179" spans="1:27" s="34" customFormat="1" ht="39" customHeight="1" x14ac:dyDescent="0.2">
      <c r="A179" s="48"/>
      <c r="B179" s="1423" t="s">
        <v>187</v>
      </c>
      <c r="C179" s="1424">
        <v>29</v>
      </c>
      <c r="D179" s="1425">
        <v>361.77800000000002</v>
      </c>
      <c r="E179" s="1424">
        <v>13</v>
      </c>
      <c r="F179" s="1427">
        <v>152.81</v>
      </c>
      <c r="G179" s="1426">
        <v>1</v>
      </c>
      <c r="H179" s="1425">
        <v>13.95</v>
      </c>
      <c r="I179" s="1426">
        <v>0</v>
      </c>
      <c r="J179" s="1428">
        <v>0</v>
      </c>
      <c r="K179" s="1424">
        <v>43</v>
      </c>
      <c r="L179" s="1429">
        <v>528.53800000000001</v>
      </c>
      <c r="N179" s="202"/>
      <c r="P179" s="139"/>
      <c r="Q179" s="139"/>
      <c r="W179" s="369"/>
      <c r="X179" s="370"/>
      <c r="Y179" s="369"/>
    </row>
    <row r="180" spans="1:27" s="34" customFormat="1" ht="30" customHeight="1" x14ac:dyDescent="0.2">
      <c r="A180" s="48"/>
      <c r="B180" s="1423" t="s">
        <v>338</v>
      </c>
      <c r="C180" s="1424">
        <v>2</v>
      </c>
      <c r="D180" s="1425">
        <v>32.24332235</v>
      </c>
      <c r="E180" s="1424">
        <v>0</v>
      </c>
      <c r="F180" s="1427">
        <v>0</v>
      </c>
      <c r="G180" s="1426">
        <v>0</v>
      </c>
      <c r="H180" s="1425">
        <v>0</v>
      </c>
      <c r="I180" s="1426">
        <v>0</v>
      </c>
      <c r="J180" s="1428">
        <v>0</v>
      </c>
      <c r="K180" s="1424">
        <v>2</v>
      </c>
      <c r="L180" s="1429">
        <v>32.24332235</v>
      </c>
      <c r="N180" s="202"/>
      <c r="P180" s="139"/>
      <c r="Q180" s="139"/>
    </row>
    <row r="181" spans="1:27" s="34" customFormat="1" ht="30" customHeight="1" x14ac:dyDescent="0.2">
      <c r="A181" s="48"/>
      <c r="B181" s="1461" t="s">
        <v>304</v>
      </c>
      <c r="C181" s="1462">
        <v>0</v>
      </c>
      <c r="D181" s="1463">
        <v>0</v>
      </c>
      <c r="E181" s="1462">
        <v>0</v>
      </c>
      <c r="F181" s="1464">
        <v>0</v>
      </c>
      <c r="G181" s="1465">
        <v>0</v>
      </c>
      <c r="H181" s="1463">
        <v>0</v>
      </c>
      <c r="I181" s="1465">
        <v>0</v>
      </c>
      <c r="J181" s="1466">
        <v>0</v>
      </c>
      <c r="K181" s="1462">
        <v>0</v>
      </c>
      <c r="L181" s="1467">
        <v>0</v>
      </c>
      <c r="N181" s="202"/>
      <c r="P181" s="139"/>
      <c r="Q181" s="139"/>
    </row>
    <row r="182" spans="1:27" s="34" customFormat="1" ht="12.75" x14ac:dyDescent="0.2">
      <c r="A182" s="48"/>
      <c r="B182" s="1430" t="s">
        <v>479</v>
      </c>
      <c r="C182" s="1431">
        <v>993</v>
      </c>
      <c r="D182" s="1432">
        <v>12417.211515230014</v>
      </c>
      <c r="E182" s="1431">
        <v>752</v>
      </c>
      <c r="F182" s="1432">
        <v>9871.225050300005</v>
      </c>
      <c r="G182" s="1431">
        <v>146</v>
      </c>
      <c r="H182" s="1432">
        <v>2056.0700020899994</v>
      </c>
      <c r="I182" s="1431">
        <v>0</v>
      </c>
      <c r="J182" s="1433">
        <v>0</v>
      </c>
      <c r="K182" s="1434">
        <v>1891</v>
      </c>
      <c r="L182" s="1433">
        <v>24344.506567620017</v>
      </c>
      <c r="P182" s="139"/>
      <c r="Q182" s="139"/>
    </row>
    <row r="183" spans="1:27" x14ac:dyDescent="0.2">
      <c r="A183" s="16"/>
      <c r="C183" s="643"/>
      <c r="D183" s="643"/>
      <c r="E183" s="783"/>
      <c r="I183" s="137"/>
      <c r="J183" s="135"/>
      <c r="W183" s="34"/>
      <c r="X183" s="34"/>
      <c r="Y183" s="34"/>
    </row>
    <row r="184" spans="1:27" ht="18" customHeight="1" x14ac:dyDescent="0.2">
      <c r="A184" s="16"/>
      <c r="B184" s="784"/>
      <c r="C184" s="618"/>
      <c r="D184" s="618"/>
      <c r="E184" s="783"/>
      <c r="F184" s="140"/>
      <c r="H184" s="1671"/>
      <c r="I184" s="137"/>
      <c r="J184" s="135"/>
      <c r="L184" s="708"/>
      <c r="W184" s="34"/>
      <c r="X184" s="34"/>
      <c r="Y184" s="34"/>
    </row>
    <row r="185" spans="1:27" s="564" customFormat="1" ht="26.25" customHeight="1" x14ac:dyDescent="0.2">
      <c r="A185" s="1322"/>
      <c r="B185" s="1761" t="s">
        <v>305</v>
      </c>
      <c r="C185" s="1761"/>
      <c r="D185" s="1761"/>
      <c r="E185" s="1761"/>
      <c r="F185" s="1188" t="s">
        <v>534</v>
      </c>
      <c r="G185" s="1188"/>
      <c r="H185" s="1188"/>
      <c r="I185" s="219"/>
      <c r="J185" s="219"/>
      <c r="K185" s="580"/>
      <c r="L185" s="580"/>
      <c r="M185" s="1323"/>
      <c r="Q185" s="1323"/>
      <c r="R185" s="1323"/>
      <c r="S185" s="1323"/>
      <c r="T185" s="1323"/>
      <c r="U185" s="1323"/>
      <c r="V185" s="1323"/>
      <c r="W185" s="34"/>
      <c r="X185" s="34"/>
      <c r="Y185" s="34"/>
      <c r="Z185" s="325"/>
      <c r="AA185" s="325"/>
    </row>
    <row r="186" spans="1:27" ht="10.5" customHeight="1" x14ac:dyDescent="0.2">
      <c r="A186" s="30"/>
      <c r="B186" s="633"/>
      <c r="C186" s="634"/>
      <c r="D186" s="634"/>
      <c r="G186" s="27"/>
      <c r="H186" s="31"/>
      <c r="J186" s="47"/>
      <c r="K186" s="140"/>
      <c r="L186" s="140"/>
    </row>
    <row r="187" spans="1:27" ht="25.5" x14ac:dyDescent="0.2">
      <c r="A187" s="16"/>
      <c r="B187" s="796" t="s">
        <v>28</v>
      </c>
      <c r="C187" s="797" t="s">
        <v>3</v>
      </c>
      <c r="D187" s="798" t="s">
        <v>117</v>
      </c>
      <c r="F187" s="302" t="s">
        <v>28</v>
      </c>
      <c r="G187" s="42" t="s">
        <v>268</v>
      </c>
      <c r="H187" s="301" t="s">
        <v>269</v>
      </c>
      <c r="I187" s="47"/>
      <c r="J187" s="194"/>
      <c r="K187" s="140"/>
      <c r="L187" s="24"/>
      <c r="M187" s="20"/>
      <c r="P187" s="24"/>
    </row>
    <row r="188" spans="1:27" x14ac:dyDescent="0.2">
      <c r="A188" s="16"/>
      <c r="B188" s="643" t="s">
        <v>69</v>
      </c>
      <c r="C188" s="626">
        <v>0</v>
      </c>
      <c r="D188" s="636">
        <v>0</v>
      </c>
      <c r="F188" s="44" t="s">
        <v>69</v>
      </c>
      <c r="G188" s="43">
        <v>27</v>
      </c>
      <c r="H188" s="43">
        <v>0</v>
      </c>
      <c r="I188" s="47"/>
      <c r="J188" s="140"/>
      <c r="L188" s="24"/>
      <c r="M188" s="20"/>
      <c r="P188" s="24"/>
      <c r="W188" s="326"/>
      <c r="X188" s="325"/>
      <c r="Y188" s="325"/>
    </row>
    <row r="189" spans="1:27" x14ac:dyDescent="0.2">
      <c r="A189" s="16"/>
      <c r="B189" s="643" t="s">
        <v>32</v>
      </c>
      <c r="C189" s="626">
        <v>0</v>
      </c>
      <c r="D189" s="636">
        <v>0</v>
      </c>
      <c r="F189" s="44" t="s">
        <v>32</v>
      </c>
      <c r="G189" s="43">
        <v>27</v>
      </c>
      <c r="H189" s="43">
        <v>2</v>
      </c>
      <c r="I189" s="47"/>
      <c r="L189" s="24"/>
      <c r="M189" s="20"/>
      <c r="P189" s="24"/>
    </row>
    <row r="190" spans="1:27" hidden="1" x14ac:dyDescent="0.2">
      <c r="A190" s="16"/>
      <c r="B190" s="643" t="s">
        <v>33</v>
      </c>
      <c r="C190" s="626">
        <v>0</v>
      </c>
      <c r="D190" s="636">
        <v>0</v>
      </c>
      <c r="F190" s="44" t="s">
        <v>33</v>
      </c>
      <c r="G190" s="43">
        <v>0</v>
      </c>
      <c r="H190" s="43">
        <v>0</v>
      </c>
      <c r="I190" s="47"/>
      <c r="L190" s="24"/>
      <c r="M190" s="20"/>
      <c r="P190" s="24"/>
    </row>
    <row r="191" spans="1:27" hidden="1" x14ac:dyDescent="0.2">
      <c r="A191" s="16"/>
      <c r="B191" s="643" t="s">
        <v>34</v>
      </c>
      <c r="C191" s="626">
        <v>0</v>
      </c>
      <c r="D191" s="636">
        <v>0</v>
      </c>
      <c r="F191" s="44" t="s">
        <v>34</v>
      </c>
      <c r="G191" s="43">
        <v>0</v>
      </c>
      <c r="H191" s="43">
        <v>0</v>
      </c>
      <c r="I191" s="47"/>
      <c r="L191" s="24"/>
      <c r="M191" s="20"/>
      <c r="P191" s="24"/>
    </row>
    <row r="192" spans="1:27" hidden="1" x14ac:dyDescent="0.2">
      <c r="A192" s="16"/>
      <c r="B192" s="643" t="s">
        <v>35</v>
      </c>
      <c r="C192" s="626">
        <v>0</v>
      </c>
      <c r="D192" s="636">
        <v>0</v>
      </c>
      <c r="F192" s="44" t="s">
        <v>35</v>
      </c>
      <c r="G192" s="43">
        <v>0</v>
      </c>
      <c r="H192" s="43">
        <v>0</v>
      </c>
      <c r="I192" s="47"/>
      <c r="L192" s="24"/>
      <c r="M192" s="20"/>
      <c r="P192" s="24"/>
    </row>
    <row r="193" spans="1:40" hidden="1" x14ac:dyDescent="0.2">
      <c r="A193" s="16"/>
      <c r="B193" s="643" t="s">
        <v>31</v>
      </c>
      <c r="C193" s="626">
        <v>0</v>
      </c>
      <c r="D193" s="636">
        <v>0</v>
      </c>
      <c r="F193" s="44" t="s">
        <v>31</v>
      </c>
      <c r="G193" s="43">
        <v>0</v>
      </c>
      <c r="H193" s="43">
        <v>0</v>
      </c>
      <c r="I193" s="47"/>
      <c r="L193" s="24"/>
      <c r="M193" s="20"/>
      <c r="P193" s="24"/>
      <c r="V193" s="339"/>
      <c r="AA193" s="20"/>
      <c r="AB193" s="17"/>
    </row>
    <row r="194" spans="1:40" hidden="1" x14ac:dyDescent="0.2">
      <c r="A194" s="16"/>
      <c r="B194" s="643" t="s">
        <v>36</v>
      </c>
      <c r="C194" s="626">
        <v>0</v>
      </c>
      <c r="D194" s="636">
        <v>0</v>
      </c>
      <c r="F194" s="44" t="s">
        <v>36</v>
      </c>
      <c r="G194" s="43">
        <v>0</v>
      </c>
      <c r="H194" s="43">
        <v>0</v>
      </c>
      <c r="I194" s="47"/>
      <c r="L194" s="24"/>
      <c r="M194" s="20"/>
      <c r="P194" s="24"/>
      <c r="V194" s="339"/>
      <c r="AA194" s="20"/>
      <c r="AB194" s="17"/>
    </row>
    <row r="195" spans="1:40" hidden="1" x14ac:dyDescent="0.2">
      <c r="A195" s="16"/>
      <c r="B195" s="643" t="s">
        <v>37</v>
      </c>
      <c r="C195" s="626">
        <v>0</v>
      </c>
      <c r="D195" s="636">
        <v>0</v>
      </c>
      <c r="F195" s="44" t="s">
        <v>37</v>
      </c>
      <c r="G195" s="43">
        <v>0</v>
      </c>
      <c r="H195" s="43">
        <v>0</v>
      </c>
      <c r="I195" s="47"/>
      <c r="L195" s="24"/>
      <c r="M195" s="20"/>
      <c r="P195" s="24"/>
      <c r="V195" s="339"/>
      <c r="AA195" s="20"/>
      <c r="AB195" s="17"/>
    </row>
    <row r="196" spans="1:40" hidden="1" x14ac:dyDescent="0.2">
      <c r="A196" s="16"/>
      <c r="B196" s="643" t="s">
        <v>41</v>
      </c>
      <c r="C196" s="799">
        <v>0</v>
      </c>
      <c r="D196" s="789">
        <v>0</v>
      </c>
      <c r="F196" s="44" t="s">
        <v>41</v>
      </c>
      <c r="G196" s="43">
        <v>0</v>
      </c>
      <c r="H196" s="43">
        <v>0</v>
      </c>
      <c r="I196" s="47"/>
      <c r="L196" s="24"/>
      <c r="M196" s="20"/>
      <c r="P196" s="24"/>
      <c r="V196" s="339"/>
      <c r="W196" s="316"/>
      <c r="AA196" s="20"/>
      <c r="AB196" s="17"/>
    </row>
    <row r="197" spans="1:40" hidden="1" x14ac:dyDescent="0.2">
      <c r="A197" s="16"/>
      <c r="B197" s="643" t="s">
        <v>39</v>
      </c>
      <c r="C197" s="799">
        <v>0</v>
      </c>
      <c r="D197" s="789">
        <v>0</v>
      </c>
      <c r="F197" s="44" t="s">
        <v>39</v>
      </c>
      <c r="G197" s="43">
        <v>0</v>
      </c>
      <c r="H197" s="43">
        <v>0</v>
      </c>
      <c r="I197" s="47"/>
      <c r="J197" s="198"/>
      <c r="L197" s="24"/>
      <c r="M197" s="20"/>
      <c r="P197" s="24"/>
      <c r="V197" s="339"/>
      <c r="W197" s="316"/>
      <c r="AA197" s="20"/>
      <c r="AB197" s="17"/>
    </row>
    <row r="198" spans="1:40" hidden="1" x14ac:dyDescent="0.25">
      <c r="A198" s="16"/>
      <c r="B198" s="44" t="s">
        <v>40</v>
      </c>
      <c r="C198" s="799">
        <v>0</v>
      </c>
      <c r="D198" s="789">
        <v>0</v>
      </c>
      <c r="F198" s="44" t="s">
        <v>40</v>
      </c>
      <c r="G198" s="43">
        <v>0</v>
      </c>
      <c r="H198" s="43">
        <v>0</v>
      </c>
      <c r="I198" s="47"/>
      <c r="L198" s="24"/>
      <c r="M198" s="20"/>
      <c r="P198" s="24"/>
      <c r="V198" s="339"/>
      <c r="W198" s="584"/>
      <c r="X198" s="584"/>
      <c r="Y198" s="584"/>
      <c r="AA198" s="20"/>
      <c r="AB198" s="17"/>
    </row>
    <row r="199" spans="1:40" hidden="1" x14ac:dyDescent="0.25">
      <c r="A199" s="16"/>
      <c r="B199" s="643" t="s">
        <v>70</v>
      </c>
      <c r="C199" s="799">
        <v>0</v>
      </c>
      <c r="D199" s="789">
        <v>0</v>
      </c>
      <c r="F199" s="44" t="s">
        <v>70</v>
      </c>
      <c r="G199" s="43">
        <v>0</v>
      </c>
      <c r="H199" s="43">
        <v>0</v>
      </c>
      <c r="I199" s="47"/>
      <c r="L199" s="25"/>
      <c r="M199" s="20"/>
      <c r="P199" s="24"/>
      <c r="V199" s="339"/>
      <c r="W199" s="585"/>
      <c r="X199" s="586"/>
      <c r="Y199" s="586"/>
      <c r="AA199" s="20"/>
      <c r="AB199" s="17"/>
    </row>
    <row r="200" spans="1:40" x14ac:dyDescent="0.2">
      <c r="A200" s="16"/>
      <c r="B200" s="796" t="s">
        <v>29</v>
      </c>
      <c r="C200" s="615">
        <f>SUM(C188:C199)</f>
        <v>0</v>
      </c>
      <c r="D200" s="1385">
        <f>SUM(D188:D199)</f>
        <v>0</v>
      </c>
      <c r="F200" s="302" t="s">
        <v>29</v>
      </c>
      <c r="G200" s="42">
        <f>SUM(G188:G199)</f>
        <v>54</v>
      </c>
      <c r="H200" s="42">
        <f>SUM(H188:H199)</f>
        <v>2</v>
      </c>
      <c r="I200" s="47"/>
      <c r="J200" s="140"/>
      <c r="K200" s="198"/>
      <c r="L200" s="24"/>
      <c r="M200" s="20"/>
      <c r="P200" s="24"/>
      <c r="V200" s="339"/>
      <c r="W200" s="316"/>
      <c r="AA200" s="20"/>
      <c r="AB200" s="17"/>
    </row>
    <row r="201" spans="1:40" ht="18" customHeight="1" x14ac:dyDescent="0.25">
      <c r="A201" s="16"/>
      <c r="H201" s="47"/>
      <c r="I201" s="47"/>
      <c r="J201" s="47"/>
      <c r="W201" s="585"/>
      <c r="X201" s="586"/>
      <c r="Y201" s="586"/>
      <c r="AC201" s="17"/>
    </row>
    <row r="202" spans="1:40" ht="18" customHeight="1" x14ac:dyDescent="0.25">
      <c r="A202" s="16"/>
      <c r="H202" s="47"/>
      <c r="I202" s="47"/>
      <c r="J202" s="47"/>
      <c r="W202" s="585"/>
      <c r="X202" s="586"/>
      <c r="Y202" s="586"/>
      <c r="AC202" s="17"/>
    </row>
    <row r="203" spans="1:40" ht="18" customHeight="1" x14ac:dyDescent="0.2">
      <c r="A203" s="16"/>
      <c r="B203" s="784"/>
      <c r="C203" s="643"/>
      <c r="D203" s="643"/>
      <c r="E203" s="783"/>
      <c r="H203" s="47"/>
      <c r="I203" s="47"/>
      <c r="J203" s="47"/>
      <c r="W203" s="316"/>
      <c r="AC203" s="17"/>
    </row>
    <row r="204" spans="1:40" ht="18" customHeight="1" x14ac:dyDescent="0.2">
      <c r="A204" s="16"/>
      <c r="B204" s="784"/>
      <c r="C204" s="643"/>
      <c r="D204" s="643"/>
      <c r="E204" s="783"/>
      <c r="H204" s="47"/>
      <c r="I204" s="47"/>
      <c r="J204" s="47"/>
      <c r="AC204" s="17"/>
    </row>
    <row r="205" spans="1:40" s="564" customFormat="1" ht="27.75" customHeight="1" x14ac:dyDescent="0.2">
      <c r="A205" s="1322"/>
      <c r="B205" s="1761" t="s">
        <v>371</v>
      </c>
      <c r="C205" s="1761"/>
      <c r="D205" s="1761"/>
      <c r="E205" s="1761"/>
      <c r="G205" s="1324"/>
      <c r="H205" s="1324"/>
      <c r="I205" s="1324"/>
      <c r="J205" s="1324"/>
      <c r="L205" s="1325"/>
      <c r="M205" s="1323"/>
      <c r="Q205" s="1326"/>
      <c r="R205" s="1326"/>
      <c r="S205" s="1326"/>
      <c r="T205" s="1326"/>
      <c r="U205" s="1326"/>
      <c r="V205" s="1326"/>
      <c r="W205" s="339"/>
      <c r="X205" s="316"/>
      <c r="Y205" s="316"/>
      <c r="Z205" s="1328"/>
      <c r="AA205" s="1329"/>
      <c r="AB205" s="573"/>
      <c r="AC205" s="1330"/>
      <c r="AD205" s="573"/>
      <c r="AE205" s="1330"/>
      <c r="AF205" s="1330"/>
    </row>
    <row r="206" spans="1:40" ht="18" customHeight="1" x14ac:dyDescent="0.2">
      <c r="A206" s="30"/>
      <c r="B206" s="633"/>
      <c r="C206" s="626"/>
      <c r="D206" s="1409"/>
      <c r="E206" s="800"/>
      <c r="J206" s="19"/>
    </row>
    <row r="207" spans="1:40" ht="15" customHeight="1" x14ac:dyDescent="0.2">
      <c r="A207" s="16"/>
      <c r="B207" s="800"/>
      <c r="C207" s="1803" t="s">
        <v>192</v>
      </c>
      <c r="D207" s="1804"/>
      <c r="E207" s="1798" t="s">
        <v>192</v>
      </c>
      <c r="F207" s="1799"/>
      <c r="G207" s="1805"/>
      <c r="H207" s="1806"/>
      <c r="K207" s="1798" t="s">
        <v>189</v>
      </c>
      <c r="L207" s="1799"/>
      <c r="M207" s="1798" t="s">
        <v>189</v>
      </c>
      <c r="N207" s="1799"/>
      <c r="P207" s="24"/>
      <c r="Q207" s="20"/>
    </row>
    <row r="208" spans="1:40" x14ac:dyDescent="0.2">
      <c r="A208" s="16"/>
      <c r="B208" s="801"/>
      <c r="C208" s="1790" t="s">
        <v>1741</v>
      </c>
      <c r="D208" s="1791"/>
      <c r="E208" s="1790" t="s">
        <v>1742</v>
      </c>
      <c r="F208" s="1791"/>
      <c r="G208" s="1793" t="s">
        <v>378</v>
      </c>
      <c r="H208" s="1794"/>
      <c r="I208" s="140"/>
      <c r="K208" s="1790" t="s">
        <v>1741</v>
      </c>
      <c r="L208" s="1791"/>
      <c r="M208" s="1790" t="s">
        <v>1742</v>
      </c>
      <c r="N208" s="1791"/>
      <c r="O208" s="1800" t="s">
        <v>378</v>
      </c>
      <c r="P208" s="1801"/>
      <c r="W208" s="326"/>
      <c r="X208" s="325"/>
      <c r="Y208" s="1327"/>
      <c r="Z208" s="563"/>
      <c r="AA208" s="563"/>
      <c r="AB208" s="564"/>
      <c r="AC208" s="565"/>
      <c r="AD208" s="565"/>
      <c r="AE208" s="565"/>
      <c r="AG208" s="316"/>
      <c r="AH208" s="1786" t="s">
        <v>192</v>
      </c>
      <c r="AI208" s="1786"/>
      <c r="AJ208" s="1786"/>
      <c r="AL208" s="1786" t="s">
        <v>189</v>
      </c>
      <c r="AM208" s="1786"/>
      <c r="AN208" s="1786"/>
    </row>
    <row r="209" spans="1:40" ht="15" customHeight="1" x14ac:dyDescent="0.2">
      <c r="A209" s="16"/>
      <c r="B209" s="802" t="s">
        <v>188</v>
      </c>
      <c r="C209" s="803" t="s">
        <v>68</v>
      </c>
      <c r="D209" s="804" t="s">
        <v>190</v>
      </c>
      <c r="E209" s="803" t="s">
        <v>68</v>
      </c>
      <c r="F209" s="313" t="s">
        <v>190</v>
      </c>
      <c r="G209" s="516" t="s">
        <v>1659</v>
      </c>
      <c r="H209" s="313" t="s">
        <v>1660</v>
      </c>
      <c r="I209" s="140"/>
      <c r="J209" s="156" t="s">
        <v>188</v>
      </c>
      <c r="K209" s="313" t="s">
        <v>68</v>
      </c>
      <c r="L209" s="313" t="s">
        <v>190</v>
      </c>
      <c r="M209" s="313" t="s">
        <v>68</v>
      </c>
      <c r="N209" s="313" t="s">
        <v>190</v>
      </c>
      <c r="O209" s="516" t="s">
        <v>1659</v>
      </c>
      <c r="P209" s="313" t="s">
        <v>1660</v>
      </c>
      <c r="V209" s="339"/>
      <c r="X209" s="371"/>
      <c r="Z209" s="567"/>
      <c r="AA209" s="564"/>
      <c r="AB209" s="568"/>
      <c r="AC209" s="568"/>
      <c r="AD209" s="568"/>
      <c r="AF209" s="373" t="s">
        <v>347</v>
      </c>
      <c r="AG209" s="470" t="s">
        <v>68</v>
      </c>
      <c r="AH209" s="374" t="s">
        <v>49</v>
      </c>
      <c r="AI209" s="374" t="s">
        <v>190</v>
      </c>
      <c r="AK209" s="470" t="s">
        <v>68</v>
      </c>
      <c r="AL209" s="374" t="s">
        <v>49</v>
      </c>
      <c r="AM209" s="374" t="s">
        <v>190</v>
      </c>
    </row>
    <row r="210" spans="1:40" ht="15" customHeight="1" x14ac:dyDescent="0.2">
      <c r="A210" s="16"/>
      <c r="B210" s="805" t="s">
        <v>171</v>
      </c>
      <c r="C210" s="896">
        <v>480</v>
      </c>
      <c r="D210" s="300">
        <v>9.3671147433333335</v>
      </c>
      <c r="E210" s="909">
        <v>359</v>
      </c>
      <c r="F210" s="300">
        <v>8.9864568245125351</v>
      </c>
      <c r="G210" s="138">
        <f>C210-E210</f>
        <v>121</v>
      </c>
      <c r="H210" s="613">
        <f>D210-F210</f>
        <v>0.38065791882079836</v>
      </c>
      <c r="I210" s="140"/>
      <c r="J210" s="157" t="s">
        <v>171</v>
      </c>
      <c r="K210" s="896">
        <v>1395</v>
      </c>
      <c r="L210" s="300">
        <v>9.3244924731182799</v>
      </c>
      <c r="M210" s="896">
        <v>1355</v>
      </c>
      <c r="N210" s="300">
        <v>9.1789830258302594</v>
      </c>
      <c r="O210" s="138">
        <f>K210-M210</f>
        <v>40</v>
      </c>
      <c r="P210" s="300">
        <f>L210-N210</f>
        <v>0.14550944728802051</v>
      </c>
      <c r="V210" s="339"/>
      <c r="X210" s="372"/>
      <c r="Z210" s="571"/>
      <c r="AA210" s="564"/>
      <c r="AB210" s="572"/>
      <c r="AC210" s="573"/>
      <c r="AD210" s="573"/>
      <c r="AF210" s="471" t="s">
        <v>171</v>
      </c>
      <c r="AG210" s="376">
        <v>3200</v>
      </c>
      <c r="AH210" s="359">
        <v>21514.3410817</v>
      </c>
      <c r="AI210" s="359">
        <f>+AH210/AG210</f>
        <v>6.7232315880312505</v>
      </c>
      <c r="AK210" s="376">
        <v>2970</v>
      </c>
      <c r="AL210" s="359">
        <v>19460.86</v>
      </c>
      <c r="AM210" s="359">
        <f>+AL210/AK210</f>
        <v>6.5524781144781148</v>
      </c>
    </row>
    <row r="211" spans="1:40" ht="15" customHeight="1" x14ac:dyDescent="0.2">
      <c r="A211" s="16"/>
      <c r="B211" s="805" t="s">
        <v>191</v>
      </c>
      <c r="C211" s="896">
        <v>518</v>
      </c>
      <c r="D211" s="300">
        <v>20.871574015135135</v>
      </c>
      <c r="E211" s="909">
        <v>233</v>
      </c>
      <c r="F211" s="300">
        <v>19.259947786738199</v>
      </c>
      <c r="G211" s="138">
        <f>C211-E211</f>
        <v>285</v>
      </c>
      <c r="H211" s="613">
        <f>D211-F211</f>
        <v>1.6116262283969363</v>
      </c>
      <c r="I211" s="140"/>
      <c r="J211" s="157" t="s">
        <v>191</v>
      </c>
      <c r="K211" s="896">
        <v>496</v>
      </c>
      <c r="L211" s="300">
        <v>22.856531386330648</v>
      </c>
      <c r="M211" s="896">
        <v>299</v>
      </c>
      <c r="N211" s="300">
        <v>19.986777257424752</v>
      </c>
      <c r="O211" s="607">
        <f>K211-M211</f>
        <v>197</v>
      </c>
      <c r="P211" s="300">
        <f>L211-N211</f>
        <v>2.8697541289058961</v>
      </c>
      <c r="V211" s="339"/>
      <c r="X211" s="325"/>
      <c r="Y211" s="563"/>
      <c r="Z211" s="571"/>
      <c r="AA211" s="564"/>
      <c r="AB211" s="572"/>
      <c r="AC211" s="573"/>
      <c r="AD211" s="573"/>
      <c r="AF211" s="375" t="s">
        <v>191</v>
      </c>
      <c r="AG211" s="376">
        <v>613</v>
      </c>
      <c r="AH211" s="359">
        <v>11387.261850180001</v>
      </c>
      <c r="AI211" s="359">
        <f>+AH211/AG211</f>
        <v>18.576283605513868</v>
      </c>
      <c r="AK211" s="376">
        <v>698</v>
      </c>
      <c r="AL211" s="359">
        <v>14183.69741406</v>
      </c>
      <c r="AM211" s="359">
        <f>+AL211/AK211</f>
        <v>20.320483401232092</v>
      </c>
    </row>
    <row r="212" spans="1:40" ht="15" customHeight="1" x14ac:dyDescent="0.2">
      <c r="A212" s="16"/>
      <c r="B212" s="806" t="s">
        <v>6</v>
      </c>
      <c r="C212" s="223">
        <f>SUM(C210:C211)</f>
        <v>998</v>
      </c>
      <c r="D212" s="807"/>
      <c r="E212" s="910">
        <f>SUM(E210:E211)</f>
        <v>592</v>
      </c>
      <c r="F212" s="13"/>
      <c r="G212" s="4"/>
      <c r="J212" s="45" t="s">
        <v>6</v>
      </c>
      <c r="K212" s="223">
        <f>SUM(K210:K211)</f>
        <v>1891</v>
      </c>
      <c r="L212" s="24"/>
      <c r="M212" s="223">
        <f>SUM(M210:M211)</f>
        <v>1654</v>
      </c>
      <c r="O212" s="691"/>
      <c r="P212" s="24"/>
      <c r="Q212" s="20"/>
      <c r="W212" s="566"/>
      <c r="X212" s="567"/>
      <c r="Y212" s="567"/>
      <c r="Z212" s="576"/>
      <c r="AA212" s="325"/>
      <c r="AB212" s="564"/>
      <c r="AC212" s="577"/>
      <c r="AD212" s="578"/>
      <c r="AE212" s="564"/>
      <c r="AG212" s="377" t="s">
        <v>6</v>
      </c>
      <c r="AH212" s="378">
        <f>SUM(AG210:AG211)</f>
        <v>3813</v>
      </c>
      <c r="AI212" s="379"/>
      <c r="AJ212" s="316"/>
      <c r="AL212" s="378">
        <f>SUM(AK210:AK211)</f>
        <v>3668</v>
      </c>
      <c r="AM212" s="379"/>
      <c r="AN212" s="316"/>
    </row>
    <row r="213" spans="1:40" x14ac:dyDescent="0.2">
      <c r="A213" s="16"/>
      <c r="B213" s="808"/>
      <c r="C213" s="807"/>
      <c r="D213" s="807"/>
      <c r="E213" s="783"/>
      <c r="F213" s="289"/>
      <c r="G213" s="879"/>
      <c r="I213" s="289"/>
      <c r="J213" s="11"/>
      <c r="K213" s="289"/>
      <c r="L213" s="294"/>
      <c r="W213" s="569"/>
      <c r="X213" s="570"/>
      <c r="Y213" s="571"/>
      <c r="Z213" s="325"/>
      <c r="AA213" s="325"/>
      <c r="AB213" s="564"/>
      <c r="AC213" s="579"/>
      <c r="AD213" s="580"/>
      <c r="AE213" s="564"/>
    </row>
    <row r="214" spans="1:40" ht="18" customHeight="1" x14ac:dyDescent="0.2">
      <c r="A214" s="16"/>
      <c r="B214" s="784"/>
      <c r="C214" s="643"/>
      <c r="D214" s="859"/>
      <c r="E214" s="809"/>
      <c r="I214" s="518"/>
      <c r="J214" s="135"/>
      <c r="K214" s="23"/>
      <c r="L214" s="23"/>
      <c r="N214" s="23"/>
      <c r="O214" s="23"/>
      <c r="P214" s="518"/>
      <c r="W214" s="569"/>
      <c r="X214" s="570"/>
      <c r="Y214" s="571"/>
      <c r="Z214" s="325"/>
      <c r="AA214" s="325"/>
      <c r="AB214" s="564"/>
      <c r="AC214" s="579"/>
      <c r="AD214" s="580"/>
      <c r="AE214" s="564"/>
    </row>
    <row r="215" spans="1:40" ht="27.75" customHeight="1" x14ac:dyDescent="0.2">
      <c r="A215" s="30"/>
      <c r="B215" s="1761" t="s">
        <v>208</v>
      </c>
      <c r="C215" s="1761"/>
      <c r="D215" s="1761"/>
      <c r="E215" s="1761"/>
      <c r="H215" s="13"/>
      <c r="I215" s="13"/>
      <c r="J215" s="13"/>
      <c r="L215" s="137"/>
      <c r="N215" s="23"/>
      <c r="Q215" s="4"/>
      <c r="R215" s="4"/>
      <c r="S215" s="4"/>
      <c r="T215" s="4"/>
      <c r="U215" s="4"/>
      <c r="V215" s="4"/>
      <c r="X215" s="574"/>
      <c r="Y215" s="575"/>
      <c r="Z215" s="381"/>
      <c r="AA215" s="358"/>
      <c r="AB215" s="19"/>
      <c r="AC215" s="23"/>
      <c r="AD215" s="19"/>
      <c r="AE215" s="23"/>
      <c r="AF215" s="23"/>
    </row>
    <row r="216" spans="1:40" ht="15" customHeight="1" x14ac:dyDescent="0.2">
      <c r="A216" s="16"/>
      <c r="H216" s="13"/>
      <c r="I216" s="13"/>
      <c r="J216" s="13"/>
      <c r="L216" s="23"/>
      <c r="N216" s="23"/>
      <c r="P216" s="4"/>
      <c r="X216" s="325"/>
      <c r="Y216" s="325"/>
      <c r="Z216" s="381"/>
      <c r="AA216" s="358"/>
      <c r="AB216" s="19"/>
      <c r="AC216" s="23"/>
      <c r="AD216" s="19"/>
      <c r="AE216" s="23"/>
      <c r="AF216" s="23"/>
    </row>
    <row r="217" spans="1:40" ht="15" customHeight="1" x14ac:dyDescent="0.2">
      <c r="A217" s="16"/>
      <c r="B217" s="796" t="s">
        <v>28</v>
      </c>
      <c r="C217" s="803" t="s">
        <v>3</v>
      </c>
      <c r="D217" s="810" t="s">
        <v>117</v>
      </c>
      <c r="F217" s="13"/>
      <c r="H217" s="13"/>
      <c r="I217" s="13"/>
      <c r="L217" s="24"/>
      <c r="M217" s="20"/>
      <c r="O217" s="23"/>
      <c r="P217" s="24"/>
      <c r="V217" s="339"/>
      <c r="X217" s="325"/>
      <c r="Y217" s="325"/>
      <c r="AA217" s="19"/>
      <c r="AB217" s="17"/>
      <c r="AC217" s="140"/>
    </row>
    <row r="218" spans="1:40" x14ac:dyDescent="0.2">
      <c r="A218" s="16"/>
      <c r="B218" s="643" t="s">
        <v>69</v>
      </c>
      <c r="C218" s="799">
        <v>904</v>
      </c>
      <c r="D218" s="636">
        <v>11918.790463060001</v>
      </c>
      <c r="F218" s="13"/>
      <c r="H218" s="13"/>
      <c r="I218" s="13"/>
      <c r="L218" s="24"/>
      <c r="M218" s="20"/>
      <c r="P218" s="23"/>
      <c r="Q218" s="23"/>
      <c r="R218" s="23"/>
      <c r="S218" s="23"/>
      <c r="T218" s="23"/>
      <c r="U218" s="23"/>
      <c r="V218" s="339"/>
      <c r="Y218" s="380"/>
      <c r="Z218" s="384"/>
      <c r="AA218" s="23"/>
      <c r="AB218" s="23"/>
      <c r="AC218" s="23"/>
      <c r="AD218" s="23"/>
      <c r="AE218" s="158"/>
    </row>
    <row r="219" spans="1:40" x14ac:dyDescent="0.2">
      <c r="A219" s="16"/>
      <c r="B219" s="643" t="s">
        <v>32</v>
      </c>
      <c r="C219" s="799">
        <v>987</v>
      </c>
      <c r="D219" s="636">
        <v>12425.716104560001</v>
      </c>
      <c r="F219" s="13"/>
      <c r="H219" s="13"/>
      <c r="I219" s="13"/>
      <c r="L219" s="24"/>
      <c r="M219" s="20"/>
      <c r="N219" s="23"/>
      <c r="P219" s="4"/>
      <c r="Q219" s="4"/>
      <c r="R219" s="4"/>
      <c r="S219" s="4"/>
      <c r="T219" s="4"/>
      <c r="U219" s="4"/>
      <c r="V219" s="385"/>
      <c r="W219" s="322"/>
      <c r="Y219" s="380"/>
      <c r="Z219" s="384"/>
      <c r="AA219" s="23"/>
      <c r="AB219" s="23"/>
      <c r="AC219" s="23"/>
      <c r="AD219" s="23"/>
      <c r="AE219" s="159"/>
      <c r="AH219" s="1787"/>
      <c r="AI219" s="1787"/>
    </row>
    <row r="220" spans="1:40" hidden="1" x14ac:dyDescent="0.2">
      <c r="A220" s="16"/>
      <c r="B220" s="643" t="s">
        <v>33</v>
      </c>
      <c r="C220" s="799">
        <v>0</v>
      </c>
      <c r="D220" s="636">
        <v>0</v>
      </c>
      <c r="F220" s="13"/>
      <c r="H220" s="13"/>
      <c r="I220" s="13"/>
      <c r="L220" s="1133"/>
      <c r="M220" s="20"/>
      <c r="O220" s="4"/>
      <c r="P220" s="23"/>
      <c r="Q220" s="23"/>
      <c r="R220" s="23"/>
      <c r="S220" s="23"/>
      <c r="T220" s="23"/>
      <c r="U220" s="23"/>
      <c r="V220" s="386"/>
      <c r="W220" s="316"/>
      <c r="X220" s="380"/>
      <c r="Z220" s="358"/>
      <c r="AA220" s="19"/>
      <c r="AB220" s="23"/>
      <c r="AC220" s="23"/>
      <c r="AD220" s="23"/>
      <c r="AE220" s="288"/>
      <c r="AH220" s="141"/>
      <c r="AI220" s="141"/>
    </row>
    <row r="221" spans="1:40" hidden="1" x14ac:dyDescent="0.2">
      <c r="A221" s="16"/>
      <c r="B221" s="643" t="s">
        <v>34</v>
      </c>
      <c r="C221" s="799">
        <v>0</v>
      </c>
      <c r="D221" s="636">
        <v>0</v>
      </c>
      <c r="F221" s="13"/>
      <c r="H221" s="13"/>
      <c r="I221" s="13"/>
      <c r="L221" s="24"/>
      <c r="M221" s="20"/>
      <c r="P221" s="23"/>
      <c r="Q221" s="23"/>
      <c r="R221" s="23"/>
      <c r="S221" s="23"/>
      <c r="T221" s="23"/>
      <c r="U221" s="23"/>
      <c r="V221" s="339"/>
      <c r="W221" s="316"/>
      <c r="X221" s="358"/>
      <c r="Y221" s="357"/>
      <c r="Z221" s="384"/>
      <c r="AA221" s="23"/>
      <c r="AB221" s="23"/>
      <c r="AC221" s="23"/>
      <c r="AD221" s="23"/>
      <c r="AE221" s="158"/>
    </row>
    <row r="222" spans="1:40" hidden="1" x14ac:dyDescent="0.2">
      <c r="A222" s="16"/>
      <c r="B222" s="643" t="s">
        <v>35</v>
      </c>
      <c r="C222" s="799">
        <v>0</v>
      </c>
      <c r="D222" s="636">
        <v>0</v>
      </c>
      <c r="F222" s="13"/>
      <c r="H222" s="13"/>
      <c r="I222" s="13"/>
      <c r="L222" s="24"/>
      <c r="M222" s="20"/>
      <c r="P222" s="4"/>
      <c r="Q222" s="4"/>
      <c r="R222" s="4"/>
      <c r="S222" s="4"/>
      <c r="T222" s="4"/>
      <c r="U222" s="4"/>
      <c r="V222" s="385"/>
      <c r="W222" s="316"/>
      <c r="X222" s="358">
        <v>1421</v>
      </c>
      <c r="Y222" s="357">
        <v>12252.63411767688</v>
      </c>
      <c r="Z222" s="384"/>
      <c r="AA222" s="23"/>
      <c r="AB222" s="23"/>
      <c r="AC222" s="23"/>
      <c r="AD222" s="23"/>
      <c r="AE222" s="159"/>
      <c r="AH222" s="1787"/>
      <c r="AI222" s="1787"/>
    </row>
    <row r="223" spans="1:40" hidden="1" x14ac:dyDescent="0.2">
      <c r="A223" s="16"/>
      <c r="B223" s="643" t="s">
        <v>31</v>
      </c>
      <c r="C223" s="799">
        <v>0</v>
      </c>
      <c r="D223" s="636">
        <v>0</v>
      </c>
      <c r="F223" s="13"/>
      <c r="H223" s="13"/>
      <c r="I223" s="13"/>
      <c r="L223" s="24"/>
      <c r="M223" s="20"/>
      <c r="O223" s="4"/>
      <c r="P223" s="23"/>
      <c r="Q223" s="23"/>
      <c r="R223" s="23"/>
      <c r="S223" s="23"/>
      <c r="T223" s="23"/>
      <c r="U223" s="23"/>
      <c r="V223" s="386"/>
      <c r="W223" s="316"/>
      <c r="X223" s="358">
        <v>1041</v>
      </c>
      <c r="Y223" s="357">
        <v>8292.7401420099995</v>
      </c>
      <c r="Z223" s="358"/>
      <c r="AA223" s="19"/>
      <c r="AB223" s="23"/>
      <c r="AC223" s="23"/>
      <c r="AD223" s="23"/>
      <c r="AE223" s="288"/>
      <c r="AH223" s="141"/>
      <c r="AI223" s="141"/>
    </row>
    <row r="224" spans="1:40" hidden="1" x14ac:dyDescent="0.2">
      <c r="A224" s="16"/>
      <c r="B224" s="643" t="s">
        <v>36</v>
      </c>
      <c r="C224" s="799">
        <v>0</v>
      </c>
      <c r="D224" s="636">
        <v>0</v>
      </c>
      <c r="F224" s="13"/>
      <c r="H224" s="13"/>
      <c r="I224" s="13"/>
      <c r="L224" s="24"/>
      <c r="M224" s="20"/>
      <c r="P224" s="23"/>
      <c r="Q224" s="23"/>
      <c r="R224" s="23"/>
      <c r="S224" s="23"/>
      <c r="T224" s="23"/>
      <c r="U224" s="23"/>
      <c r="V224" s="339"/>
      <c r="W224" s="316"/>
      <c r="X224" s="358">
        <v>770</v>
      </c>
      <c r="Y224" s="357">
        <v>6038.1425611800005</v>
      </c>
      <c r="Z224" s="384"/>
      <c r="AA224" s="23"/>
      <c r="AB224" s="23"/>
      <c r="AC224" s="23"/>
      <c r="AD224" s="23"/>
      <c r="AE224" s="158"/>
    </row>
    <row r="225" spans="1:35" hidden="1" x14ac:dyDescent="0.2">
      <c r="A225" s="16"/>
      <c r="B225" s="643" t="s">
        <v>37</v>
      </c>
      <c r="C225" s="799">
        <v>0</v>
      </c>
      <c r="D225" s="636">
        <v>0</v>
      </c>
      <c r="F225" s="13"/>
      <c r="H225" s="13"/>
      <c r="I225" s="13"/>
      <c r="L225" s="24"/>
      <c r="M225" s="20"/>
      <c r="P225" s="4"/>
      <c r="Q225" s="4"/>
      <c r="R225" s="4"/>
      <c r="S225" s="4"/>
      <c r="T225" s="4"/>
      <c r="U225" s="4"/>
      <c r="V225" s="385"/>
      <c r="W225" s="316"/>
      <c r="X225" s="358">
        <v>1043</v>
      </c>
      <c r="Y225" s="357">
        <v>10247.784376600001</v>
      </c>
      <c r="Z225" s="384"/>
      <c r="AA225" s="23"/>
      <c r="AB225" s="23"/>
      <c r="AC225" s="23"/>
      <c r="AD225" s="23"/>
      <c r="AE225" s="159"/>
      <c r="AH225" s="1787"/>
      <c r="AI225" s="1787"/>
    </row>
    <row r="226" spans="1:35" hidden="1" x14ac:dyDescent="0.2">
      <c r="A226" s="16"/>
      <c r="B226" s="643" t="s">
        <v>41</v>
      </c>
      <c r="C226" s="799">
        <v>0</v>
      </c>
      <c r="D226" s="636">
        <v>0</v>
      </c>
      <c r="F226" s="13"/>
      <c r="H226" s="13"/>
      <c r="I226" s="13"/>
      <c r="L226" s="24"/>
      <c r="M226" s="20"/>
      <c r="O226" s="4"/>
      <c r="P226" s="23"/>
      <c r="Q226" s="23"/>
      <c r="R226" s="23"/>
      <c r="S226" s="23"/>
      <c r="T226" s="23"/>
      <c r="U226" s="23"/>
      <c r="V226" s="386"/>
      <c r="W226" s="316"/>
      <c r="X226" s="358">
        <v>1349</v>
      </c>
      <c r="Y226" s="357">
        <v>13272.00041705</v>
      </c>
      <c r="Z226" s="358"/>
      <c r="AA226" s="19"/>
      <c r="AB226" s="23"/>
      <c r="AC226" s="23"/>
      <c r="AD226" s="23"/>
      <c r="AE226" s="288"/>
      <c r="AH226" s="141"/>
      <c r="AI226" s="141"/>
    </row>
    <row r="227" spans="1:35" hidden="1" x14ac:dyDescent="0.2">
      <c r="A227" s="16"/>
      <c r="B227" s="643" t="s">
        <v>39</v>
      </c>
      <c r="C227" s="799">
        <v>0</v>
      </c>
      <c r="D227" s="636">
        <v>0</v>
      </c>
      <c r="F227" s="13"/>
      <c r="H227" s="13"/>
      <c r="I227" s="13"/>
      <c r="L227" s="24"/>
      <c r="M227" s="20"/>
      <c r="P227" s="23"/>
      <c r="Q227" s="23"/>
      <c r="R227" s="23"/>
      <c r="S227" s="23"/>
      <c r="T227" s="23"/>
      <c r="U227" s="23"/>
      <c r="V227" s="339"/>
      <c r="W227" s="316"/>
      <c r="X227" s="358">
        <v>1296</v>
      </c>
      <c r="Y227" s="357">
        <v>12990.21725528</v>
      </c>
      <c r="Z227" s="384"/>
      <c r="AA227" s="23"/>
      <c r="AB227" s="23"/>
      <c r="AC227" s="23"/>
      <c r="AD227" s="23"/>
      <c r="AE227" s="158"/>
    </row>
    <row r="228" spans="1:35" hidden="1" x14ac:dyDescent="0.2">
      <c r="A228" s="16"/>
      <c r="B228" s="643" t="s">
        <v>40</v>
      </c>
      <c r="C228" s="799">
        <v>0</v>
      </c>
      <c r="D228" s="636">
        <v>0</v>
      </c>
      <c r="F228" s="13"/>
      <c r="H228" s="13"/>
      <c r="I228" s="13"/>
      <c r="L228" s="24"/>
      <c r="M228" s="20"/>
      <c r="P228" s="4"/>
      <c r="Q228" s="4"/>
      <c r="R228" s="4"/>
      <c r="S228" s="4"/>
      <c r="T228" s="4"/>
      <c r="U228" s="4"/>
      <c r="V228" s="385"/>
      <c r="W228" s="316"/>
      <c r="X228" s="358">
        <v>1345</v>
      </c>
      <c r="Y228" s="357">
        <v>11734.405629929999</v>
      </c>
      <c r="Z228" s="384"/>
      <c r="AA228" s="23"/>
      <c r="AB228" s="23"/>
      <c r="AC228" s="23"/>
      <c r="AD228" s="23"/>
      <c r="AE228" s="159"/>
      <c r="AH228" s="1787"/>
      <c r="AI228" s="1787"/>
    </row>
    <row r="229" spans="1:35" hidden="1" x14ac:dyDescent="0.2">
      <c r="A229" s="16"/>
      <c r="B229" s="643" t="s">
        <v>70</v>
      </c>
      <c r="C229" s="799">
        <v>0</v>
      </c>
      <c r="D229" s="636">
        <v>0</v>
      </c>
      <c r="F229" s="13"/>
      <c r="H229" s="13"/>
      <c r="I229" s="13"/>
      <c r="L229" s="24"/>
      <c r="M229" s="20"/>
      <c r="O229" s="4"/>
      <c r="P229" s="23"/>
      <c r="Q229" s="23"/>
      <c r="R229" s="23"/>
      <c r="S229" s="23"/>
      <c r="T229" s="23"/>
      <c r="U229" s="23"/>
      <c r="V229" s="386"/>
      <c r="W229" s="316"/>
      <c r="X229" s="382"/>
      <c r="Y229" s="381"/>
      <c r="Z229" s="358"/>
      <c r="AA229" s="19"/>
      <c r="AB229" s="23"/>
      <c r="AC229" s="23"/>
      <c r="AD229" s="23"/>
      <c r="AE229" s="288"/>
      <c r="AH229" s="141"/>
      <c r="AI229" s="141"/>
    </row>
    <row r="230" spans="1:35" x14ac:dyDescent="0.2">
      <c r="A230" s="16"/>
      <c r="B230" s="811" t="s">
        <v>29</v>
      </c>
      <c r="C230" s="812">
        <f>SUM(C218:C229)</f>
        <v>1891</v>
      </c>
      <c r="D230" s="813">
        <f>D218+D219+D220+D221+D222+D223+D224+D225+D226+D227+D228+D229</f>
        <v>24344.506567620003</v>
      </c>
      <c r="F230" s="13"/>
      <c r="H230" s="13"/>
      <c r="I230" s="13"/>
      <c r="L230" s="24"/>
      <c r="M230" s="20"/>
      <c r="P230" s="117"/>
      <c r="Q230" s="117"/>
      <c r="R230" s="117"/>
      <c r="S230" s="117"/>
      <c r="T230" s="117"/>
      <c r="U230" s="117"/>
      <c r="V230" s="358"/>
      <c r="W230" s="316"/>
      <c r="X230" s="382"/>
      <c r="Y230" s="383"/>
      <c r="Z230" s="358"/>
      <c r="AA230" s="19"/>
      <c r="AB230" s="23"/>
      <c r="AC230" s="23"/>
      <c r="AD230" s="23"/>
      <c r="AH230" s="23"/>
      <c r="AI230" s="19"/>
    </row>
    <row r="231" spans="1:35" ht="15" customHeight="1" x14ac:dyDescent="0.2">
      <c r="A231" s="16"/>
      <c r="C231" s="646"/>
      <c r="D231" s="646"/>
      <c r="F231" s="13"/>
      <c r="H231" s="13"/>
      <c r="I231" s="13"/>
      <c r="J231" s="13"/>
      <c r="W231" s="316"/>
      <c r="X231" s="382"/>
      <c r="Y231" s="383"/>
      <c r="Z231" s="383"/>
      <c r="AA231" s="384"/>
      <c r="AC231" s="23"/>
      <c r="AD231" s="23"/>
      <c r="AE231" s="23"/>
      <c r="AI231" s="23"/>
    </row>
    <row r="232" spans="1:35" ht="15" customHeight="1" x14ac:dyDescent="0.2">
      <c r="A232" s="16"/>
      <c r="F232" s="13"/>
      <c r="H232" s="13"/>
      <c r="I232" s="13"/>
      <c r="J232" s="13"/>
      <c r="W232" s="316"/>
      <c r="X232" s="382"/>
      <c r="Y232" s="381"/>
      <c r="Z232" s="387"/>
      <c r="AA232" s="388"/>
      <c r="AC232" s="23"/>
      <c r="AD232" s="23"/>
      <c r="AE232" s="19"/>
      <c r="AI232" s="23"/>
    </row>
    <row r="233" spans="1:35" ht="15" customHeight="1" x14ac:dyDescent="0.2">
      <c r="A233" s="16"/>
      <c r="E233" s="814"/>
      <c r="F233" s="13"/>
      <c r="H233" s="13"/>
      <c r="I233" s="13"/>
      <c r="J233" s="13"/>
      <c r="W233" s="357"/>
      <c r="X233" s="382"/>
      <c r="Y233" s="381"/>
      <c r="AC233" s="23"/>
      <c r="AD233" s="23"/>
      <c r="AE233" s="19"/>
      <c r="AI233" s="23"/>
    </row>
    <row r="234" spans="1:35" ht="15" customHeight="1" x14ac:dyDescent="0.2">
      <c r="A234" s="16"/>
      <c r="C234" s="646"/>
      <c r="D234" s="646"/>
      <c r="F234" s="13"/>
      <c r="H234" s="13"/>
      <c r="I234" s="13"/>
      <c r="J234" s="13"/>
      <c r="X234" s="357"/>
      <c r="Y234" s="382"/>
      <c r="Z234" s="387"/>
      <c r="AA234" s="388"/>
      <c r="AC234" s="23"/>
      <c r="AD234" s="23"/>
      <c r="AE234" s="19"/>
      <c r="AI234" s="23"/>
    </row>
    <row r="235" spans="1:35" ht="15" customHeight="1" x14ac:dyDescent="0.2">
      <c r="A235" s="16"/>
      <c r="F235" s="13"/>
      <c r="H235" s="13"/>
      <c r="I235" s="13"/>
      <c r="J235" s="13"/>
      <c r="X235" s="357"/>
      <c r="Y235" s="387"/>
      <c r="Z235" s="387"/>
      <c r="AA235" s="388"/>
      <c r="AC235" s="23"/>
      <c r="AD235" s="23"/>
      <c r="AE235" s="19"/>
      <c r="AI235" s="23"/>
    </row>
    <row r="236" spans="1:35" ht="15" customHeight="1" x14ac:dyDescent="0.2">
      <c r="A236" s="16"/>
      <c r="F236" s="13"/>
      <c r="H236" s="13"/>
      <c r="I236" s="13"/>
      <c r="J236" s="13"/>
      <c r="X236" s="357"/>
      <c r="Z236" s="387"/>
      <c r="AA236" s="388"/>
      <c r="AC236" s="23"/>
      <c r="AD236" s="23"/>
      <c r="AE236" s="19"/>
      <c r="AI236" s="23"/>
    </row>
    <row r="237" spans="1:35" ht="15" customHeight="1" x14ac:dyDescent="0.2">
      <c r="A237" s="16"/>
      <c r="F237" s="13"/>
      <c r="H237" s="13"/>
      <c r="I237" s="13"/>
      <c r="J237" s="13"/>
      <c r="X237" s="357"/>
      <c r="Y237" s="387"/>
      <c r="Z237" s="387"/>
      <c r="AA237" s="388"/>
      <c r="AC237" s="23"/>
      <c r="AD237" s="23"/>
      <c r="AE237" s="19"/>
      <c r="AI237" s="23"/>
    </row>
    <row r="238" spans="1:35" ht="15" customHeight="1" x14ac:dyDescent="0.2">
      <c r="A238" s="16"/>
      <c r="F238" s="13"/>
      <c r="H238" s="13"/>
      <c r="I238" s="13"/>
      <c r="J238" s="13"/>
      <c r="X238" s="357"/>
      <c r="Y238" s="387"/>
      <c r="Z238" s="387"/>
      <c r="AA238" s="388"/>
      <c r="AC238" s="23"/>
      <c r="AD238" s="23"/>
      <c r="AE238" s="19"/>
      <c r="AI238" s="23"/>
    </row>
    <row r="239" spans="1:35" ht="15" customHeight="1" x14ac:dyDescent="0.2">
      <c r="A239" s="16"/>
      <c r="F239" s="13"/>
      <c r="H239" s="13"/>
      <c r="I239" s="13"/>
      <c r="J239" s="13"/>
      <c r="X239" s="357"/>
      <c r="Y239" s="387"/>
      <c r="Z239" s="387"/>
      <c r="AA239" s="388"/>
      <c r="AC239" s="23"/>
      <c r="AD239" s="23"/>
      <c r="AE239" s="19"/>
      <c r="AI239" s="23"/>
    </row>
    <row r="240" spans="1:35" ht="15" customHeight="1" x14ac:dyDescent="0.2">
      <c r="A240" s="16"/>
      <c r="B240" s="808"/>
      <c r="C240" s="815"/>
      <c r="D240" s="815"/>
      <c r="E240" s="816"/>
      <c r="G240" s="38"/>
      <c r="H240" s="13"/>
      <c r="I240" s="13"/>
      <c r="J240" s="13"/>
      <c r="X240" s="357"/>
      <c r="Y240" s="387"/>
      <c r="AC240" s="23"/>
      <c r="AD240" s="23"/>
      <c r="AE240" s="19"/>
      <c r="AI240" s="23"/>
    </row>
    <row r="241" spans="1:32" ht="23.45" customHeight="1" x14ac:dyDescent="0.2">
      <c r="A241" s="30"/>
      <c r="B241" s="1789" t="s">
        <v>345</v>
      </c>
      <c r="C241" s="1789"/>
      <c r="D241" s="1789"/>
      <c r="E241" s="1789"/>
      <c r="F241" s="1792"/>
      <c r="G241" s="1792"/>
      <c r="H241" s="1792"/>
      <c r="I241" s="13"/>
      <c r="J241" s="13"/>
      <c r="K241" s="13"/>
      <c r="L241" s="13"/>
      <c r="M241" s="435"/>
      <c r="X241" s="357"/>
      <c r="Y241" s="387"/>
      <c r="Z241" s="358"/>
      <c r="AA241" s="357"/>
      <c r="AC241" s="17"/>
    </row>
    <row r="242" spans="1:32" ht="15.75" customHeight="1" x14ac:dyDescent="0.2">
      <c r="A242" s="16"/>
      <c r="E242" s="622"/>
      <c r="H242" s="13"/>
      <c r="I242" s="13"/>
      <c r="J242" s="13"/>
      <c r="K242" s="13"/>
      <c r="L242" s="13"/>
      <c r="M242" s="435"/>
      <c r="X242" s="357"/>
      <c r="Y242" s="387"/>
      <c r="Z242" s="358"/>
      <c r="AA242" s="357"/>
      <c r="AC242" s="33"/>
      <c r="AE242" s="27"/>
    </row>
    <row r="243" spans="1:32" ht="30.75" customHeight="1" x14ac:dyDescent="0.2">
      <c r="A243" s="16"/>
      <c r="B243" s="817"/>
      <c r="C243" s="1780" t="s">
        <v>1743</v>
      </c>
      <c r="D243" s="1782"/>
      <c r="E243" s="1783" t="s">
        <v>1744</v>
      </c>
      <c r="F243" s="1785"/>
      <c r="G243" s="20"/>
      <c r="X243" s="357"/>
      <c r="Z243" s="1410"/>
      <c r="AA243" s="1410"/>
      <c r="AB243" s="53"/>
      <c r="AC243" s="1788" t="s">
        <v>482</v>
      </c>
      <c r="AD243" s="1788"/>
      <c r="AE243" s="1788"/>
      <c r="AF243" s="1788"/>
    </row>
    <row r="244" spans="1:32" ht="26.25" customHeight="1" x14ac:dyDescent="0.2">
      <c r="A244" s="16"/>
      <c r="B244" s="818" t="s">
        <v>188</v>
      </c>
      <c r="C244" s="1011" t="s">
        <v>68</v>
      </c>
      <c r="D244" s="819" t="s">
        <v>173</v>
      </c>
      <c r="E244" s="820" t="s">
        <v>68</v>
      </c>
      <c r="F244" s="717" t="s">
        <v>173</v>
      </c>
      <c r="G244" s="20"/>
      <c r="H244" s="20"/>
      <c r="L244" s="24"/>
      <c r="M244" s="20"/>
      <c r="P244" s="160"/>
      <c r="Q244" s="160"/>
      <c r="R244" s="160"/>
      <c r="S244" s="160"/>
      <c r="T244" s="160"/>
      <c r="U244" s="160"/>
      <c r="V244" s="389"/>
      <c r="Y244" s="387"/>
      <c r="Z244" s="391" t="s">
        <v>173</v>
      </c>
      <c r="AA244" s="295"/>
      <c r="AB244" s="390" t="s">
        <v>188</v>
      </c>
      <c r="AC244" s="391" t="s">
        <v>68</v>
      </c>
      <c r="AD244" s="391" t="s">
        <v>343</v>
      </c>
      <c r="AE244" s="391" t="s">
        <v>173</v>
      </c>
    </row>
    <row r="245" spans="1:32" ht="21" customHeight="1" x14ac:dyDescent="0.2">
      <c r="A245" s="16"/>
      <c r="B245" s="821" t="s">
        <v>171</v>
      </c>
      <c r="C245" s="1012">
        <v>688</v>
      </c>
      <c r="D245" s="620">
        <v>9.4514549418604652</v>
      </c>
      <c r="E245" s="799">
        <v>644</v>
      </c>
      <c r="F245" s="620">
        <v>9.2149270186335404</v>
      </c>
      <c r="G245" s="20"/>
      <c r="H245" s="20"/>
      <c r="L245" s="24"/>
      <c r="M245" s="20"/>
      <c r="O245" s="160"/>
      <c r="P245" s="161"/>
      <c r="Q245" s="161"/>
      <c r="R245" s="161"/>
      <c r="S245" s="161"/>
      <c r="T245" s="161"/>
      <c r="U245" s="161"/>
      <c r="V245" s="339"/>
      <c r="Y245" s="387"/>
      <c r="Z245" s="1057">
        <f>+Y248/X248</f>
        <v>8.7789680851063832</v>
      </c>
      <c r="AA245" s="51"/>
      <c r="AB245" s="392" t="s">
        <v>171</v>
      </c>
      <c r="AC245" s="376">
        <v>830</v>
      </c>
      <c r="AD245" s="359">
        <v>5428.8249999999998</v>
      </c>
      <c r="AE245" s="359">
        <f>+AD245/AC245</f>
        <v>6.5407530120481923</v>
      </c>
    </row>
    <row r="246" spans="1:32" ht="21" customHeight="1" x14ac:dyDescent="0.2">
      <c r="A246" s="16"/>
      <c r="B246" s="822" t="s">
        <v>172</v>
      </c>
      <c r="C246" s="1012">
        <v>299</v>
      </c>
      <c r="D246" s="620">
        <v>19.809749513578598</v>
      </c>
      <c r="E246" s="799">
        <v>165</v>
      </c>
      <c r="F246" s="620">
        <v>19.584150916484848</v>
      </c>
      <c r="G246" s="20"/>
      <c r="H246" s="20"/>
      <c r="L246" s="24"/>
      <c r="M246" s="20"/>
      <c r="P246" s="24"/>
      <c r="V246" s="339"/>
      <c r="X246" s="1410" t="s">
        <v>496</v>
      </c>
      <c r="Y246" s="1410"/>
      <c r="Z246" s="1057">
        <f>+Y249/X249</f>
        <v>19.096080081830987</v>
      </c>
      <c r="AA246" s="51"/>
      <c r="AB246" s="392" t="s">
        <v>172</v>
      </c>
      <c r="AC246" s="376">
        <v>43</v>
      </c>
      <c r="AD246" s="359">
        <v>686.34394599000007</v>
      </c>
      <c r="AE246" s="359">
        <f>+AD246/AC246</f>
        <v>15.961487116046513</v>
      </c>
    </row>
    <row r="247" spans="1:32" ht="15" customHeight="1" x14ac:dyDescent="0.2">
      <c r="A247" s="16"/>
      <c r="B247" s="823" t="s">
        <v>29</v>
      </c>
      <c r="C247" s="1013">
        <f>SUM(C245:C246)</f>
        <v>987</v>
      </c>
      <c r="D247" s="824"/>
      <c r="E247" s="825">
        <f>+E246+E245</f>
        <v>809</v>
      </c>
      <c r="F247" s="718"/>
      <c r="G247" s="20"/>
      <c r="H247" s="20"/>
      <c r="K247" s="26"/>
      <c r="L247" s="24"/>
      <c r="M247" s="20"/>
      <c r="P247" s="24"/>
      <c r="V247" s="339"/>
      <c r="W247" s="390" t="s">
        <v>188</v>
      </c>
      <c r="X247" s="391" t="s">
        <v>68</v>
      </c>
      <c r="Y247" s="391" t="s">
        <v>343</v>
      </c>
      <c r="Z247" s="396"/>
      <c r="AA247" s="296"/>
      <c r="AB247" s="393" t="s">
        <v>29</v>
      </c>
      <c r="AC247" s="394">
        <f>SUM(AC245:AC246)</f>
        <v>873</v>
      </c>
      <c r="AD247" s="395"/>
      <c r="AE247" s="396"/>
    </row>
    <row r="248" spans="1:32" ht="15.75" customHeight="1" x14ac:dyDescent="0.2">
      <c r="A248" s="16"/>
      <c r="B248" s="826"/>
      <c r="C248" s="827"/>
      <c r="D248" s="827"/>
      <c r="E248" s="827"/>
      <c r="F248" s="296"/>
      <c r="G248" s="297"/>
      <c r="H248" s="20"/>
      <c r="L248" s="26"/>
      <c r="W248" s="392" t="s">
        <v>171</v>
      </c>
      <c r="X248" s="421">
        <v>658</v>
      </c>
      <c r="Y248" s="422">
        <v>5776.5609999999997</v>
      </c>
      <c r="Z248" s="396"/>
      <c r="AA248" s="396"/>
      <c r="AB248" s="296"/>
      <c r="AC248" s="297"/>
      <c r="AE248" s="27"/>
    </row>
    <row r="249" spans="1:32" ht="15.75" customHeight="1" x14ac:dyDescent="0.2">
      <c r="A249" s="16"/>
      <c r="G249" s="20"/>
      <c r="H249" s="20"/>
      <c r="P249" s="160"/>
      <c r="Q249" s="160"/>
      <c r="R249" s="160"/>
      <c r="S249" s="160"/>
      <c r="T249" s="160"/>
      <c r="U249" s="160"/>
      <c r="V249" s="160"/>
      <c r="W249" s="392" t="s">
        <v>172</v>
      </c>
      <c r="X249" s="689">
        <v>71</v>
      </c>
      <c r="Y249" s="690">
        <v>1355.82168581</v>
      </c>
      <c r="Z249" s="381"/>
      <c r="AA249" s="357"/>
      <c r="AC249" s="17"/>
    </row>
    <row r="250" spans="1:32" ht="15.75" customHeight="1" x14ac:dyDescent="0.2">
      <c r="A250" s="16"/>
      <c r="E250" s="622"/>
      <c r="P250" s="160"/>
      <c r="Q250" s="160"/>
      <c r="R250" s="160"/>
      <c r="S250" s="160"/>
      <c r="T250" s="160"/>
      <c r="U250" s="160"/>
      <c r="V250" s="160"/>
      <c r="W250" s="393" t="s">
        <v>29</v>
      </c>
      <c r="X250" s="394">
        <f>SUM(X248:X249)</f>
        <v>729</v>
      </c>
      <c r="Y250" s="395"/>
      <c r="Z250" s="381"/>
      <c r="AA250" s="357"/>
      <c r="AC250" s="17"/>
    </row>
    <row r="251" spans="1:32" ht="15.75" customHeight="1" x14ac:dyDescent="0.2">
      <c r="A251" s="16"/>
      <c r="E251" s="622"/>
      <c r="H251" s="143"/>
      <c r="I251" s="144"/>
      <c r="J251" s="143"/>
      <c r="P251" s="160"/>
      <c r="Q251" s="160"/>
      <c r="R251" s="160"/>
      <c r="S251" s="160"/>
      <c r="T251" s="160"/>
      <c r="U251" s="160"/>
      <c r="V251" s="160"/>
      <c r="Y251" s="397"/>
      <c r="Z251" s="358"/>
      <c r="AA251" s="357"/>
      <c r="AC251" s="17"/>
    </row>
    <row r="252" spans="1:32" ht="15.75" customHeight="1" x14ac:dyDescent="0.2">
      <c r="A252" s="16"/>
      <c r="E252" s="622"/>
      <c r="H252" s="144"/>
      <c r="I252" s="145"/>
      <c r="J252" s="26"/>
      <c r="P252" s="160"/>
      <c r="Q252" s="160"/>
      <c r="R252" s="160"/>
      <c r="S252" s="160"/>
      <c r="T252" s="160"/>
      <c r="U252" s="160"/>
      <c r="V252" s="160"/>
      <c r="W252" s="398"/>
      <c r="Y252" s="387"/>
      <c r="Z252" s="358"/>
      <c r="AA252" s="357"/>
      <c r="AC252" s="17"/>
    </row>
    <row r="253" spans="1:32" ht="15.75" customHeight="1" x14ac:dyDescent="0.2">
      <c r="A253" s="16"/>
      <c r="E253" s="622"/>
      <c r="G253" s="20"/>
      <c r="H253" s="20"/>
      <c r="P253" s="160"/>
      <c r="Q253" s="161"/>
      <c r="R253" s="161"/>
      <c r="S253" s="161"/>
      <c r="T253" s="161"/>
      <c r="U253" s="161"/>
      <c r="V253" s="161"/>
      <c r="W253" s="398"/>
      <c r="Y253" s="387"/>
      <c r="Z253" s="358"/>
      <c r="AA253" s="357"/>
      <c r="AC253" s="17"/>
    </row>
    <row r="254" spans="1:32" ht="15.75" customHeight="1" x14ac:dyDescent="0.2">
      <c r="A254" s="16"/>
      <c r="E254" s="622"/>
      <c r="G254" s="26"/>
      <c r="H254" s="26"/>
      <c r="Q254" s="160"/>
      <c r="R254" s="160"/>
      <c r="S254" s="160"/>
      <c r="T254" s="160"/>
      <c r="U254" s="160"/>
      <c r="V254" s="160"/>
      <c r="W254" s="398"/>
      <c r="Y254" s="387"/>
      <c r="Z254" s="358"/>
      <c r="AA254" s="357"/>
      <c r="AC254" s="17"/>
    </row>
    <row r="255" spans="1:32" ht="15.75" customHeight="1" x14ac:dyDescent="0.2">
      <c r="A255" s="16"/>
      <c r="E255" s="622"/>
      <c r="Q255" s="160"/>
      <c r="R255" s="160"/>
      <c r="S255" s="160"/>
      <c r="T255" s="160"/>
      <c r="U255" s="160"/>
      <c r="V255" s="160"/>
      <c r="W255" s="398"/>
      <c r="Y255" s="387"/>
      <c r="Z255" s="358"/>
      <c r="AA255" s="357"/>
      <c r="AC255" s="17"/>
    </row>
    <row r="256" spans="1:32" ht="15.75" customHeight="1" x14ac:dyDescent="0.2">
      <c r="A256" s="16"/>
      <c r="E256" s="622"/>
      <c r="Q256" s="160"/>
      <c r="R256" s="160"/>
      <c r="S256" s="160"/>
      <c r="T256" s="160"/>
      <c r="U256" s="160"/>
      <c r="V256" s="160"/>
      <c r="W256" s="398"/>
      <c r="Y256" s="387"/>
      <c r="Z256" s="358"/>
      <c r="AA256" s="357"/>
      <c r="AC256" s="17"/>
    </row>
    <row r="257" spans="1:26" ht="15.75" customHeight="1" x14ac:dyDescent="0.2">
      <c r="A257" s="16"/>
      <c r="E257" s="622"/>
      <c r="Q257" s="160"/>
      <c r="R257" s="160"/>
      <c r="S257" s="160"/>
      <c r="T257" s="160"/>
      <c r="U257" s="160"/>
      <c r="V257" s="160"/>
      <c r="W257" s="398"/>
      <c r="Y257" s="387"/>
      <c r="Z257" s="358"/>
    </row>
    <row r="258" spans="1:26" ht="15.75" customHeight="1" x14ac:dyDescent="0.2">
      <c r="A258" s="16"/>
      <c r="E258" s="622"/>
      <c r="Q258" s="160"/>
      <c r="R258" s="160"/>
      <c r="S258" s="160"/>
      <c r="T258" s="160"/>
      <c r="U258" s="160"/>
      <c r="V258" s="160"/>
      <c r="W258" s="398"/>
      <c r="Y258" s="387"/>
      <c r="Z258" s="358"/>
    </row>
    <row r="259" spans="1:26" ht="15.75" customHeight="1" x14ac:dyDescent="0.2">
      <c r="A259" s="16"/>
      <c r="E259" s="622"/>
      <c r="Q259" s="160"/>
      <c r="R259" s="160"/>
      <c r="S259" s="160"/>
      <c r="T259" s="160"/>
      <c r="U259" s="160"/>
      <c r="V259" s="160"/>
      <c r="W259" s="398"/>
      <c r="Y259" s="387"/>
      <c r="Z259" s="358"/>
    </row>
    <row r="260" spans="1:26" ht="15.75" customHeight="1" x14ac:dyDescent="0.2">
      <c r="A260" s="16"/>
      <c r="E260" s="622"/>
      <c r="Q260" s="160"/>
      <c r="R260" s="160"/>
      <c r="S260" s="160"/>
      <c r="T260" s="160"/>
      <c r="U260" s="160"/>
      <c r="V260" s="160"/>
      <c r="W260" s="398"/>
      <c r="Y260" s="387"/>
      <c r="Z260" s="358"/>
    </row>
    <row r="261" spans="1:26" ht="15.75" customHeight="1" x14ac:dyDescent="0.2">
      <c r="A261" s="16"/>
      <c r="E261" s="622"/>
      <c r="Q261" s="160"/>
      <c r="R261" s="160"/>
      <c r="S261" s="160"/>
      <c r="T261" s="160"/>
      <c r="U261" s="160"/>
      <c r="V261" s="160"/>
      <c r="W261" s="398"/>
      <c r="Y261" s="387"/>
      <c r="Z261" s="358"/>
    </row>
    <row r="262" spans="1:26" ht="15.75" customHeight="1" x14ac:dyDescent="0.2">
      <c r="A262" s="16"/>
      <c r="E262" s="622"/>
      <c r="Q262" s="160"/>
      <c r="R262" s="160"/>
      <c r="S262" s="160"/>
      <c r="T262" s="160"/>
      <c r="U262" s="160"/>
      <c r="V262" s="160"/>
      <c r="W262" s="398"/>
      <c r="Y262" s="387"/>
      <c r="Z262" s="358"/>
    </row>
    <row r="263" spans="1:26" ht="15.75" customHeight="1" x14ac:dyDescent="0.2">
      <c r="A263" s="16"/>
      <c r="E263" s="622"/>
      <c r="Q263" s="160"/>
      <c r="R263" s="160"/>
      <c r="S263" s="160"/>
      <c r="T263" s="160"/>
      <c r="U263" s="160"/>
      <c r="V263" s="160"/>
      <c r="W263" s="398"/>
      <c r="Y263" s="387"/>
      <c r="Z263" s="358"/>
    </row>
    <row r="264" spans="1:26" ht="15.75" customHeight="1" x14ac:dyDescent="0.2">
      <c r="A264" s="16"/>
      <c r="E264" s="622"/>
      <c r="Q264" s="160"/>
      <c r="R264" s="160"/>
      <c r="S264" s="160"/>
      <c r="T264" s="160"/>
      <c r="U264" s="160"/>
      <c r="V264" s="160"/>
      <c r="W264" s="398"/>
      <c r="Y264" s="387"/>
      <c r="Z264" s="358"/>
    </row>
    <row r="265" spans="1:26" ht="15.75" customHeight="1" x14ac:dyDescent="0.2">
      <c r="A265" s="16"/>
      <c r="E265" s="622"/>
      <c r="Q265" s="160"/>
      <c r="R265" s="160"/>
      <c r="S265" s="160"/>
      <c r="T265" s="160"/>
      <c r="U265" s="160"/>
      <c r="V265" s="160"/>
      <c r="W265" s="398"/>
      <c r="Y265" s="387"/>
      <c r="Z265" s="358"/>
    </row>
    <row r="266" spans="1:26" ht="26.25" customHeight="1" x14ac:dyDescent="0.2">
      <c r="A266" s="30"/>
      <c r="B266" s="1761" t="s">
        <v>409</v>
      </c>
      <c r="C266" s="1761"/>
      <c r="D266" s="1761"/>
      <c r="E266" s="1761"/>
      <c r="F266" s="1761"/>
      <c r="G266" s="1761"/>
      <c r="H266" s="20"/>
      <c r="I266" s="27"/>
      <c r="J266" s="27"/>
      <c r="K266" s="27"/>
      <c r="L266" s="27"/>
      <c r="Q266" s="160"/>
      <c r="R266" s="160"/>
      <c r="S266" s="160"/>
      <c r="T266" s="160"/>
      <c r="U266" s="160"/>
      <c r="V266" s="160"/>
      <c r="W266" s="398"/>
      <c r="Y266" s="387"/>
      <c r="Z266" s="358"/>
    </row>
    <row r="267" spans="1:26" ht="15.75" customHeight="1" x14ac:dyDescent="0.2">
      <c r="A267" s="16"/>
      <c r="E267" s="622"/>
      <c r="Q267" s="160"/>
      <c r="R267" s="160"/>
      <c r="S267" s="160"/>
      <c r="T267" s="160"/>
      <c r="U267" s="160"/>
      <c r="V267" s="160"/>
      <c r="W267" s="398"/>
      <c r="Y267" s="387"/>
      <c r="Z267" s="358"/>
    </row>
    <row r="268" spans="1:26" ht="15.75" customHeight="1" x14ac:dyDescent="0.2">
      <c r="A268" s="16"/>
      <c r="E268" s="622"/>
      <c r="Q268" s="160"/>
      <c r="R268" s="160"/>
      <c r="S268" s="160"/>
      <c r="T268" s="160"/>
      <c r="U268" s="160"/>
      <c r="V268" s="160"/>
      <c r="W268" s="398"/>
      <c r="Y268" s="387"/>
    </row>
    <row r="269" spans="1:26" ht="15.75" customHeight="1" x14ac:dyDescent="0.2">
      <c r="A269" s="16"/>
      <c r="E269" s="622"/>
      <c r="Q269" s="160"/>
      <c r="R269" s="160"/>
      <c r="S269" s="160"/>
      <c r="T269" s="160"/>
      <c r="U269" s="160"/>
      <c r="V269" s="160"/>
      <c r="W269" s="398"/>
      <c r="Y269" s="387"/>
      <c r="Z269" s="399"/>
    </row>
    <row r="270" spans="1:26" ht="24" customHeight="1" x14ac:dyDescent="0.2">
      <c r="A270" s="16"/>
      <c r="B270" s="774" t="s">
        <v>128</v>
      </c>
      <c r="C270" s="819" t="s">
        <v>68</v>
      </c>
      <c r="D270" s="828" t="s">
        <v>173</v>
      </c>
      <c r="F270" s="13"/>
      <c r="G270" s="4"/>
      <c r="H270" s="20"/>
      <c r="L270" s="24"/>
      <c r="M270" s="20"/>
      <c r="P270" s="160"/>
      <c r="Q270" s="160"/>
      <c r="R270" s="160"/>
      <c r="S270" s="160"/>
      <c r="T270" s="160"/>
      <c r="U270" s="160"/>
      <c r="V270" s="316"/>
      <c r="W270" s="389"/>
      <c r="Y270" s="387"/>
    </row>
    <row r="271" spans="1:26" s="4" customFormat="1" ht="21" customHeight="1" x14ac:dyDescent="0.2">
      <c r="A271" s="99"/>
      <c r="B271" s="626" t="s">
        <v>174</v>
      </c>
      <c r="C271" s="616">
        <f>+X274</f>
        <v>195</v>
      </c>
      <c r="D271" s="620">
        <f>+Y274</f>
        <v>18.963632770717965</v>
      </c>
      <c r="E271" s="616"/>
      <c r="L271" s="456"/>
      <c r="P271" s="162"/>
      <c r="Q271" s="162"/>
      <c r="R271" s="162"/>
      <c r="S271" s="162"/>
      <c r="T271" s="162"/>
      <c r="U271" s="162"/>
      <c r="V271" s="322"/>
      <c r="W271" s="389"/>
      <c r="X271" s="316"/>
      <c r="Y271" s="316"/>
    </row>
    <row r="272" spans="1:26" s="4" customFormat="1" ht="21" customHeight="1" x14ac:dyDescent="0.2">
      <c r="A272" s="99"/>
      <c r="B272" s="626" t="s">
        <v>175</v>
      </c>
      <c r="C272" s="616">
        <f>+X275</f>
        <v>32</v>
      </c>
      <c r="D272" s="620">
        <f t="shared" ref="D272:D273" si="10">+Y275</f>
        <v>26.550344937187496</v>
      </c>
      <c r="E272" s="616"/>
      <c r="L272" s="456"/>
      <c r="P272" s="162"/>
      <c r="Q272" s="162"/>
      <c r="R272" s="162"/>
      <c r="S272" s="162"/>
      <c r="T272" s="162"/>
      <c r="U272" s="162"/>
      <c r="V272" s="322"/>
      <c r="W272" s="316"/>
      <c r="X272" s="316"/>
      <c r="Y272" s="322"/>
    </row>
    <row r="273" spans="1:32" s="4" customFormat="1" ht="21" customHeight="1" x14ac:dyDescent="0.2">
      <c r="A273" s="99"/>
      <c r="B273" s="626" t="s">
        <v>176</v>
      </c>
      <c r="C273" s="616">
        <f>+X276</f>
        <v>72</v>
      </c>
      <c r="D273" s="620">
        <f t="shared" si="10"/>
        <v>19.105495504027772</v>
      </c>
      <c r="E273" s="616"/>
      <c r="L273" s="456"/>
      <c r="P273" s="162"/>
      <c r="Q273" s="162"/>
      <c r="R273" s="162"/>
      <c r="S273" s="162"/>
      <c r="T273" s="162"/>
      <c r="U273" s="162"/>
      <c r="V273" s="402"/>
      <c r="W273" s="400" t="s">
        <v>128</v>
      </c>
      <c r="X273" s="391" t="s">
        <v>68</v>
      </c>
      <c r="Y273" s="391" t="s">
        <v>369</v>
      </c>
      <c r="Z273" s="391" t="s">
        <v>368</v>
      </c>
    </row>
    <row r="274" spans="1:32" ht="15.75" customHeight="1" x14ac:dyDescent="0.2">
      <c r="A274" s="16"/>
      <c r="B274" s="829" t="s">
        <v>29</v>
      </c>
      <c r="C274" s="617">
        <f>SUM(C271:C273)</f>
        <v>299</v>
      </c>
      <c r="D274" s="750">
        <f>SUM(D271:D273)</f>
        <v>64.61947321193324</v>
      </c>
      <c r="F274" s="13"/>
      <c r="G274" s="4"/>
      <c r="H274" s="20"/>
      <c r="L274" s="24"/>
      <c r="M274" s="20"/>
      <c r="P274" s="160"/>
      <c r="Q274" s="160"/>
      <c r="R274" s="160"/>
      <c r="S274" s="160"/>
      <c r="T274" s="160"/>
      <c r="U274" s="160"/>
      <c r="V274" s="389"/>
      <c r="W274" s="309" t="s">
        <v>174</v>
      </c>
      <c r="X274" s="322">
        <v>195</v>
      </c>
      <c r="Y274" s="401">
        <f>(Z274/X274)/1000000</f>
        <v>18.963632770717965</v>
      </c>
      <c r="Z274" s="401">
        <v>3697908390.2900028</v>
      </c>
    </row>
    <row r="275" spans="1:32" ht="15.75" customHeight="1" x14ac:dyDescent="0.2">
      <c r="A275" s="16"/>
      <c r="E275" s="616"/>
      <c r="Q275" s="160"/>
      <c r="R275" s="160"/>
      <c r="S275" s="160"/>
      <c r="T275" s="160"/>
      <c r="U275" s="160"/>
      <c r="V275" s="160"/>
      <c r="W275" s="309" t="s">
        <v>175</v>
      </c>
      <c r="X275" s="322">
        <v>32</v>
      </c>
      <c r="Y275" s="401">
        <f>(Z275/X275)/1000000</f>
        <v>26.550344937187496</v>
      </c>
      <c r="Z275" s="401">
        <v>849611037.98999989</v>
      </c>
    </row>
    <row r="276" spans="1:32" ht="15.75" customHeight="1" x14ac:dyDescent="0.2">
      <c r="A276" s="16"/>
      <c r="Q276" s="160"/>
      <c r="R276" s="160"/>
      <c r="S276" s="160"/>
      <c r="T276" s="160"/>
      <c r="U276" s="160"/>
      <c r="V276" s="160"/>
      <c r="W276" s="309" t="s">
        <v>176</v>
      </c>
      <c r="X276" s="322">
        <v>72</v>
      </c>
      <c r="Y276" s="401">
        <f>(Z276/X276)/1000000</f>
        <v>19.105495504027772</v>
      </c>
      <c r="Z276" s="401">
        <v>1375595676.2899997</v>
      </c>
    </row>
    <row r="277" spans="1:32" ht="15.75" customHeight="1" x14ac:dyDescent="0.2">
      <c r="A277" s="16"/>
      <c r="E277" s="622"/>
      <c r="Q277" s="160"/>
      <c r="R277" s="160"/>
      <c r="S277" s="160"/>
      <c r="T277" s="160"/>
      <c r="U277" s="160"/>
      <c r="V277" s="160"/>
      <c r="W277" s="393" t="s">
        <v>29</v>
      </c>
      <c r="X277" s="403">
        <f>SUM(X274:X276)</f>
        <v>299</v>
      </c>
      <c r="Y277" s="404">
        <f>SUM(Y274:Y276)</f>
        <v>64.61947321193324</v>
      </c>
      <c r="Z277" s="404">
        <f>SUM(Z274:Z276)</f>
        <v>5923115104.5700026</v>
      </c>
    </row>
    <row r="278" spans="1:32" ht="15.75" customHeight="1" x14ac:dyDescent="0.2">
      <c r="E278" s="783"/>
      <c r="J278" s="146"/>
      <c r="W278" s="389"/>
      <c r="Y278" s="387"/>
      <c r="Z278" s="358"/>
    </row>
    <row r="279" spans="1:32" ht="15.75" customHeight="1" x14ac:dyDescent="0.2">
      <c r="B279" s="800"/>
      <c r="C279" s="626"/>
      <c r="D279" s="626"/>
      <c r="E279" s="626"/>
      <c r="J279" s="14"/>
      <c r="W279" s="389"/>
      <c r="Y279" s="387"/>
      <c r="Z279" s="358"/>
    </row>
    <row r="280" spans="1:32" ht="15" customHeight="1" x14ac:dyDescent="0.2">
      <c r="B280" s="800"/>
      <c r="C280" s="626"/>
      <c r="D280" s="626"/>
      <c r="E280" s="626"/>
      <c r="J280" s="14"/>
      <c r="W280" s="398"/>
      <c r="Y280" s="387"/>
      <c r="Z280" s="358"/>
    </row>
    <row r="281" spans="1:32" ht="14.25" customHeight="1" x14ac:dyDescent="0.2">
      <c r="B281" s="800"/>
      <c r="C281" s="626"/>
      <c r="D281" s="626"/>
      <c r="E281" s="626"/>
      <c r="J281" s="14"/>
      <c r="Y281" s="387"/>
      <c r="Z281" s="358"/>
    </row>
    <row r="282" spans="1:32" ht="15" customHeight="1" x14ac:dyDescent="0.2">
      <c r="B282" s="800"/>
      <c r="C282" s="626"/>
      <c r="D282" s="626"/>
      <c r="E282" s="626"/>
      <c r="J282" s="14"/>
      <c r="W282" s="405"/>
      <c r="Y282" s="387"/>
      <c r="Z282" s="358"/>
    </row>
    <row r="283" spans="1:32" x14ac:dyDescent="0.2">
      <c r="B283" s="800"/>
      <c r="C283" s="626"/>
      <c r="D283" s="626"/>
      <c r="E283" s="626"/>
      <c r="J283" s="14"/>
      <c r="W283" s="406"/>
      <c r="Y283" s="387"/>
      <c r="Z283" s="358"/>
    </row>
    <row r="284" spans="1:32" ht="15" customHeight="1" x14ac:dyDescent="0.2">
      <c r="B284" s="800"/>
      <c r="C284" s="799"/>
      <c r="D284" s="799"/>
      <c r="E284" s="626"/>
      <c r="J284" s="14"/>
      <c r="W284" s="406"/>
      <c r="Y284" s="387"/>
      <c r="Z284" s="358"/>
    </row>
    <row r="285" spans="1:32" ht="15" customHeight="1" x14ac:dyDescent="0.2">
      <c r="B285" s="800"/>
      <c r="C285" s="626"/>
      <c r="D285" s="626"/>
      <c r="E285" s="626"/>
      <c r="J285" s="14"/>
      <c r="W285" s="406"/>
      <c r="Y285" s="387"/>
      <c r="Z285" s="358"/>
    </row>
    <row r="286" spans="1:32" ht="15" customHeight="1" x14ac:dyDescent="0.2">
      <c r="B286" s="800"/>
      <c r="C286" s="626"/>
      <c r="D286" s="626"/>
      <c r="E286" s="626"/>
      <c r="J286" s="14"/>
      <c r="W286" s="406"/>
      <c r="Y286" s="387"/>
      <c r="Z286" s="357"/>
    </row>
    <row r="287" spans="1:32" ht="27.75" customHeight="1" x14ac:dyDescent="0.2">
      <c r="A287" s="30"/>
      <c r="B287" s="1761" t="s">
        <v>246</v>
      </c>
      <c r="C287" s="1761"/>
      <c r="D287" s="1761"/>
      <c r="E287" s="1761"/>
      <c r="H287" s="13"/>
      <c r="I287" s="13"/>
      <c r="J287" s="13"/>
      <c r="L287" s="137"/>
      <c r="Q287" s="4"/>
      <c r="R287" s="4"/>
      <c r="S287" s="4"/>
      <c r="T287" s="4"/>
      <c r="U287" s="4"/>
      <c r="V287" s="4"/>
      <c r="W287" s="406"/>
      <c r="Y287" s="387"/>
      <c r="Z287" s="381"/>
      <c r="AA287" s="358"/>
      <c r="AB287" s="19"/>
      <c r="AC287" s="23"/>
      <c r="AD287" s="19"/>
      <c r="AE287" s="23"/>
      <c r="AF287" s="23"/>
    </row>
    <row r="288" spans="1:32" ht="15" customHeight="1" x14ac:dyDescent="0.2">
      <c r="A288" s="30"/>
      <c r="B288" s="633"/>
      <c r="C288" s="634"/>
      <c r="D288" s="634"/>
      <c r="E288" s="616"/>
      <c r="J288" s="4"/>
      <c r="W288" s="406"/>
      <c r="Z288" s="357"/>
    </row>
    <row r="289" spans="1:25" ht="15" customHeight="1" x14ac:dyDescent="0.2">
      <c r="A289" s="30"/>
      <c r="B289" s="633"/>
      <c r="C289" s="1760" t="s">
        <v>60</v>
      </c>
      <c r="D289" s="1760"/>
      <c r="E289" s="1760" t="s">
        <v>234</v>
      </c>
      <c r="F289" s="1760"/>
      <c r="G289" s="1760" t="s">
        <v>645</v>
      </c>
      <c r="H289" s="1760"/>
      <c r="J289" s="4"/>
      <c r="W289" s="406"/>
      <c r="Y289" s="358"/>
    </row>
    <row r="290" spans="1:25" ht="15" customHeight="1" x14ac:dyDescent="0.2">
      <c r="A290" s="16"/>
      <c r="B290" s="1342" t="s">
        <v>28</v>
      </c>
      <c r="C290" s="1342" t="s">
        <v>68</v>
      </c>
      <c r="D290" s="1343" t="s">
        <v>117</v>
      </c>
      <c r="E290" s="1342" t="s">
        <v>68</v>
      </c>
      <c r="F290" s="1343" t="s">
        <v>117</v>
      </c>
      <c r="G290" s="1344" t="s">
        <v>646</v>
      </c>
      <c r="H290" s="1344" t="s">
        <v>647</v>
      </c>
      <c r="I290" s="4"/>
      <c r="L290" s="24"/>
      <c r="M290" s="20"/>
      <c r="Q290" s="20"/>
      <c r="Y290" s="380"/>
    </row>
    <row r="291" spans="1:25" x14ac:dyDescent="0.2">
      <c r="A291" s="16"/>
      <c r="B291" s="1349" t="s">
        <v>69</v>
      </c>
      <c r="C291" s="1345">
        <v>140</v>
      </c>
      <c r="D291" s="1346">
        <v>1285.8230000000001</v>
      </c>
      <c r="E291" s="1345">
        <v>124</v>
      </c>
      <c r="F291" s="1346">
        <v>2559.6499813099999</v>
      </c>
      <c r="G291" s="1345">
        <v>264</v>
      </c>
      <c r="H291" s="1346">
        <v>3845.4729813100003</v>
      </c>
      <c r="I291" s="4"/>
      <c r="L291" s="24"/>
      <c r="M291" s="20"/>
      <c r="O291" s="13"/>
      <c r="P291" s="13"/>
      <c r="Q291" s="20"/>
      <c r="W291" s="406"/>
      <c r="Y291" s="358"/>
    </row>
    <row r="292" spans="1:25" x14ac:dyDescent="0.2">
      <c r="A292" s="16"/>
      <c r="B292" s="1349" t="s">
        <v>32</v>
      </c>
      <c r="C292" s="1345">
        <v>340</v>
      </c>
      <c r="D292" s="1346">
        <v>3210.3920768000003</v>
      </c>
      <c r="E292" s="1345">
        <v>394</v>
      </c>
      <c r="F292" s="1346">
        <v>8251.825358529999</v>
      </c>
      <c r="G292" s="1345">
        <v>734</v>
      </c>
      <c r="H292" s="1346">
        <v>11462.21743533</v>
      </c>
      <c r="I292" s="4"/>
      <c r="L292" s="24"/>
      <c r="M292" s="20"/>
      <c r="O292" s="13"/>
      <c r="P292" s="13"/>
      <c r="Q292" s="20"/>
    </row>
    <row r="293" spans="1:25" hidden="1" x14ac:dyDescent="0.2">
      <c r="A293" s="16"/>
      <c r="B293" s="1349" t="s">
        <v>33</v>
      </c>
      <c r="C293" s="1345">
        <v>0</v>
      </c>
      <c r="D293" s="1346">
        <v>0</v>
      </c>
      <c r="E293" s="1345">
        <v>0</v>
      </c>
      <c r="F293" s="1346">
        <v>0</v>
      </c>
      <c r="G293" s="1345">
        <v>0</v>
      </c>
      <c r="H293" s="1346">
        <v>0</v>
      </c>
      <c r="I293" s="4"/>
      <c r="L293" s="24"/>
      <c r="M293" s="20"/>
      <c r="O293" s="13"/>
      <c r="P293" s="13"/>
      <c r="Q293" s="20"/>
    </row>
    <row r="294" spans="1:25" hidden="1" x14ac:dyDescent="0.2">
      <c r="A294" s="16"/>
      <c r="B294" s="1349" t="s">
        <v>34</v>
      </c>
      <c r="C294" s="1345">
        <v>0</v>
      </c>
      <c r="D294" s="1346">
        <v>0</v>
      </c>
      <c r="E294" s="1345">
        <v>0</v>
      </c>
      <c r="F294" s="1346">
        <v>0</v>
      </c>
      <c r="G294" s="1345">
        <v>0</v>
      </c>
      <c r="H294" s="1346">
        <v>0</v>
      </c>
      <c r="I294" s="4"/>
      <c r="L294" s="24"/>
      <c r="M294" s="20"/>
      <c r="Q294" s="23"/>
    </row>
    <row r="295" spans="1:25" hidden="1" x14ac:dyDescent="0.2">
      <c r="A295" s="16"/>
      <c r="B295" s="1349" t="s">
        <v>35</v>
      </c>
      <c r="C295" s="1345">
        <v>0</v>
      </c>
      <c r="D295" s="1346">
        <v>0</v>
      </c>
      <c r="E295" s="1345">
        <v>0</v>
      </c>
      <c r="F295" s="1346">
        <v>0</v>
      </c>
      <c r="G295" s="1345">
        <v>0</v>
      </c>
      <c r="H295" s="1346">
        <v>0</v>
      </c>
      <c r="I295" s="4"/>
      <c r="L295" s="24"/>
      <c r="M295" s="20"/>
      <c r="Q295" s="23"/>
    </row>
    <row r="296" spans="1:25" hidden="1" x14ac:dyDescent="0.2">
      <c r="A296" s="16"/>
      <c r="B296" s="1349" t="s">
        <v>31</v>
      </c>
      <c r="C296" s="1345">
        <v>0</v>
      </c>
      <c r="D296" s="1346">
        <v>0</v>
      </c>
      <c r="E296" s="1345">
        <v>0</v>
      </c>
      <c r="F296" s="1346">
        <v>0</v>
      </c>
      <c r="G296" s="1345">
        <v>0</v>
      </c>
      <c r="H296" s="1346">
        <v>0</v>
      </c>
      <c r="I296" s="4"/>
      <c r="L296" s="24"/>
      <c r="M296" s="20"/>
      <c r="Q296" s="23"/>
    </row>
    <row r="297" spans="1:25" hidden="1" x14ac:dyDescent="0.2">
      <c r="A297" s="16"/>
      <c r="B297" s="1349" t="s">
        <v>36</v>
      </c>
      <c r="C297" s="1345">
        <v>0</v>
      </c>
      <c r="D297" s="1346">
        <v>0</v>
      </c>
      <c r="E297" s="1345">
        <v>0</v>
      </c>
      <c r="F297" s="1346">
        <v>0</v>
      </c>
      <c r="G297" s="1345">
        <v>0</v>
      </c>
      <c r="H297" s="1346">
        <v>0</v>
      </c>
      <c r="I297" s="4"/>
      <c r="L297" s="24"/>
      <c r="M297" s="20"/>
      <c r="Q297" s="23"/>
    </row>
    <row r="298" spans="1:25" hidden="1" x14ac:dyDescent="0.2">
      <c r="A298" s="16"/>
      <c r="B298" s="1349" t="s">
        <v>37</v>
      </c>
      <c r="C298" s="1345">
        <v>0</v>
      </c>
      <c r="D298" s="1346">
        <v>0</v>
      </c>
      <c r="E298" s="1345">
        <v>0</v>
      </c>
      <c r="F298" s="1346">
        <v>0</v>
      </c>
      <c r="G298" s="1345">
        <v>0</v>
      </c>
      <c r="H298" s="1346">
        <v>0</v>
      </c>
      <c r="I298" s="4"/>
      <c r="L298" s="24"/>
      <c r="M298" s="20"/>
      <c r="Q298" s="23"/>
    </row>
    <row r="299" spans="1:25" hidden="1" x14ac:dyDescent="0.2">
      <c r="A299" s="16"/>
      <c r="B299" s="1349" t="s">
        <v>38</v>
      </c>
      <c r="C299" s="1345">
        <v>0</v>
      </c>
      <c r="D299" s="1346">
        <v>0</v>
      </c>
      <c r="E299" s="1345">
        <v>0</v>
      </c>
      <c r="F299" s="1346">
        <v>0</v>
      </c>
      <c r="G299" s="1345">
        <v>0</v>
      </c>
      <c r="H299" s="1346">
        <v>0</v>
      </c>
      <c r="I299" s="4"/>
      <c r="L299" s="24"/>
      <c r="M299" s="20"/>
      <c r="Q299" s="23"/>
    </row>
    <row r="300" spans="1:25" hidden="1" x14ac:dyDescent="0.2">
      <c r="A300" s="16"/>
      <c r="B300" s="1349" t="s">
        <v>39</v>
      </c>
      <c r="C300" s="1345">
        <v>0</v>
      </c>
      <c r="D300" s="1346">
        <v>0</v>
      </c>
      <c r="E300" s="1345">
        <v>0</v>
      </c>
      <c r="F300" s="1346">
        <v>0</v>
      </c>
      <c r="G300" s="1345">
        <v>0</v>
      </c>
      <c r="H300" s="1346">
        <v>0</v>
      </c>
      <c r="I300" s="4">
        <v>959</v>
      </c>
      <c r="J300" s="20">
        <v>11038.270843050001</v>
      </c>
      <c r="L300" s="24"/>
      <c r="M300" s="20"/>
      <c r="Q300" s="23"/>
    </row>
    <row r="301" spans="1:25" hidden="1" x14ac:dyDescent="0.2">
      <c r="A301" s="16"/>
      <c r="B301" s="1349" t="s">
        <v>40</v>
      </c>
      <c r="C301" s="1345">
        <v>0</v>
      </c>
      <c r="D301" s="1346">
        <v>0</v>
      </c>
      <c r="E301" s="1345">
        <v>0</v>
      </c>
      <c r="F301" s="1346">
        <v>0</v>
      </c>
      <c r="G301" s="1345">
        <v>0</v>
      </c>
      <c r="H301" s="1346">
        <v>0</v>
      </c>
      <c r="I301" s="4"/>
      <c r="L301" s="24"/>
      <c r="M301" s="20"/>
      <c r="Q301" s="20"/>
    </row>
    <row r="302" spans="1:25" hidden="1" x14ac:dyDescent="0.2">
      <c r="A302" s="16"/>
      <c r="B302" s="1349" t="s">
        <v>70</v>
      </c>
      <c r="C302" s="1345">
        <v>0</v>
      </c>
      <c r="D302" s="1346">
        <v>0</v>
      </c>
      <c r="E302" s="1345">
        <v>0</v>
      </c>
      <c r="F302" s="1346">
        <v>0</v>
      </c>
      <c r="G302" s="1345">
        <v>0</v>
      </c>
      <c r="H302" s="1346">
        <v>0</v>
      </c>
      <c r="I302" s="4"/>
      <c r="L302" s="24"/>
      <c r="M302" s="20"/>
      <c r="Q302" s="20"/>
    </row>
    <row r="303" spans="1:25" x14ac:dyDescent="0.2">
      <c r="A303" s="16"/>
      <c r="B303" s="1350" t="s">
        <v>6</v>
      </c>
      <c r="C303" s="1347">
        <f t="shared" ref="C303:H303" si="11">SUM(C291:C302)</f>
        <v>480</v>
      </c>
      <c r="D303" s="1348">
        <f t="shared" si="11"/>
        <v>4496.2150768000001</v>
      </c>
      <c r="E303" s="1347">
        <f t="shared" si="11"/>
        <v>518</v>
      </c>
      <c r="F303" s="1348">
        <f t="shared" si="11"/>
        <v>10811.475339839999</v>
      </c>
      <c r="G303" s="1347">
        <f t="shared" si="11"/>
        <v>998</v>
      </c>
      <c r="H303" s="1348">
        <f t="shared" si="11"/>
        <v>15307.69041664</v>
      </c>
      <c r="I303" s="4"/>
      <c r="L303" s="24"/>
      <c r="M303" s="20"/>
      <c r="O303" s="13"/>
      <c r="P303" s="13"/>
      <c r="Q303" s="20"/>
    </row>
    <row r="304" spans="1:25" ht="37.15" customHeight="1" x14ac:dyDescent="0.2">
      <c r="A304" s="16"/>
      <c r="B304" s="1765" t="s">
        <v>634</v>
      </c>
      <c r="C304" s="1765"/>
      <c r="D304" s="1765"/>
      <c r="E304" s="1765"/>
      <c r="F304" s="34"/>
      <c r="G304" s="14"/>
      <c r="H304" s="43"/>
      <c r="I304" s="34"/>
      <c r="J304" s="4"/>
    </row>
    <row r="305" spans="1:16" ht="15" customHeight="1" x14ac:dyDescent="0.2">
      <c r="A305" s="16"/>
      <c r="B305" s="1765"/>
      <c r="C305" s="1765"/>
      <c r="D305" s="1765"/>
      <c r="E305" s="1765"/>
      <c r="J305" s="4"/>
    </row>
    <row r="306" spans="1:16" ht="45" customHeight="1" x14ac:dyDescent="0.2">
      <c r="A306" s="16"/>
      <c r="B306" s="1765"/>
      <c r="C306" s="1765"/>
      <c r="D306" s="1765"/>
      <c r="E306" s="1765"/>
      <c r="J306" s="15"/>
      <c r="N306" s="24"/>
      <c r="O306" s="24"/>
      <c r="P306" s="24"/>
    </row>
    <row r="307" spans="1:16" ht="17.25" customHeight="1" x14ac:dyDescent="0.2">
      <c r="A307" s="16"/>
      <c r="B307" s="739"/>
      <c r="C307" s="647"/>
      <c r="D307" s="647"/>
      <c r="E307" s="739"/>
      <c r="J307" s="15"/>
      <c r="N307" s="24"/>
      <c r="O307" s="24"/>
      <c r="P307" s="24"/>
    </row>
    <row r="308" spans="1:16" ht="15.75" customHeight="1" x14ac:dyDescent="0.2">
      <c r="A308" s="16"/>
      <c r="B308" s="739"/>
      <c r="C308" s="739"/>
      <c r="D308" s="739"/>
      <c r="E308" s="739"/>
      <c r="J308" s="15"/>
      <c r="N308" s="24"/>
      <c r="O308" s="24"/>
      <c r="P308" s="24"/>
    </row>
    <row r="309" spans="1:16" ht="17.25" hidden="1" customHeight="1" x14ac:dyDescent="0.2">
      <c r="A309" s="16"/>
      <c r="B309" s="739"/>
      <c r="C309" s="739"/>
      <c r="D309" s="739"/>
      <c r="E309" s="739"/>
      <c r="J309" s="15"/>
      <c r="N309" s="24"/>
      <c r="O309" s="24"/>
      <c r="P309" s="24"/>
    </row>
    <row r="310" spans="1:16" ht="17.25" customHeight="1" x14ac:dyDescent="0.2">
      <c r="A310" s="16"/>
      <c r="B310" s="739"/>
      <c r="C310" s="647"/>
      <c r="D310" s="647"/>
      <c r="E310" s="739"/>
      <c r="J310" s="15"/>
      <c r="N310" s="24"/>
      <c r="O310" s="24"/>
      <c r="P310" s="24"/>
    </row>
    <row r="311" spans="1:16" ht="15" customHeight="1" x14ac:dyDescent="0.2">
      <c r="A311" s="16"/>
      <c r="B311" s="648"/>
      <c r="C311" s="649"/>
      <c r="D311" s="649"/>
      <c r="E311" s="650"/>
      <c r="G311" s="20"/>
      <c r="N311" s="24"/>
      <c r="O311" s="24"/>
      <c r="P311" s="24"/>
    </row>
    <row r="312" spans="1:16" ht="26.25" customHeight="1" x14ac:dyDescent="0.2">
      <c r="A312" s="16"/>
      <c r="B312" s="1761" t="s">
        <v>247</v>
      </c>
      <c r="C312" s="1761"/>
      <c r="D312" s="775"/>
      <c r="E312" s="651"/>
      <c r="G312" s="34"/>
      <c r="M312" s="20"/>
      <c r="N312" s="24"/>
      <c r="O312" s="24"/>
      <c r="P312" s="24"/>
    </row>
    <row r="313" spans="1:16" ht="15" customHeight="1" x14ac:dyDescent="0.2">
      <c r="A313" s="16"/>
      <c r="G313" s="34"/>
      <c r="N313" s="24"/>
      <c r="O313" s="24"/>
      <c r="P313" s="24"/>
    </row>
    <row r="314" spans="1:16" ht="15" customHeight="1" x14ac:dyDescent="0.2">
      <c r="A314" s="16"/>
      <c r="B314" s="743" t="s">
        <v>28</v>
      </c>
      <c r="C314" s="617" t="s">
        <v>3</v>
      </c>
      <c r="D314" s="741" t="s">
        <v>117</v>
      </c>
      <c r="F314" s="34"/>
      <c r="G314" s="4"/>
      <c r="H314" s="20"/>
      <c r="L314" s="24"/>
      <c r="N314" s="24"/>
      <c r="O314" s="24"/>
      <c r="P314" s="24"/>
    </row>
    <row r="315" spans="1:16" x14ac:dyDescent="0.2">
      <c r="A315" s="16"/>
      <c r="B315" s="734" t="s">
        <v>69</v>
      </c>
      <c r="C315" s="616">
        <v>10</v>
      </c>
      <c r="D315" s="620">
        <v>117972128.90000001</v>
      </c>
      <c r="F315" s="34"/>
      <c r="G315" s="4"/>
      <c r="H315" s="20"/>
      <c r="L315" s="24"/>
      <c r="N315" s="24"/>
      <c r="O315" s="24"/>
      <c r="P315" s="24"/>
    </row>
    <row r="316" spans="1:16" x14ac:dyDescent="0.2">
      <c r="A316" s="16"/>
      <c r="B316" s="734" t="s">
        <v>32</v>
      </c>
      <c r="C316" s="616">
        <v>37</v>
      </c>
      <c r="D316" s="620">
        <v>490780868.13</v>
      </c>
      <c r="F316" s="34"/>
      <c r="G316" s="4"/>
      <c r="H316" s="20"/>
      <c r="L316" s="24"/>
      <c r="N316" s="24"/>
      <c r="O316" s="24"/>
      <c r="P316" s="24"/>
    </row>
    <row r="317" spans="1:16" hidden="1" x14ac:dyDescent="0.2">
      <c r="A317" s="16"/>
      <c r="B317" s="734" t="s">
        <v>33</v>
      </c>
      <c r="C317" s="616">
        <v>0</v>
      </c>
      <c r="D317" s="620">
        <v>0</v>
      </c>
      <c r="F317" s="34"/>
      <c r="G317" s="4"/>
      <c r="H317" s="20"/>
      <c r="L317" s="24"/>
      <c r="N317" s="24"/>
      <c r="O317" s="24"/>
      <c r="P317" s="24"/>
    </row>
    <row r="318" spans="1:16" hidden="1" x14ac:dyDescent="0.2">
      <c r="A318" s="16"/>
      <c r="B318" s="734" t="s">
        <v>34</v>
      </c>
      <c r="C318" s="616">
        <v>0</v>
      </c>
      <c r="D318" s="620">
        <v>0</v>
      </c>
      <c r="F318" s="34"/>
      <c r="G318" s="4"/>
      <c r="H318" s="20"/>
      <c r="L318" s="24"/>
      <c r="N318" s="24"/>
      <c r="O318" s="24"/>
      <c r="P318" s="24"/>
    </row>
    <row r="319" spans="1:16" hidden="1" x14ac:dyDescent="0.2">
      <c r="A319" s="16"/>
      <c r="B319" s="734" t="s">
        <v>35</v>
      </c>
      <c r="C319" s="616">
        <v>0</v>
      </c>
      <c r="D319" s="620">
        <v>0</v>
      </c>
      <c r="F319" s="34"/>
      <c r="G319" s="4"/>
      <c r="H319" s="20"/>
      <c r="L319" s="24"/>
      <c r="N319" s="24"/>
      <c r="O319" s="24"/>
      <c r="P319" s="24"/>
    </row>
    <row r="320" spans="1:16" hidden="1" x14ac:dyDescent="0.2">
      <c r="A320" s="16"/>
      <c r="B320" s="734" t="s">
        <v>31</v>
      </c>
      <c r="C320" s="616">
        <v>0</v>
      </c>
      <c r="D320" s="620">
        <v>0</v>
      </c>
      <c r="F320" s="34"/>
      <c r="G320" s="4"/>
      <c r="H320" s="20"/>
      <c r="L320" s="24"/>
      <c r="N320" s="24"/>
      <c r="O320" s="24"/>
      <c r="P320" s="24"/>
    </row>
    <row r="321" spans="1:17" hidden="1" x14ac:dyDescent="0.2">
      <c r="A321" s="16"/>
      <c r="B321" s="734" t="s">
        <v>36</v>
      </c>
      <c r="C321" s="616">
        <v>0</v>
      </c>
      <c r="D321" s="620">
        <v>0</v>
      </c>
      <c r="F321" s="34"/>
      <c r="G321" s="4"/>
      <c r="H321" s="20"/>
      <c r="L321" s="24"/>
      <c r="N321" s="24"/>
      <c r="O321" s="24"/>
      <c r="P321" s="24"/>
    </row>
    <row r="322" spans="1:17" hidden="1" x14ac:dyDescent="0.2">
      <c r="A322" s="16"/>
      <c r="B322" s="734" t="s">
        <v>37</v>
      </c>
      <c r="C322" s="616">
        <v>0</v>
      </c>
      <c r="D322" s="620">
        <v>0</v>
      </c>
      <c r="F322" s="34"/>
      <c r="G322" s="4"/>
      <c r="H322" s="20"/>
      <c r="L322" s="24"/>
      <c r="N322" s="24"/>
      <c r="O322" s="24"/>
      <c r="P322" s="24"/>
    </row>
    <row r="323" spans="1:17" hidden="1" x14ac:dyDescent="0.2">
      <c r="A323" s="16"/>
      <c r="B323" s="734" t="s">
        <v>38</v>
      </c>
      <c r="C323" s="616">
        <v>0</v>
      </c>
      <c r="D323" s="620">
        <v>0</v>
      </c>
      <c r="E323" s="460"/>
      <c r="F323" s="34"/>
      <c r="G323" s="4"/>
      <c r="H323" s="20"/>
      <c r="L323" s="24"/>
      <c r="N323" s="24"/>
      <c r="O323" s="24"/>
      <c r="P323" s="24"/>
    </row>
    <row r="324" spans="1:17" hidden="1" x14ac:dyDescent="0.2">
      <c r="A324" s="16"/>
      <c r="B324" s="734" t="s">
        <v>39</v>
      </c>
      <c r="C324" s="616">
        <v>0</v>
      </c>
      <c r="D324" s="620">
        <v>0</v>
      </c>
      <c r="E324" s="460"/>
      <c r="F324" s="34"/>
      <c r="G324" s="4"/>
      <c r="H324" s="20"/>
      <c r="L324" s="24"/>
      <c r="N324" s="24"/>
      <c r="O324" s="24"/>
      <c r="P324" s="24"/>
    </row>
    <row r="325" spans="1:17" hidden="1" x14ac:dyDescent="0.2">
      <c r="A325" s="16"/>
      <c r="B325" s="734" t="s">
        <v>40</v>
      </c>
      <c r="C325" s="616">
        <v>0</v>
      </c>
      <c r="D325" s="620">
        <v>0</v>
      </c>
      <c r="E325" s="460"/>
      <c r="F325" s="34"/>
      <c r="G325" s="4"/>
      <c r="H325" s="20"/>
      <c r="L325" s="24"/>
      <c r="N325" s="24"/>
      <c r="O325" s="24"/>
      <c r="P325" s="24"/>
    </row>
    <row r="326" spans="1:17" hidden="1" x14ac:dyDescent="0.2">
      <c r="A326" s="16"/>
      <c r="B326" s="734" t="s">
        <v>70</v>
      </c>
      <c r="C326" s="616">
        <v>0</v>
      </c>
      <c r="D326" s="620">
        <v>0</v>
      </c>
      <c r="E326" s="460"/>
      <c r="F326" s="34"/>
      <c r="G326" s="4"/>
      <c r="H326" s="20"/>
      <c r="L326" s="24"/>
      <c r="N326" s="24"/>
      <c r="O326" s="24"/>
      <c r="P326" s="24"/>
    </row>
    <row r="327" spans="1:17" hidden="1" x14ac:dyDescent="0.2">
      <c r="A327" s="16"/>
      <c r="B327" s="652"/>
      <c r="D327" s="620"/>
      <c r="E327" s="460"/>
      <c r="F327" s="34"/>
      <c r="G327" s="4"/>
      <c r="H327" s="20"/>
      <c r="I327" s="19"/>
      <c r="L327" s="24"/>
      <c r="N327" s="24"/>
      <c r="O327" s="24"/>
      <c r="P327" s="24"/>
    </row>
    <row r="328" spans="1:17" x14ac:dyDescent="0.2">
      <c r="A328" s="16"/>
      <c r="B328" s="747" t="s">
        <v>6</v>
      </c>
      <c r="C328" s="740">
        <f>SUM(C315:C327)</f>
        <v>47</v>
      </c>
      <c r="D328" s="751">
        <f>SUM(D315:D327)</f>
        <v>608752997.02999997</v>
      </c>
      <c r="F328" s="13"/>
      <c r="G328" s="4"/>
      <c r="H328" s="20"/>
      <c r="I328" s="19"/>
      <c r="L328" s="24"/>
      <c r="N328" s="24"/>
      <c r="O328" s="24"/>
      <c r="P328" s="24"/>
    </row>
    <row r="329" spans="1:17" x14ac:dyDescent="0.2">
      <c r="A329" s="16"/>
      <c r="B329" s="901" t="s">
        <v>522</v>
      </c>
      <c r="C329" s="634"/>
      <c r="D329" s="905"/>
      <c r="F329" s="13"/>
      <c r="G329" s="4"/>
      <c r="H329" s="20"/>
      <c r="I329" s="19"/>
      <c r="L329" s="24"/>
      <c r="N329" s="24"/>
      <c r="O329" s="24"/>
      <c r="P329" s="24"/>
    </row>
    <row r="330" spans="1:17" ht="15.75" customHeight="1" x14ac:dyDescent="0.2">
      <c r="A330" s="16"/>
      <c r="B330" s="1765" t="s">
        <v>114</v>
      </c>
      <c r="C330" s="1765"/>
      <c r="D330" s="1765"/>
      <c r="E330" s="1765"/>
      <c r="J330" s="19"/>
      <c r="N330" s="24"/>
      <c r="O330" s="24"/>
      <c r="P330" s="24"/>
    </row>
    <row r="331" spans="1:17" ht="15" customHeight="1" x14ac:dyDescent="0.2">
      <c r="A331" s="16"/>
      <c r="B331" s="1765"/>
      <c r="C331" s="1765"/>
      <c r="D331" s="1765"/>
      <c r="E331" s="1765"/>
      <c r="J331" s="19"/>
      <c r="N331" s="24"/>
      <c r="O331" s="24"/>
      <c r="P331" s="24"/>
    </row>
    <row r="332" spans="1:17" ht="15.75" customHeight="1" x14ac:dyDescent="0.2">
      <c r="B332" s="1765"/>
      <c r="C332" s="1765"/>
      <c r="D332" s="1765"/>
      <c r="E332" s="1765"/>
      <c r="F332" s="30"/>
      <c r="G332" s="30"/>
      <c r="H332" s="30"/>
      <c r="I332" s="27"/>
      <c r="J332" s="155"/>
      <c r="K332" s="4"/>
      <c r="N332" s="24"/>
      <c r="O332" s="24"/>
      <c r="P332" s="24"/>
    </row>
    <row r="333" spans="1:17" ht="15.75" customHeight="1" x14ac:dyDescent="0.2">
      <c r="B333" s="773"/>
      <c r="C333" s="773"/>
      <c r="D333" s="773"/>
      <c r="E333" s="773"/>
      <c r="F333" s="30"/>
      <c r="G333" s="30"/>
      <c r="H333" s="30"/>
      <c r="I333" s="27"/>
      <c r="J333" s="155"/>
      <c r="K333" s="4"/>
      <c r="P333" s="27"/>
      <c r="Q333" s="25"/>
    </row>
    <row r="334" spans="1:17" ht="15.75" customHeight="1" x14ac:dyDescent="0.2">
      <c r="B334" s="773"/>
      <c r="C334" s="773"/>
      <c r="D334" s="773"/>
      <c r="E334" s="1098"/>
      <c r="F334" s="30"/>
      <c r="G334" s="30"/>
      <c r="H334" s="30"/>
      <c r="I334" s="27"/>
      <c r="J334" s="155"/>
      <c r="K334" s="4"/>
      <c r="P334" s="27"/>
      <c r="Q334" s="25"/>
    </row>
    <row r="335" spans="1:17" ht="15.75" customHeight="1" x14ac:dyDescent="0.2">
      <c r="B335" s="773"/>
      <c r="C335" s="773"/>
      <c r="D335" s="773"/>
      <c r="E335" s="773"/>
      <c r="F335" s="30"/>
      <c r="G335" s="30"/>
      <c r="H335" s="30"/>
      <c r="I335" s="27"/>
      <c r="J335" s="155"/>
      <c r="K335" s="4"/>
      <c r="P335" s="27"/>
      <c r="Q335" s="25"/>
    </row>
    <row r="336" spans="1:17" ht="15.75" customHeight="1" x14ac:dyDescent="0.2">
      <c r="B336" s="773"/>
      <c r="C336" s="773"/>
      <c r="D336" s="773"/>
      <c r="E336" s="773"/>
      <c r="F336" s="30"/>
      <c r="G336" s="30"/>
      <c r="H336" s="30"/>
      <c r="I336" s="27"/>
      <c r="J336" s="155"/>
      <c r="K336" s="4"/>
      <c r="P336" s="27"/>
      <c r="Q336" s="25"/>
    </row>
    <row r="337" spans="1:25" ht="26.25" customHeight="1" x14ac:dyDescent="0.2">
      <c r="A337" s="30"/>
      <c r="B337" s="1761" t="s">
        <v>282</v>
      </c>
      <c r="C337" s="1761"/>
      <c r="D337" s="1761"/>
      <c r="E337" s="1761"/>
      <c r="F337" s="27"/>
      <c r="G337" s="155"/>
      <c r="M337" s="457"/>
      <c r="Q337" s="25"/>
      <c r="R337" s="25"/>
      <c r="S337" s="25"/>
      <c r="T337" s="25"/>
      <c r="U337" s="25"/>
      <c r="V337" s="25"/>
    </row>
    <row r="338" spans="1:25" ht="15.75" customHeight="1" x14ac:dyDescent="0.2">
      <c r="A338" s="30"/>
      <c r="B338" s="633"/>
      <c r="C338" s="634"/>
      <c r="D338" s="634"/>
      <c r="M338" s="457"/>
      <c r="Q338" s="1778"/>
      <c r="R338" s="163"/>
      <c r="S338" s="163"/>
      <c r="T338" s="163"/>
      <c r="U338" s="163"/>
      <c r="V338" s="163"/>
    </row>
    <row r="339" spans="1:25" ht="15.75" customHeight="1" x14ac:dyDescent="0.2">
      <c r="A339" s="16"/>
      <c r="C339" s="1780" t="s">
        <v>1735</v>
      </c>
      <c r="D339" s="1781"/>
      <c r="E339" s="1781"/>
      <c r="F339" s="1781"/>
      <c r="G339" s="1781"/>
      <c r="H339" s="1782"/>
      <c r="J339" s="2"/>
      <c r="K339" s="1783" t="s">
        <v>1738</v>
      </c>
      <c r="L339" s="1784"/>
      <c r="M339" s="1784"/>
      <c r="N339" s="1785"/>
      <c r="O339" s="167"/>
      <c r="Q339" s="1778"/>
      <c r="R339" s="163"/>
      <c r="S339" s="163"/>
      <c r="T339" s="163"/>
      <c r="U339" s="163"/>
      <c r="V339" s="163"/>
    </row>
    <row r="340" spans="1:25" s="34" customFormat="1" ht="24.6" customHeight="1" x14ac:dyDescent="0.2">
      <c r="A340" s="48"/>
      <c r="B340" s="460"/>
      <c r="C340" s="1762" t="s">
        <v>1733</v>
      </c>
      <c r="D340" s="1763"/>
      <c r="E340" s="1763"/>
      <c r="F340" s="1766" t="s">
        <v>1734</v>
      </c>
      <c r="G340" s="1756"/>
      <c r="H340" s="1757"/>
      <c r="I340" s="20"/>
      <c r="J340" s="460"/>
      <c r="K340" s="1766" t="s">
        <v>1736</v>
      </c>
      <c r="L340" s="1757"/>
      <c r="M340" s="1766" t="s">
        <v>1737</v>
      </c>
      <c r="N340" s="1757"/>
      <c r="O340" s="167"/>
      <c r="Q340" s="163"/>
      <c r="R340" s="163"/>
      <c r="S340" s="163"/>
      <c r="T340" s="163"/>
      <c r="U340" s="163"/>
      <c r="V340" s="163"/>
      <c r="W340" s="356"/>
      <c r="X340" s="316"/>
      <c r="Y340" s="316"/>
    </row>
    <row r="341" spans="1:25" x14ac:dyDescent="0.2">
      <c r="A341" s="16"/>
      <c r="B341" s="615" t="s">
        <v>48</v>
      </c>
      <c r="C341" s="615" t="s">
        <v>380</v>
      </c>
      <c r="D341" s="615" t="s">
        <v>49</v>
      </c>
      <c r="E341" s="803" t="s">
        <v>379</v>
      </c>
      <c r="F341" s="42" t="s">
        <v>30</v>
      </c>
      <c r="G341" s="42" t="s">
        <v>49</v>
      </c>
      <c r="H341" s="313" t="s">
        <v>379</v>
      </c>
      <c r="J341" s="615" t="s">
        <v>48</v>
      </c>
      <c r="K341" s="615" t="s">
        <v>249</v>
      </c>
      <c r="L341" s="615" t="s">
        <v>49</v>
      </c>
      <c r="M341" s="615" t="s">
        <v>30</v>
      </c>
      <c r="N341" s="911" t="s">
        <v>49</v>
      </c>
      <c r="O341" s="167"/>
      <c r="P341" s="164"/>
      <c r="Q341" s="164"/>
      <c r="R341" s="164"/>
      <c r="S341" s="164"/>
      <c r="T341" s="164"/>
      <c r="U341" s="164"/>
      <c r="V341" s="411"/>
      <c r="W341" s="356"/>
      <c r="X341" s="1779"/>
      <c r="Y341" s="1779"/>
    </row>
    <row r="342" spans="1:25" s="43" customFormat="1" x14ac:dyDescent="0.2">
      <c r="A342" s="40"/>
      <c r="B342" s="830" t="s">
        <v>50</v>
      </c>
      <c r="C342" s="831">
        <v>141</v>
      </c>
      <c r="D342" s="1247">
        <f>2232894726.23/1000000</f>
        <v>2232.8947262299998</v>
      </c>
      <c r="E342" s="832">
        <f>C342/$C$368</f>
        <v>0.14128256513026052</v>
      </c>
      <c r="F342" s="831">
        <v>426</v>
      </c>
      <c r="G342" s="1247">
        <f>4142263437.57/1000000</f>
        <v>4142.26343757</v>
      </c>
      <c r="H342" s="832">
        <f t="shared" ref="H342:H367" si="12">F342/$F$368</f>
        <v>0.22527763088313063</v>
      </c>
      <c r="J342" s="830" t="s">
        <v>50</v>
      </c>
      <c r="K342" s="831">
        <v>110</v>
      </c>
      <c r="L342" s="1247">
        <v>1290.2030744000001</v>
      </c>
      <c r="M342" s="831">
        <v>389</v>
      </c>
      <c r="N342" s="1247">
        <v>3775.1118643200002</v>
      </c>
      <c r="P342" s="165"/>
      <c r="Q342" s="165"/>
      <c r="R342" s="165"/>
      <c r="S342" s="165"/>
      <c r="T342" s="165"/>
      <c r="U342" s="165"/>
      <c r="V342" s="414"/>
      <c r="W342" s="407"/>
      <c r="X342" s="408"/>
      <c r="Y342" s="408"/>
    </row>
    <row r="343" spans="1:25" s="43" customFormat="1" x14ac:dyDescent="0.2">
      <c r="A343" s="40"/>
      <c r="B343" s="830" t="s">
        <v>51</v>
      </c>
      <c r="C343" s="831">
        <v>370</v>
      </c>
      <c r="D343" s="1247">
        <f>6206534090.29/1000000</f>
        <v>6206.5340902899998</v>
      </c>
      <c r="E343" s="832">
        <f t="shared" ref="E343:E367" si="13">C343/$C$368</f>
        <v>0.37074148296593185</v>
      </c>
      <c r="F343" s="831">
        <v>521</v>
      </c>
      <c r="G343" s="1247">
        <f>8573647264.39/1000000</f>
        <v>8573.6472643899997</v>
      </c>
      <c r="H343" s="832">
        <f t="shared" si="12"/>
        <v>0.27551560021152827</v>
      </c>
      <c r="J343" s="830" t="s">
        <v>51</v>
      </c>
      <c r="K343" s="831">
        <v>215</v>
      </c>
      <c r="L343" s="1247">
        <v>3116.3499559699999</v>
      </c>
      <c r="M343" s="831">
        <v>460</v>
      </c>
      <c r="N343" s="1320">
        <v>5329.6690923599999</v>
      </c>
      <c r="P343" s="165"/>
      <c r="Q343" s="165"/>
      <c r="R343" s="165"/>
      <c r="S343" s="165"/>
      <c r="T343" s="165"/>
      <c r="U343" s="165"/>
      <c r="V343" s="414"/>
      <c r="W343" s="409"/>
      <c r="X343" s="410"/>
      <c r="Y343" s="410"/>
    </row>
    <row r="344" spans="1:25" s="43" customFormat="1" x14ac:dyDescent="0.2">
      <c r="A344" s="40"/>
      <c r="B344" s="830" t="s">
        <v>52</v>
      </c>
      <c r="C344" s="831">
        <v>7</v>
      </c>
      <c r="D344" s="1247">
        <f>170389388.14/1000000</f>
        <v>170.38938813999999</v>
      </c>
      <c r="E344" s="832">
        <f t="shared" si="13"/>
        <v>7.0140280561122245E-3</v>
      </c>
      <c r="F344" s="831">
        <v>4</v>
      </c>
      <c r="G344" s="1247">
        <f>90618579.75/1000000</f>
        <v>90.618579749999995</v>
      </c>
      <c r="H344" s="832">
        <f t="shared" si="12"/>
        <v>2.1152829190904283E-3</v>
      </c>
      <c r="J344" s="830" t="s">
        <v>52</v>
      </c>
      <c r="K344" s="831">
        <v>4</v>
      </c>
      <c r="L344" s="1247">
        <v>114.36836443000001</v>
      </c>
      <c r="M344" s="831">
        <v>2</v>
      </c>
      <c r="N344" s="1320">
        <v>33.029750559999997</v>
      </c>
      <c r="O344" s="165"/>
      <c r="P344" s="165"/>
      <c r="Q344" s="165"/>
      <c r="R344" s="165"/>
      <c r="S344" s="165"/>
      <c r="T344" s="165"/>
      <c r="U344" s="165"/>
      <c r="V344" s="414"/>
      <c r="W344" s="412"/>
      <c r="X344" s="413"/>
      <c r="Y344" s="316"/>
    </row>
    <row r="345" spans="1:25" s="43" customFormat="1" x14ac:dyDescent="0.2">
      <c r="A345" s="40"/>
      <c r="B345" s="830" t="s">
        <v>53</v>
      </c>
      <c r="C345" s="831">
        <v>59</v>
      </c>
      <c r="D345" s="1247">
        <f>841991474.46/1000000</f>
        <v>841.99147446000006</v>
      </c>
      <c r="E345" s="832">
        <f t="shared" si="13"/>
        <v>5.9118236472945888E-2</v>
      </c>
      <c r="F345" s="831">
        <v>48</v>
      </c>
      <c r="G345" s="1247">
        <f>489570856.49/1000000</f>
        <v>489.57085648999998</v>
      </c>
      <c r="H345" s="832">
        <f t="shared" si="12"/>
        <v>2.538339502908514E-2</v>
      </c>
      <c r="J345" s="830" t="s">
        <v>53</v>
      </c>
      <c r="K345" s="831">
        <v>14</v>
      </c>
      <c r="L345" s="1247">
        <v>165.77867612</v>
      </c>
      <c r="M345" s="831">
        <v>50</v>
      </c>
      <c r="N345" s="1320">
        <v>495.99243648999999</v>
      </c>
      <c r="O345" s="167"/>
      <c r="P345" s="167"/>
      <c r="Q345" s="167"/>
      <c r="R345" s="167"/>
      <c r="S345" s="167"/>
      <c r="T345" s="167"/>
      <c r="U345" s="167"/>
      <c r="V345" s="414"/>
      <c r="W345" s="415"/>
      <c r="X345" s="416"/>
      <c r="Y345" s="309"/>
    </row>
    <row r="346" spans="1:25" s="43" customFormat="1" x14ac:dyDescent="0.2">
      <c r="A346" s="40"/>
      <c r="B346" s="830" t="s">
        <v>54</v>
      </c>
      <c r="C346" s="831">
        <v>4</v>
      </c>
      <c r="D346" s="1247">
        <f>30420000/1000000</f>
        <v>30.42</v>
      </c>
      <c r="E346" s="832">
        <f t="shared" si="13"/>
        <v>4.0080160320641279E-3</v>
      </c>
      <c r="F346" s="831">
        <v>8</v>
      </c>
      <c r="G346" s="1247">
        <f>63610000/1000000</f>
        <v>63.61</v>
      </c>
      <c r="H346" s="832">
        <f t="shared" si="12"/>
        <v>4.2305658381808567E-3</v>
      </c>
      <c r="J346" s="830" t="s">
        <v>54</v>
      </c>
      <c r="K346" s="831">
        <v>9</v>
      </c>
      <c r="L346" s="1247">
        <v>74.361999999999995</v>
      </c>
      <c r="M346" s="831">
        <v>5</v>
      </c>
      <c r="N346" s="1320">
        <v>38.034999999999997</v>
      </c>
      <c r="O346" s="167"/>
      <c r="P346" s="167"/>
      <c r="Q346" s="167"/>
      <c r="R346" s="167"/>
      <c r="S346" s="167"/>
      <c r="T346" s="167"/>
      <c r="U346" s="167"/>
      <c r="V346" s="414"/>
      <c r="W346" s="415"/>
      <c r="X346" s="416"/>
      <c r="Y346" s="309"/>
    </row>
    <row r="347" spans="1:25" s="43" customFormat="1" x14ac:dyDescent="0.2">
      <c r="A347" s="40"/>
      <c r="B347" s="830" t="s">
        <v>55</v>
      </c>
      <c r="C347" s="831">
        <v>59</v>
      </c>
      <c r="D347" s="1247">
        <f>486563000/1000000</f>
        <v>486.56299999999999</v>
      </c>
      <c r="E347" s="832">
        <f t="shared" si="13"/>
        <v>5.9118236472945888E-2</v>
      </c>
      <c r="F347" s="831">
        <v>64</v>
      </c>
      <c r="G347" s="1247">
        <f>511010000/1000000</f>
        <v>511.01</v>
      </c>
      <c r="H347" s="832">
        <f t="shared" si="12"/>
        <v>3.3844526705446853E-2</v>
      </c>
      <c r="J347" s="830" t="s">
        <v>55</v>
      </c>
      <c r="K347" s="831">
        <v>26</v>
      </c>
      <c r="L347" s="1247">
        <v>209.536</v>
      </c>
      <c r="M347" s="831">
        <v>64</v>
      </c>
      <c r="N347" s="1320">
        <v>590.29265054999996</v>
      </c>
      <c r="O347" s="165"/>
      <c r="P347" s="165"/>
      <c r="Q347" s="165"/>
      <c r="R347" s="165"/>
      <c r="S347" s="165"/>
      <c r="T347" s="165"/>
      <c r="U347" s="165"/>
      <c r="V347" s="414"/>
      <c r="W347" s="415"/>
      <c r="X347" s="416"/>
      <c r="Y347" s="309"/>
    </row>
    <row r="348" spans="1:25" s="43" customFormat="1" x14ac:dyDescent="0.2">
      <c r="A348" s="40"/>
      <c r="B348" s="830" t="s">
        <v>113</v>
      </c>
      <c r="C348" s="831">
        <v>61</v>
      </c>
      <c r="D348" s="1247">
        <f>591134120.1/1000000</f>
        <v>591.13412010000002</v>
      </c>
      <c r="E348" s="832">
        <f t="shared" si="13"/>
        <v>6.1122244488977955E-2</v>
      </c>
      <c r="F348" s="831">
        <v>89</v>
      </c>
      <c r="G348" s="1247">
        <f>879160137.24/1000000</f>
        <v>879.16013724000004</v>
      </c>
      <c r="H348" s="832">
        <f t="shared" si="12"/>
        <v>4.7065044949762033E-2</v>
      </c>
      <c r="J348" s="830" t="s">
        <v>113</v>
      </c>
      <c r="K348" s="831">
        <v>75</v>
      </c>
      <c r="L348" s="1247">
        <v>887.71610034000003</v>
      </c>
      <c r="M348" s="831">
        <v>151</v>
      </c>
      <c r="N348" s="1320">
        <v>1579.12118962</v>
      </c>
      <c r="O348" s="165"/>
      <c r="P348" s="165"/>
      <c r="Q348" s="165"/>
      <c r="R348" s="165"/>
      <c r="S348" s="165"/>
      <c r="T348" s="165"/>
      <c r="U348" s="165"/>
      <c r="V348" s="414"/>
      <c r="W348" s="415"/>
      <c r="X348" s="416"/>
      <c r="Y348" s="309"/>
    </row>
    <row r="349" spans="1:25" s="43" customFormat="1" x14ac:dyDescent="0.2">
      <c r="A349" s="40"/>
      <c r="B349" s="830" t="s">
        <v>283</v>
      </c>
      <c r="C349" s="831">
        <v>149</v>
      </c>
      <c r="D349" s="1247">
        <f>2483081385.16/1000000</f>
        <v>2483.0813851599996</v>
      </c>
      <c r="E349" s="832">
        <f t="shared" si="13"/>
        <v>0.14929859719438879</v>
      </c>
      <c r="F349" s="831">
        <v>219</v>
      </c>
      <c r="G349" s="1247">
        <f>3901004097.59/1000000</f>
        <v>3901.0040975900001</v>
      </c>
      <c r="H349" s="832">
        <f t="shared" si="12"/>
        <v>0.11581173982020095</v>
      </c>
      <c r="J349" s="830" t="s">
        <v>283</v>
      </c>
      <c r="K349" s="831">
        <v>21</v>
      </c>
      <c r="L349" s="1247">
        <v>282.22105269000002</v>
      </c>
      <c r="M349" s="831">
        <v>141</v>
      </c>
      <c r="N349" s="1320">
        <v>2317.98979616</v>
      </c>
      <c r="O349" s="165"/>
      <c r="P349" s="165"/>
      <c r="Q349" s="165"/>
      <c r="R349" s="165"/>
      <c r="S349" s="165"/>
      <c r="T349" s="165"/>
      <c r="U349" s="165"/>
      <c r="V349" s="414"/>
      <c r="W349" s="415"/>
      <c r="X349" s="416"/>
      <c r="Y349" s="309"/>
    </row>
    <row r="350" spans="1:25" s="43" customFormat="1" x14ac:dyDescent="0.2">
      <c r="A350" s="40"/>
      <c r="B350" s="830" t="s">
        <v>56</v>
      </c>
      <c r="C350" s="831">
        <v>16</v>
      </c>
      <c r="D350" s="1247">
        <f>375767965.8/1000000</f>
        <v>375.76796580000001</v>
      </c>
      <c r="E350" s="832">
        <f t="shared" si="13"/>
        <v>1.6032064128256512E-2</v>
      </c>
      <c r="F350" s="831">
        <v>119</v>
      </c>
      <c r="G350" s="1247">
        <f>1318705628.9/1000000</f>
        <v>1318.7056289000002</v>
      </c>
      <c r="H350" s="832">
        <f t="shared" si="12"/>
        <v>6.2929666842940241E-2</v>
      </c>
      <c r="J350" s="830" t="s">
        <v>56</v>
      </c>
      <c r="K350" s="831">
        <v>3</v>
      </c>
      <c r="L350" s="1247">
        <v>39.702111600000002</v>
      </c>
      <c r="M350" s="831">
        <v>118</v>
      </c>
      <c r="N350" s="1320">
        <v>1211.8608236099999</v>
      </c>
      <c r="O350" s="165"/>
      <c r="P350" s="165"/>
      <c r="Q350" s="165"/>
      <c r="R350" s="165"/>
      <c r="S350" s="165"/>
      <c r="T350" s="165"/>
      <c r="U350" s="165"/>
      <c r="V350" s="414"/>
      <c r="W350" s="415"/>
      <c r="X350" s="416"/>
      <c r="Y350" s="309"/>
    </row>
    <row r="351" spans="1:25" s="43" customFormat="1" x14ac:dyDescent="0.2">
      <c r="A351" s="40"/>
      <c r="B351" s="830" t="s">
        <v>284</v>
      </c>
      <c r="C351" s="831">
        <v>17</v>
      </c>
      <c r="D351" s="1247">
        <f>324807630.22/1000000</f>
        <v>324.80763022000002</v>
      </c>
      <c r="E351" s="832">
        <f t="shared" si="13"/>
        <v>1.7034068136272545E-2</v>
      </c>
      <c r="F351" s="831">
        <v>90</v>
      </c>
      <c r="G351" s="1247">
        <f>1128265895.84/1000000</f>
        <v>1128.26589584</v>
      </c>
      <c r="H351" s="832">
        <f t="shared" si="12"/>
        <v>4.7593865679534636E-2</v>
      </c>
      <c r="J351" s="830" t="s">
        <v>284</v>
      </c>
      <c r="K351" s="831">
        <v>33</v>
      </c>
      <c r="L351" s="1247">
        <v>478.48373436000003</v>
      </c>
      <c r="M351" s="831">
        <v>53</v>
      </c>
      <c r="N351" s="1320">
        <v>601.48590627999999</v>
      </c>
      <c r="O351" s="165"/>
      <c r="P351" s="165"/>
      <c r="Q351" s="165"/>
      <c r="R351" s="165"/>
      <c r="S351" s="165"/>
      <c r="T351" s="165"/>
      <c r="U351" s="165"/>
      <c r="V351" s="414"/>
      <c r="W351" s="415"/>
      <c r="X351" s="416"/>
      <c r="Y351" s="309"/>
    </row>
    <row r="352" spans="1:25" s="43" customFormat="1" x14ac:dyDescent="0.2">
      <c r="A352" s="40"/>
      <c r="B352" s="830" t="s">
        <v>285</v>
      </c>
      <c r="C352" s="831">
        <v>0</v>
      </c>
      <c r="D352" s="912">
        <v>0</v>
      </c>
      <c r="E352" s="832">
        <f t="shared" si="13"/>
        <v>0</v>
      </c>
      <c r="F352" s="831">
        <v>0</v>
      </c>
      <c r="G352" s="1247">
        <v>0</v>
      </c>
      <c r="H352" s="832">
        <f t="shared" si="12"/>
        <v>0</v>
      </c>
      <c r="J352" s="830" t="s">
        <v>285</v>
      </c>
      <c r="K352" s="831">
        <v>0</v>
      </c>
      <c r="L352" s="1247">
        <v>0</v>
      </c>
      <c r="M352" s="831">
        <v>0</v>
      </c>
      <c r="N352" s="1320">
        <v>0</v>
      </c>
      <c r="O352" s="165"/>
      <c r="P352" s="165"/>
      <c r="Q352" s="165"/>
      <c r="R352" s="165"/>
      <c r="S352" s="165"/>
      <c r="T352" s="165"/>
      <c r="U352" s="165"/>
      <c r="V352" s="414"/>
      <c r="W352" s="415"/>
      <c r="X352" s="416"/>
      <c r="Y352" s="309"/>
    </row>
    <row r="353" spans="1:25" s="43" customFormat="1" x14ac:dyDescent="0.2">
      <c r="A353" s="40"/>
      <c r="B353" s="830" t="s">
        <v>71</v>
      </c>
      <c r="C353" s="831">
        <v>1</v>
      </c>
      <c r="D353" s="1247">
        <f>6734000/1000000</f>
        <v>6.734</v>
      </c>
      <c r="E353" s="832">
        <f t="shared" si="13"/>
        <v>1.002004008016032E-3</v>
      </c>
      <c r="F353" s="831">
        <v>6</v>
      </c>
      <c r="G353" s="1247">
        <f>57619000/1000000</f>
        <v>57.619</v>
      </c>
      <c r="H353" s="832">
        <f t="shared" si="12"/>
        <v>3.1729243786356425E-3</v>
      </c>
      <c r="J353" s="830" t="s">
        <v>71</v>
      </c>
      <c r="K353" s="831">
        <v>0</v>
      </c>
      <c r="L353" s="1247">
        <v>0</v>
      </c>
      <c r="M353" s="831">
        <v>4</v>
      </c>
      <c r="N353" s="1320">
        <v>41.802999999999997</v>
      </c>
      <c r="O353" s="165"/>
      <c r="P353" s="165"/>
      <c r="Q353" s="165"/>
      <c r="W353" s="415"/>
      <c r="X353" s="416"/>
      <c r="Y353" s="309"/>
    </row>
    <row r="354" spans="1:25" s="43" customFormat="1" x14ac:dyDescent="0.2">
      <c r="A354" s="40"/>
      <c r="B354" s="830" t="s">
        <v>286</v>
      </c>
      <c r="C354" s="831">
        <v>1</v>
      </c>
      <c r="D354" s="1247">
        <f>9241000/1000000</f>
        <v>9.2409999999999997</v>
      </c>
      <c r="E354" s="832">
        <f t="shared" si="13"/>
        <v>1.002004008016032E-3</v>
      </c>
      <c r="F354" s="831">
        <v>5</v>
      </c>
      <c r="G354" s="1247">
        <f>49769000/1000000</f>
        <v>49.768999999999998</v>
      </c>
      <c r="H354" s="832">
        <f t="shared" si="12"/>
        <v>2.6441036488630354E-3</v>
      </c>
      <c r="J354" s="830" t="s">
        <v>286</v>
      </c>
      <c r="K354" s="831">
        <v>2</v>
      </c>
      <c r="L354" s="1247">
        <v>18.593</v>
      </c>
      <c r="M354" s="831">
        <v>10</v>
      </c>
      <c r="N354" s="1320">
        <v>91.936000000000007</v>
      </c>
      <c r="O354" s="165"/>
      <c r="P354" s="603"/>
      <c r="Q354" s="165"/>
      <c r="W354" s="415"/>
      <c r="X354" s="416"/>
      <c r="Y354" s="309"/>
    </row>
    <row r="355" spans="1:25" s="43" customFormat="1" x14ac:dyDescent="0.2">
      <c r="A355" s="40"/>
      <c r="B355" s="830" t="s">
        <v>287</v>
      </c>
      <c r="C355" s="831">
        <v>15</v>
      </c>
      <c r="D355" s="1247">
        <f>174563882.29/1000000</f>
        <v>174.56388228999998</v>
      </c>
      <c r="E355" s="832">
        <f t="shared" si="13"/>
        <v>1.503006012024048E-2</v>
      </c>
      <c r="F355" s="831">
        <v>77</v>
      </c>
      <c r="G355" s="1247">
        <f>855388177.32/1000000</f>
        <v>855.38817732000007</v>
      </c>
      <c r="H355" s="832">
        <f t="shared" si="12"/>
        <v>4.0719196192490745E-2</v>
      </c>
      <c r="J355" s="830" t="s">
        <v>287</v>
      </c>
      <c r="K355" s="831">
        <v>3</v>
      </c>
      <c r="L355" s="1247">
        <v>35.713586390000003</v>
      </c>
      <c r="M355" s="831">
        <v>46</v>
      </c>
      <c r="N355" s="1320">
        <v>456.33009643000003</v>
      </c>
      <c r="O355" s="165"/>
      <c r="P355" s="603"/>
      <c r="Q355" s="165"/>
      <c r="W355" s="415"/>
      <c r="X355" s="416"/>
      <c r="Y355" s="309"/>
    </row>
    <row r="356" spans="1:25" s="43" customFormat="1" x14ac:dyDescent="0.2">
      <c r="A356" s="40"/>
      <c r="B356" s="830" t="s">
        <v>124</v>
      </c>
      <c r="C356" s="831">
        <v>39</v>
      </c>
      <c r="D356" s="1247">
        <f>424559604.06/1000000</f>
        <v>424.55960406000003</v>
      </c>
      <c r="E356" s="832">
        <f t="shared" si="13"/>
        <v>3.9078156312625248E-2</v>
      </c>
      <c r="F356" s="831">
        <v>24</v>
      </c>
      <c r="G356" s="1247">
        <f>300014862.62/1000000</f>
        <v>300.01486262000003</v>
      </c>
      <c r="H356" s="832">
        <f t="shared" si="12"/>
        <v>1.269169751454257E-2</v>
      </c>
      <c r="J356" s="830" t="s">
        <v>124</v>
      </c>
      <c r="K356" s="831">
        <v>9</v>
      </c>
      <c r="L356" s="1247">
        <v>153.04992174</v>
      </c>
      <c r="M356" s="831">
        <v>14</v>
      </c>
      <c r="N356" s="1320">
        <v>141.01190912000001</v>
      </c>
      <c r="O356" s="165"/>
      <c r="P356" s="165"/>
      <c r="Q356" s="165"/>
    </row>
    <row r="357" spans="1:25" s="43" customFormat="1" x14ac:dyDescent="0.2">
      <c r="A357" s="40"/>
      <c r="B357" s="830" t="s">
        <v>726</v>
      </c>
      <c r="C357" s="831">
        <v>16</v>
      </c>
      <c r="D357" s="1247">
        <f>278284679.14/1000000</f>
        <v>278.28467913999998</v>
      </c>
      <c r="E357" s="832">
        <f t="shared" si="13"/>
        <v>1.6032064128256512E-2</v>
      </c>
      <c r="F357" s="831">
        <v>49</v>
      </c>
      <c r="G357" s="1247">
        <f>503015570.57/1000000</f>
        <v>503.01557056999997</v>
      </c>
      <c r="H357" s="832">
        <f t="shared" si="12"/>
        <v>2.5912215758857746E-2</v>
      </c>
      <c r="J357" s="830" t="s">
        <v>337</v>
      </c>
      <c r="K357" s="831">
        <v>6</v>
      </c>
      <c r="L357" s="1320">
        <v>101.34180599</v>
      </c>
      <c r="M357" s="831">
        <v>48</v>
      </c>
      <c r="N357" s="1320">
        <v>519.26581437000004</v>
      </c>
      <c r="O357" s="165"/>
      <c r="P357" s="165"/>
      <c r="Q357" s="165"/>
    </row>
    <row r="358" spans="1:25" s="43" customFormat="1" x14ac:dyDescent="0.2">
      <c r="A358" s="40"/>
      <c r="B358" s="830" t="s">
        <v>324</v>
      </c>
      <c r="C358" s="831">
        <v>0</v>
      </c>
      <c r="D358" s="1247">
        <v>0</v>
      </c>
      <c r="E358" s="832">
        <f t="shared" si="13"/>
        <v>0</v>
      </c>
      <c r="F358" s="831">
        <v>15</v>
      </c>
      <c r="G358" s="1247">
        <f>133714000/1000000</f>
        <v>133.714</v>
      </c>
      <c r="H358" s="832">
        <f t="shared" si="12"/>
        <v>7.9323109465891072E-3</v>
      </c>
      <c r="J358" s="830" t="s">
        <v>288</v>
      </c>
      <c r="K358" s="831">
        <v>0</v>
      </c>
      <c r="L358" s="912">
        <v>0</v>
      </c>
      <c r="M358" s="831">
        <v>1</v>
      </c>
      <c r="N358" s="1320">
        <v>9.3000000000000007</v>
      </c>
      <c r="P358" s="147"/>
      <c r="Q358" s="147"/>
    </row>
    <row r="359" spans="1:25" s="43" customFormat="1" x14ac:dyDescent="0.2">
      <c r="A359" s="40"/>
      <c r="B359" s="1023" t="s">
        <v>718</v>
      </c>
      <c r="C359" s="1024">
        <v>0</v>
      </c>
      <c r="D359" s="1247">
        <v>0</v>
      </c>
      <c r="E359" s="832">
        <f t="shared" si="13"/>
        <v>0</v>
      </c>
      <c r="F359" s="1024">
        <v>4</v>
      </c>
      <c r="G359" s="1247">
        <f>37200000/1000000</f>
        <v>37.200000000000003</v>
      </c>
      <c r="H359" s="832">
        <f t="shared" si="12"/>
        <v>2.1152829190904283E-3</v>
      </c>
      <c r="J359" s="1023" t="s">
        <v>604</v>
      </c>
      <c r="K359" s="1024">
        <v>0</v>
      </c>
      <c r="L359" s="1025">
        <v>0</v>
      </c>
      <c r="M359" s="1024">
        <v>2</v>
      </c>
      <c r="N359" s="1321">
        <v>17.78</v>
      </c>
      <c r="P359" s="147"/>
      <c r="Q359" s="147"/>
    </row>
    <row r="360" spans="1:25" s="43" customFormat="1" x14ac:dyDescent="0.2">
      <c r="A360" s="40"/>
      <c r="B360" s="830" t="s">
        <v>118</v>
      </c>
      <c r="C360" s="831">
        <v>0</v>
      </c>
      <c r="D360" s="1247">
        <v>0</v>
      </c>
      <c r="E360" s="832">
        <f t="shared" si="13"/>
        <v>0</v>
      </c>
      <c r="F360" s="831">
        <v>0</v>
      </c>
      <c r="G360" s="1247">
        <v>0</v>
      </c>
      <c r="H360" s="832">
        <f t="shared" si="12"/>
        <v>0</v>
      </c>
      <c r="J360" s="830" t="s">
        <v>118</v>
      </c>
      <c r="K360" s="831">
        <v>0</v>
      </c>
      <c r="L360" s="1247">
        <v>0</v>
      </c>
      <c r="M360" s="831">
        <v>0</v>
      </c>
      <c r="N360" s="1320">
        <v>0</v>
      </c>
      <c r="P360" s="147"/>
      <c r="Q360" s="147"/>
    </row>
    <row r="361" spans="1:25" s="43" customFormat="1" x14ac:dyDescent="0.2">
      <c r="A361" s="40"/>
      <c r="B361" s="830" t="s">
        <v>241</v>
      </c>
      <c r="C361" s="831">
        <v>0</v>
      </c>
      <c r="D361" s="1247">
        <v>0</v>
      </c>
      <c r="E361" s="832">
        <f t="shared" si="13"/>
        <v>0</v>
      </c>
      <c r="F361" s="831">
        <v>0</v>
      </c>
      <c r="G361" s="1247">
        <v>0</v>
      </c>
      <c r="H361" s="832">
        <f t="shared" si="12"/>
        <v>0</v>
      </c>
      <c r="J361" s="830" t="s">
        <v>241</v>
      </c>
      <c r="K361" s="831">
        <v>0</v>
      </c>
      <c r="L361" s="913">
        <v>0</v>
      </c>
      <c r="M361" s="831">
        <v>0</v>
      </c>
      <c r="N361" s="1320">
        <v>0</v>
      </c>
      <c r="P361" s="147"/>
      <c r="Q361" s="147"/>
    </row>
    <row r="362" spans="1:25" s="43" customFormat="1" x14ac:dyDescent="0.2">
      <c r="A362" s="40"/>
      <c r="B362" s="830" t="s">
        <v>314</v>
      </c>
      <c r="C362" s="831">
        <v>0</v>
      </c>
      <c r="D362" s="1247">
        <v>0</v>
      </c>
      <c r="E362" s="832">
        <f t="shared" si="13"/>
        <v>0</v>
      </c>
      <c r="F362" s="831">
        <v>0</v>
      </c>
      <c r="G362" s="1247">
        <v>0</v>
      </c>
      <c r="H362" s="832">
        <f t="shared" si="12"/>
        <v>0</v>
      </c>
      <c r="J362" s="830" t="s">
        <v>278</v>
      </c>
      <c r="K362" s="831">
        <v>0</v>
      </c>
      <c r="L362" s="912">
        <v>0</v>
      </c>
      <c r="M362" s="831">
        <v>0</v>
      </c>
      <c r="N362" s="913">
        <v>0</v>
      </c>
      <c r="P362" s="166"/>
      <c r="Q362" s="166"/>
    </row>
    <row r="363" spans="1:25" s="43" customFormat="1" x14ac:dyDescent="0.2">
      <c r="A363" s="40"/>
      <c r="B363" s="830" t="s">
        <v>727</v>
      </c>
      <c r="C363" s="831">
        <v>0</v>
      </c>
      <c r="D363" s="1247">
        <v>0</v>
      </c>
      <c r="E363" s="832">
        <f t="shared" si="13"/>
        <v>0</v>
      </c>
      <c r="F363" s="831">
        <v>0</v>
      </c>
      <c r="G363" s="1247">
        <v>0</v>
      </c>
      <c r="H363" s="832">
        <f t="shared" si="12"/>
        <v>0</v>
      </c>
      <c r="J363" s="830" t="s">
        <v>323</v>
      </c>
      <c r="K363" s="831">
        <v>0</v>
      </c>
      <c r="L363" s="912">
        <v>0</v>
      </c>
      <c r="M363" s="831">
        <v>0</v>
      </c>
      <c r="N363" s="913">
        <v>0</v>
      </c>
      <c r="P363" s="166"/>
      <c r="Q363" s="166"/>
    </row>
    <row r="364" spans="1:25" s="43" customFormat="1" x14ac:dyDescent="0.2">
      <c r="A364" s="40"/>
      <c r="B364" s="830" t="s">
        <v>313</v>
      </c>
      <c r="C364" s="831">
        <v>22</v>
      </c>
      <c r="D364" s="1247">
        <f>414602318.73/1000000</f>
        <v>414.60231873000004</v>
      </c>
      <c r="E364" s="832">
        <f t="shared" si="13"/>
        <v>2.2044088176352707E-2</v>
      </c>
      <c r="F364" s="831">
        <v>40</v>
      </c>
      <c r="G364" s="1247">
        <f>454354270.29/1000000</f>
        <v>454.35427029000004</v>
      </c>
      <c r="H364" s="832">
        <f t="shared" si="12"/>
        <v>2.1152829190904283E-2</v>
      </c>
      <c r="J364" s="830" t="s">
        <v>313</v>
      </c>
      <c r="K364" s="831">
        <v>32</v>
      </c>
      <c r="L364" s="1247">
        <v>312.90690171</v>
      </c>
      <c r="M364" s="831">
        <v>33</v>
      </c>
      <c r="N364" s="1320">
        <v>401.03865088999999</v>
      </c>
      <c r="P364" s="166"/>
      <c r="Q364" s="166"/>
    </row>
    <row r="365" spans="1:25" s="43" customFormat="1" x14ac:dyDescent="0.2">
      <c r="A365" s="40"/>
      <c r="B365" s="830" t="s">
        <v>370</v>
      </c>
      <c r="C365" s="831">
        <v>7</v>
      </c>
      <c r="D365" s="1247">
        <f>68636000/1000000</f>
        <v>68.635999999999996</v>
      </c>
      <c r="E365" s="832">
        <f t="shared" si="13"/>
        <v>7.0140280561122245E-3</v>
      </c>
      <c r="F365" s="831">
        <v>43</v>
      </c>
      <c r="G365" s="1247">
        <f>439635502.72/1000000</f>
        <v>439.63550272000003</v>
      </c>
      <c r="H365" s="832">
        <f t="shared" si="12"/>
        <v>2.2739291380222106E-2</v>
      </c>
      <c r="J365" s="830" t="s">
        <v>279</v>
      </c>
      <c r="K365" s="831">
        <v>11</v>
      </c>
      <c r="L365" s="1320">
        <v>133.37652009000001</v>
      </c>
      <c r="M365" s="831">
        <v>29</v>
      </c>
      <c r="N365" s="1320">
        <v>369.07599710000005</v>
      </c>
      <c r="P365" s="166"/>
      <c r="Q365" s="166"/>
    </row>
    <row r="366" spans="1:25" s="43" customFormat="1" x14ac:dyDescent="0.2">
      <c r="A366" s="40"/>
      <c r="B366" s="1460" t="s">
        <v>725</v>
      </c>
      <c r="C366" s="1468">
        <v>5</v>
      </c>
      <c r="D366" s="1469">
        <f>115325152.02/1000000</f>
        <v>115.32515201999999</v>
      </c>
      <c r="E366" s="832">
        <f t="shared" si="13"/>
        <v>5.0100200400801601E-3</v>
      </c>
      <c r="F366" s="1468">
        <v>34</v>
      </c>
      <c r="G366" s="1469">
        <f>370919286.33/1000000</f>
        <v>370.91928632999998</v>
      </c>
      <c r="H366" s="832">
        <f t="shared" si="12"/>
        <v>1.7979904812268643E-2</v>
      </c>
      <c r="J366" s="1460" t="s">
        <v>725</v>
      </c>
      <c r="K366" s="1468">
        <v>19</v>
      </c>
      <c r="L366" s="1470">
        <v>300.00302848000001</v>
      </c>
      <c r="M366" s="1468">
        <v>34</v>
      </c>
      <c r="N366" s="1470">
        <v>393.43842211000003</v>
      </c>
      <c r="P366" s="166"/>
      <c r="Q366" s="166"/>
    </row>
    <row r="367" spans="1:25" s="43" customFormat="1" x14ac:dyDescent="0.2">
      <c r="A367" s="40"/>
      <c r="B367" s="830" t="s">
        <v>722</v>
      </c>
      <c r="C367" s="831">
        <v>9</v>
      </c>
      <c r="D367" s="1247">
        <f>72160000/1000000</f>
        <v>72.16</v>
      </c>
      <c r="E367" s="832">
        <f t="shared" si="13"/>
        <v>9.0180360721442889E-3</v>
      </c>
      <c r="F367" s="831">
        <v>6</v>
      </c>
      <c r="G367" s="1247">
        <f>45021000/1000000</f>
        <v>45.021000000000001</v>
      </c>
      <c r="H367" s="832">
        <f t="shared" si="12"/>
        <v>3.1729243786356425E-3</v>
      </c>
      <c r="J367" s="1473" t="s">
        <v>57</v>
      </c>
      <c r="K367" s="1474">
        <f>SUM(K341:K366)</f>
        <v>592</v>
      </c>
      <c r="L367" s="1475">
        <f>SUM(L341:L366)</f>
        <v>7713.7058343099998</v>
      </c>
      <c r="M367" s="1474">
        <f>SUM(M341:M366)</f>
        <v>1654</v>
      </c>
      <c r="N367" s="1475">
        <f>SUM(N341:N366)</f>
        <v>18413.568399969998</v>
      </c>
      <c r="P367" s="166"/>
      <c r="Q367" s="166"/>
    </row>
    <row r="368" spans="1:25" s="43" customFormat="1" ht="17.100000000000001" customHeight="1" x14ac:dyDescent="0.2">
      <c r="A368" s="40"/>
      <c r="B368" s="833" t="s">
        <v>57</v>
      </c>
      <c r="C368" s="834">
        <f t="shared" ref="C368:H368" si="14">SUM(C342:C367)</f>
        <v>998</v>
      </c>
      <c r="D368" s="1248">
        <f t="shared" si="14"/>
        <v>15307.69041664</v>
      </c>
      <c r="E368" s="835">
        <f t="shared" si="14"/>
        <v>0.99999999999999967</v>
      </c>
      <c r="F368" s="834">
        <f t="shared" si="14"/>
        <v>1891</v>
      </c>
      <c r="G368" s="1248">
        <f t="shared" si="14"/>
        <v>24344.506567620003</v>
      </c>
      <c r="H368" s="835">
        <f t="shared" si="14"/>
        <v>0.99999999999999989</v>
      </c>
      <c r="J368" s="1471"/>
      <c r="K368" s="1472"/>
      <c r="L368" s="902"/>
      <c r="M368" s="1472"/>
      <c r="N368" s="902"/>
      <c r="P368" s="147"/>
      <c r="Q368" s="147"/>
    </row>
    <row r="369" spans="1:25" ht="18.75" customHeight="1" x14ac:dyDescent="0.2">
      <c r="A369" s="16"/>
      <c r="B369" s="466" t="s">
        <v>122</v>
      </c>
      <c r="C369" s="827"/>
      <c r="D369" s="827"/>
      <c r="E369" s="827"/>
      <c r="F369" s="168"/>
      <c r="G369" s="168"/>
      <c r="H369" s="20"/>
      <c r="K369" s="140"/>
      <c r="L369" s="140"/>
      <c r="M369" s="25"/>
      <c r="N369" s="140"/>
      <c r="Q369" s="100"/>
      <c r="W369" s="43"/>
      <c r="X369" s="43"/>
      <c r="Y369" s="43"/>
    </row>
    <row r="370" spans="1:25" x14ac:dyDescent="0.2">
      <c r="A370" s="16"/>
      <c r="C370" s="2"/>
      <c r="D370" s="2"/>
      <c r="G370" s="20"/>
      <c r="H370" s="20"/>
      <c r="Q370" s="20"/>
      <c r="W370" s="43"/>
      <c r="X370" s="43"/>
      <c r="Y370" s="43"/>
    </row>
    <row r="371" spans="1:25" x14ac:dyDescent="0.2">
      <c r="A371" s="16"/>
      <c r="C371" s="2"/>
      <c r="D371" s="2"/>
      <c r="G371" s="20"/>
      <c r="H371" s="20"/>
      <c r="Q371" s="22"/>
      <c r="W371" s="43"/>
      <c r="X371" s="43"/>
      <c r="Y371" s="43"/>
    </row>
    <row r="372" spans="1:25" x14ac:dyDescent="0.2">
      <c r="A372" s="16"/>
      <c r="B372" s="775"/>
      <c r="C372" s="827"/>
      <c r="D372" s="827"/>
      <c r="E372" s="827"/>
      <c r="F372" s="148"/>
      <c r="G372" s="148"/>
      <c r="H372" s="20"/>
      <c r="Q372" s="22"/>
    </row>
    <row r="373" spans="1:25" x14ac:dyDescent="0.2">
      <c r="A373" s="16"/>
      <c r="B373" s="775"/>
      <c r="C373" s="634"/>
      <c r="D373" s="634"/>
      <c r="E373" s="775"/>
      <c r="F373" s="15"/>
      <c r="G373" s="149"/>
      <c r="H373" s="20"/>
      <c r="O373" s="140"/>
      <c r="Q373" s="22"/>
    </row>
    <row r="374" spans="1:25" x14ac:dyDescent="0.2">
      <c r="A374" s="16"/>
      <c r="B374" s="775"/>
      <c r="C374" s="634"/>
      <c r="D374" s="634"/>
      <c r="E374" s="775"/>
      <c r="F374" s="15"/>
      <c r="G374" s="150"/>
      <c r="I374" s="15"/>
      <c r="J374" s="151"/>
      <c r="N374" s="23"/>
      <c r="O374" s="23"/>
      <c r="P374" s="5"/>
      <c r="Q374" s="22"/>
    </row>
    <row r="375" spans="1:25" x14ac:dyDescent="0.2">
      <c r="A375" s="16"/>
      <c r="B375" s="775"/>
      <c r="C375" s="634"/>
      <c r="D375" s="634"/>
      <c r="E375" s="775"/>
      <c r="F375" s="15"/>
      <c r="G375" s="150"/>
      <c r="I375" s="15"/>
      <c r="J375" s="151"/>
      <c r="L375" s="100"/>
      <c r="M375" s="25"/>
      <c r="N375" s="135"/>
      <c r="O375" s="135"/>
      <c r="P375" s="5"/>
      <c r="Q375" s="22"/>
    </row>
    <row r="376" spans="1:25" x14ac:dyDescent="0.2">
      <c r="A376" s="16"/>
      <c r="B376" s="775"/>
      <c r="C376" s="634"/>
      <c r="D376" s="634"/>
      <c r="E376" s="775"/>
      <c r="F376" s="15"/>
      <c r="G376" s="150"/>
      <c r="I376" s="15"/>
      <c r="L376" s="17"/>
      <c r="M376" s="25"/>
      <c r="N376" s="135"/>
      <c r="O376" s="135"/>
      <c r="P376" s="5"/>
      <c r="Q376" s="22"/>
    </row>
    <row r="377" spans="1:25" ht="12.75" customHeight="1" x14ac:dyDescent="0.2">
      <c r="A377" s="16"/>
      <c r="B377" s="775"/>
      <c r="C377" s="634"/>
      <c r="D377" s="634"/>
      <c r="E377" s="775"/>
      <c r="F377" s="15"/>
      <c r="G377" s="150"/>
      <c r="I377" s="15"/>
      <c r="L377" s="17"/>
      <c r="M377" s="25"/>
      <c r="N377" s="135"/>
      <c r="O377" s="135"/>
      <c r="P377" s="5"/>
      <c r="Q377" s="22"/>
    </row>
    <row r="378" spans="1:25" ht="12.75" customHeight="1" x14ac:dyDescent="0.2">
      <c r="A378" s="16"/>
      <c r="B378" s="816"/>
      <c r="C378" s="634"/>
      <c r="D378" s="634"/>
      <c r="F378" s="152"/>
      <c r="G378" s="153"/>
      <c r="L378" s="17"/>
      <c r="M378" s="25"/>
      <c r="N378" s="135"/>
      <c r="O378" s="135"/>
      <c r="P378" s="5"/>
      <c r="Q378" s="22"/>
    </row>
    <row r="379" spans="1:25" ht="15" customHeight="1" x14ac:dyDescent="0.2">
      <c r="A379" s="16"/>
      <c r="L379" s="17"/>
      <c r="M379" s="25"/>
      <c r="N379" s="135"/>
      <c r="O379" s="135"/>
      <c r="P379" s="5"/>
      <c r="Q379" s="22"/>
    </row>
    <row r="380" spans="1:25" ht="15" customHeight="1" x14ac:dyDescent="0.2">
      <c r="A380" s="16"/>
      <c r="L380" s="17"/>
      <c r="M380" s="25"/>
      <c r="N380" s="135"/>
      <c r="O380" s="135"/>
      <c r="P380" s="5"/>
      <c r="Q380" s="22"/>
    </row>
    <row r="381" spans="1:25" ht="14.25" customHeight="1" x14ac:dyDescent="0.2">
      <c r="A381" s="16"/>
      <c r="L381" s="17"/>
      <c r="M381" s="25"/>
      <c r="N381" s="135"/>
      <c r="O381" s="135"/>
      <c r="Q381" s="22"/>
    </row>
    <row r="382" spans="1:25" ht="12.75" customHeight="1" x14ac:dyDescent="0.2">
      <c r="A382" s="16"/>
      <c r="L382" s="17"/>
      <c r="M382" s="25"/>
      <c r="N382" s="135"/>
      <c r="O382" s="135"/>
      <c r="Q382" s="25"/>
    </row>
    <row r="383" spans="1:25" x14ac:dyDescent="0.2">
      <c r="A383" s="16"/>
      <c r="L383" s="17"/>
      <c r="M383" s="25"/>
      <c r="N383" s="135"/>
      <c r="O383" s="135"/>
      <c r="Q383" s="25"/>
    </row>
    <row r="384" spans="1:25" x14ac:dyDescent="0.2">
      <c r="A384" s="16"/>
      <c r="L384" s="17"/>
      <c r="M384" s="25"/>
      <c r="N384" s="135"/>
      <c r="O384" s="135"/>
      <c r="Q384" s="25"/>
    </row>
    <row r="385" spans="1:17" x14ac:dyDescent="0.2">
      <c r="A385" s="16"/>
      <c r="L385" s="17"/>
      <c r="N385" s="135"/>
      <c r="O385" s="135"/>
      <c r="Q385" s="25"/>
    </row>
    <row r="386" spans="1:17" x14ac:dyDescent="0.2">
      <c r="A386" s="16"/>
      <c r="L386" s="17"/>
      <c r="N386" s="135"/>
      <c r="O386" s="135"/>
      <c r="Q386" s="25"/>
    </row>
    <row r="387" spans="1:17" x14ac:dyDescent="0.2">
      <c r="A387" s="16"/>
      <c r="L387" s="17"/>
      <c r="N387" s="135"/>
      <c r="O387" s="135"/>
      <c r="Q387" s="25"/>
    </row>
    <row r="388" spans="1:17"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L392" s="17"/>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ht="12.75" customHeight="1"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Q418" s="25"/>
    </row>
    <row r="419" spans="1:17" x14ac:dyDescent="0.2">
      <c r="A419" s="16"/>
      <c r="C419" s="2"/>
      <c r="D419" s="2"/>
      <c r="Q419" s="25"/>
    </row>
    <row r="420" spans="1:17" x14ac:dyDescent="0.2">
      <c r="A420" s="16"/>
      <c r="C420" s="2"/>
      <c r="D420" s="2"/>
      <c r="Q420" s="25"/>
    </row>
    <row r="421" spans="1:17" x14ac:dyDescent="0.2">
      <c r="A421" s="16"/>
      <c r="C421" s="2"/>
      <c r="D421" s="2"/>
      <c r="Q421" s="25"/>
    </row>
    <row r="422" spans="1:17" ht="26.25" customHeight="1" x14ac:dyDescent="0.2">
      <c r="A422" s="1761" t="s">
        <v>292</v>
      </c>
      <c r="B422" s="1761"/>
      <c r="C422" s="1761"/>
      <c r="D422" s="1761"/>
      <c r="E422" s="1761"/>
      <c r="F422" s="27"/>
      <c r="Q422" s="25"/>
    </row>
    <row r="423" spans="1:17" x14ac:dyDescent="0.2">
      <c r="A423" s="16"/>
      <c r="K423" s="24"/>
      <c r="Q423" s="25"/>
    </row>
    <row r="424" spans="1:17" ht="15" customHeight="1" x14ac:dyDescent="0.25">
      <c r="A424" s="16"/>
      <c r="B424" s="1762" t="s">
        <v>290</v>
      </c>
      <c r="C424" s="1763"/>
      <c r="D424" s="1763"/>
      <c r="E424" s="1764"/>
      <c r="F424" s="181"/>
      <c r="G424" s="1766" t="s">
        <v>290</v>
      </c>
      <c r="H424" s="1756"/>
      <c r="I424" s="1756"/>
      <c r="J424" s="1757"/>
      <c r="K424" s="24"/>
      <c r="Q424" s="25"/>
    </row>
    <row r="425" spans="1:17" ht="15" customHeight="1" x14ac:dyDescent="0.25">
      <c r="A425" s="16"/>
      <c r="B425" s="1762" t="s">
        <v>1740</v>
      </c>
      <c r="C425" s="1763"/>
      <c r="D425" s="1763"/>
      <c r="E425" s="1764"/>
      <c r="F425" s="181"/>
      <c r="G425" s="1766" t="s">
        <v>1739</v>
      </c>
      <c r="H425" s="1756"/>
      <c r="I425" s="1756"/>
      <c r="J425" s="1757"/>
      <c r="K425" s="24"/>
      <c r="Q425" s="25"/>
    </row>
    <row r="426" spans="1:17" x14ac:dyDescent="0.25">
      <c r="A426" s="16"/>
      <c r="B426" s="1758" t="s">
        <v>48</v>
      </c>
      <c r="C426" s="1758" t="s">
        <v>60</v>
      </c>
      <c r="D426" s="1769" t="s">
        <v>240</v>
      </c>
      <c r="E426" s="1770" t="s">
        <v>29</v>
      </c>
      <c r="F426" s="181"/>
      <c r="G426" s="1767" t="s">
        <v>48</v>
      </c>
      <c r="H426" s="1767" t="s">
        <v>60</v>
      </c>
      <c r="I426" s="1767" t="s">
        <v>240</v>
      </c>
      <c r="J426" s="1767" t="s">
        <v>29</v>
      </c>
      <c r="K426" s="24"/>
      <c r="L426" s="24"/>
      <c r="M426" s="20"/>
      <c r="P426" s="25"/>
      <c r="Q426" s="25"/>
    </row>
    <row r="427" spans="1:17" ht="10.5" hidden="1" customHeight="1" x14ac:dyDescent="0.25">
      <c r="A427" s="16"/>
      <c r="B427" s="1759"/>
      <c r="C427" s="1759"/>
      <c r="D427" s="1759"/>
      <c r="E427" s="1759"/>
      <c r="F427" s="181"/>
      <c r="G427" s="1768"/>
      <c r="H427" s="1768"/>
      <c r="I427" s="1768"/>
      <c r="J427" s="1768"/>
      <c r="L427" s="24"/>
      <c r="M427" s="20"/>
      <c r="P427" s="25"/>
      <c r="Q427" s="25"/>
    </row>
    <row r="428" spans="1:17" x14ac:dyDescent="0.25">
      <c r="A428" s="16"/>
      <c r="B428" s="1709" t="s">
        <v>93</v>
      </c>
      <c r="C428" s="837">
        <v>62</v>
      </c>
      <c r="D428" s="837">
        <v>79</v>
      </c>
      <c r="E428" s="837">
        <v>141</v>
      </c>
      <c r="F428" s="181"/>
      <c r="G428" s="897" t="s">
        <v>50</v>
      </c>
      <c r="H428" s="837">
        <v>81</v>
      </c>
      <c r="I428" s="837">
        <v>29</v>
      </c>
      <c r="J428" s="837">
        <v>110</v>
      </c>
      <c r="L428" s="24"/>
      <c r="M428" s="20"/>
      <c r="P428" s="25"/>
      <c r="Q428" s="25"/>
    </row>
    <row r="429" spans="1:17" x14ac:dyDescent="0.25">
      <c r="A429" s="16"/>
      <c r="B429" s="1709" t="s">
        <v>136</v>
      </c>
      <c r="C429" s="837">
        <v>145</v>
      </c>
      <c r="D429" s="837">
        <v>225</v>
      </c>
      <c r="E429" s="837">
        <v>370</v>
      </c>
      <c r="F429" s="181"/>
      <c r="G429" s="897" t="s">
        <v>51</v>
      </c>
      <c r="H429" s="837">
        <v>102</v>
      </c>
      <c r="I429" s="837">
        <v>113</v>
      </c>
      <c r="J429" s="837">
        <v>215</v>
      </c>
      <c r="L429" s="24"/>
      <c r="M429" s="20"/>
      <c r="P429" s="25"/>
      <c r="Q429" s="25"/>
    </row>
    <row r="430" spans="1:17" x14ac:dyDescent="0.25">
      <c r="A430" s="16"/>
      <c r="B430" s="1709" t="s">
        <v>137</v>
      </c>
      <c r="C430" s="837">
        <v>0</v>
      </c>
      <c r="D430" s="837">
        <v>7</v>
      </c>
      <c r="E430" s="837">
        <v>7</v>
      </c>
      <c r="F430" s="181"/>
      <c r="G430" s="897" t="s">
        <v>52</v>
      </c>
      <c r="H430" s="837">
        <v>0</v>
      </c>
      <c r="I430" s="837">
        <v>4</v>
      </c>
      <c r="J430" s="837">
        <v>4</v>
      </c>
      <c r="L430" s="24"/>
      <c r="M430" s="20"/>
      <c r="P430" s="25"/>
      <c r="Q430" s="25"/>
    </row>
    <row r="431" spans="1:17" x14ac:dyDescent="0.25">
      <c r="A431" s="16"/>
      <c r="B431" s="1709" t="s">
        <v>898</v>
      </c>
      <c r="C431" s="837">
        <v>34</v>
      </c>
      <c r="D431" s="837">
        <v>25</v>
      </c>
      <c r="E431" s="837">
        <v>59</v>
      </c>
      <c r="F431" s="181"/>
      <c r="G431" s="897" t="s">
        <v>53</v>
      </c>
      <c r="H431" s="837">
        <v>10</v>
      </c>
      <c r="I431" s="837">
        <v>4</v>
      </c>
      <c r="J431" s="837">
        <v>14</v>
      </c>
      <c r="L431" s="24"/>
      <c r="M431" s="20"/>
      <c r="P431" s="25"/>
      <c r="Q431" s="25"/>
    </row>
    <row r="432" spans="1:17" x14ac:dyDescent="0.25">
      <c r="A432" s="16"/>
      <c r="B432" s="1709" t="s">
        <v>995</v>
      </c>
      <c r="C432" s="837">
        <v>4</v>
      </c>
      <c r="D432" s="837">
        <v>0</v>
      </c>
      <c r="E432" s="837">
        <v>4</v>
      </c>
      <c r="F432" s="181"/>
      <c r="G432" s="897" t="s">
        <v>54</v>
      </c>
      <c r="H432" s="837">
        <v>9</v>
      </c>
      <c r="I432" s="837">
        <v>0</v>
      </c>
      <c r="J432" s="837">
        <v>9</v>
      </c>
      <c r="L432" s="24"/>
      <c r="M432" s="20"/>
      <c r="P432" s="25"/>
      <c r="Q432" s="25"/>
    </row>
    <row r="433" spans="1:17" x14ac:dyDescent="0.25">
      <c r="A433" s="16"/>
      <c r="B433" s="1709" t="s">
        <v>899</v>
      </c>
      <c r="C433" s="837">
        <v>59</v>
      </c>
      <c r="D433" s="837">
        <v>0</v>
      </c>
      <c r="E433" s="837">
        <v>59</v>
      </c>
      <c r="F433" s="181"/>
      <c r="G433" s="897" t="s">
        <v>55</v>
      </c>
      <c r="H433" s="837">
        <v>26</v>
      </c>
      <c r="I433" s="837">
        <v>0</v>
      </c>
      <c r="J433" s="837">
        <v>26</v>
      </c>
      <c r="L433" s="24"/>
      <c r="M433" s="20"/>
      <c r="P433" s="25"/>
      <c r="Q433" s="25"/>
    </row>
    <row r="434" spans="1:17" x14ac:dyDescent="0.25">
      <c r="A434" s="16"/>
      <c r="B434" s="1709" t="s">
        <v>217</v>
      </c>
      <c r="C434" s="837">
        <v>59</v>
      </c>
      <c r="D434" s="837">
        <v>2</v>
      </c>
      <c r="E434" s="837">
        <v>61</v>
      </c>
      <c r="F434" s="181"/>
      <c r="G434" s="897" t="s">
        <v>113</v>
      </c>
      <c r="H434" s="837">
        <v>56</v>
      </c>
      <c r="I434" s="837">
        <v>19</v>
      </c>
      <c r="J434" s="837">
        <v>75</v>
      </c>
      <c r="L434" s="24"/>
      <c r="M434" s="20"/>
      <c r="P434" s="25"/>
      <c r="Q434" s="25"/>
    </row>
    <row r="435" spans="1:17" x14ac:dyDescent="0.25">
      <c r="A435" s="16"/>
      <c r="B435" s="1709" t="s">
        <v>900</v>
      </c>
      <c r="C435" s="837">
        <v>29</v>
      </c>
      <c r="D435" s="837">
        <v>120</v>
      </c>
      <c r="E435" s="837">
        <v>149</v>
      </c>
      <c r="F435" s="181"/>
      <c r="G435" s="897" t="s">
        <v>283</v>
      </c>
      <c r="H435" s="837">
        <v>8</v>
      </c>
      <c r="I435" s="837">
        <v>13</v>
      </c>
      <c r="J435" s="837">
        <v>21</v>
      </c>
      <c r="L435" s="24"/>
      <c r="M435" s="20"/>
      <c r="P435" s="25"/>
      <c r="Q435" s="25"/>
    </row>
    <row r="436" spans="1:17" x14ac:dyDescent="0.25">
      <c r="A436" s="16"/>
      <c r="B436" s="1709" t="s">
        <v>293</v>
      </c>
      <c r="C436" s="837">
        <v>6</v>
      </c>
      <c r="D436" s="837">
        <v>10</v>
      </c>
      <c r="E436" s="837">
        <v>16</v>
      </c>
      <c r="F436" s="181"/>
      <c r="G436" s="897" t="s">
        <v>56</v>
      </c>
      <c r="H436" s="837">
        <v>2</v>
      </c>
      <c r="I436" s="837">
        <v>1</v>
      </c>
      <c r="J436" s="837">
        <v>3</v>
      </c>
      <c r="L436" s="24"/>
      <c r="M436" s="20"/>
      <c r="P436" s="25"/>
      <c r="Q436" s="25"/>
    </row>
    <row r="437" spans="1:17" x14ac:dyDescent="0.25">
      <c r="A437" s="16"/>
      <c r="B437" s="1709" t="s">
        <v>177</v>
      </c>
      <c r="C437" s="837">
        <v>1</v>
      </c>
      <c r="D437" s="837">
        <v>16</v>
      </c>
      <c r="E437" s="837">
        <v>17</v>
      </c>
      <c r="F437" s="181"/>
      <c r="G437" s="897" t="s">
        <v>284</v>
      </c>
      <c r="H437" s="837">
        <v>13</v>
      </c>
      <c r="I437" s="837">
        <v>20</v>
      </c>
      <c r="J437" s="837">
        <v>33</v>
      </c>
      <c r="L437" s="24"/>
      <c r="M437" s="20"/>
      <c r="P437" s="25"/>
      <c r="Q437" s="25"/>
    </row>
    <row r="438" spans="1:17" x14ac:dyDescent="0.25">
      <c r="A438" s="16"/>
      <c r="B438" s="1709" t="s">
        <v>126</v>
      </c>
      <c r="C438" s="837">
        <v>0</v>
      </c>
      <c r="D438" s="837">
        <v>0</v>
      </c>
      <c r="E438" s="837">
        <v>0</v>
      </c>
      <c r="F438" s="181"/>
      <c r="G438" s="897" t="s">
        <v>285</v>
      </c>
      <c r="H438" s="837">
        <v>0</v>
      </c>
      <c r="I438" s="837">
        <v>0</v>
      </c>
      <c r="J438" s="837">
        <v>0</v>
      </c>
      <c r="L438" s="24"/>
      <c r="M438" s="20"/>
      <c r="P438" s="25"/>
      <c r="Q438" s="25"/>
    </row>
    <row r="439" spans="1:17" x14ac:dyDescent="0.25">
      <c r="A439" s="16"/>
      <c r="B439" s="1709" t="s">
        <v>299</v>
      </c>
      <c r="C439" s="837">
        <v>1</v>
      </c>
      <c r="D439" s="837">
        <v>0</v>
      </c>
      <c r="E439" s="837">
        <v>1</v>
      </c>
      <c r="F439" s="181"/>
      <c r="G439" s="897" t="s">
        <v>71</v>
      </c>
      <c r="H439" s="837">
        <v>0</v>
      </c>
      <c r="I439" s="837">
        <v>0</v>
      </c>
      <c r="J439" s="837">
        <v>0</v>
      </c>
      <c r="L439" s="24"/>
      <c r="M439" s="20"/>
      <c r="P439" s="25"/>
      <c r="Q439" s="25"/>
    </row>
    <row r="440" spans="1:17" x14ac:dyDescent="0.25">
      <c r="A440" s="16"/>
      <c r="B440" s="1709" t="s">
        <v>901</v>
      </c>
      <c r="C440" s="837">
        <v>1</v>
      </c>
      <c r="D440" s="837">
        <v>0</v>
      </c>
      <c r="E440" s="837">
        <v>1</v>
      </c>
      <c r="F440" s="181"/>
      <c r="G440" s="897" t="s">
        <v>286</v>
      </c>
      <c r="H440" s="837">
        <v>2</v>
      </c>
      <c r="I440" s="837">
        <v>0</v>
      </c>
      <c r="J440" s="837">
        <v>2</v>
      </c>
      <c r="L440" s="24"/>
      <c r="M440" s="20"/>
      <c r="P440" s="25"/>
      <c r="Q440" s="25"/>
    </row>
    <row r="441" spans="1:17" x14ac:dyDescent="0.25">
      <c r="A441" s="16"/>
      <c r="B441" s="1709" t="s">
        <v>996</v>
      </c>
      <c r="C441" s="837">
        <v>12</v>
      </c>
      <c r="D441" s="837">
        <v>3</v>
      </c>
      <c r="E441" s="837">
        <v>15</v>
      </c>
      <c r="F441" s="181"/>
      <c r="G441" s="897" t="s">
        <v>287</v>
      </c>
      <c r="H441" s="837">
        <v>2</v>
      </c>
      <c r="I441" s="837">
        <v>1</v>
      </c>
      <c r="J441" s="837">
        <v>3</v>
      </c>
      <c r="L441" s="24"/>
      <c r="M441" s="20"/>
      <c r="P441" s="25"/>
      <c r="Q441" s="25"/>
    </row>
    <row r="442" spans="1:17" x14ac:dyDescent="0.25">
      <c r="A442" s="16"/>
      <c r="B442" s="1709" t="s">
        <v>163</v>
      </c>
      <c r="C442" s="837">
        <v>36</v>
      </c>
      <c r="D442" s="837">
        <v>3</v>
      </c>
      <c r="E442" s="837">
        <v>39</v>
      </c>
      <c r="F442" s="181"/>
      <c r="G442" s="897" t="s">
        <v>124</v>
      </c>
      <c r="H442" s="837">
        <v>3</v>
      </c>
      <c r="I442" s="837">
        <v>6</v>
      </c>
      <c r="J442" s="837">
        <v>9</v>
      </c>
      <c r="L442" s="24"/>
      <c r="M442" s="20"/>
      <c r="P442" s="25"/>
      <c r="Q442" s="25"/>
    </row>
    <row r="443" spans="1:17" x14ac:dyDescent="0.25">
      <c r="A443" s="16"/>
      <c r="B443" s="1709" t="s">
        <v>499</v>
      </c>
      <c r="C443" s="837">
        <v>7</v>
      </c>
      <c r="D443" s="837">
        <v>9</v>
      </c>
      <c r="E443" s="837">
        <v>16</v>
      </c>
      <c r="F443" s="181"/>
      <c r="G443" s="1249" t="s">
        <v>726</v>
      </c>
      <c r="H443" s="837">
        <v>1</v>
      </c>
      <c r="I443" s="837">
        <v>5</v>
      </c>
      <c r="J443" s="837">
        <v>6</v>
      </c>
      <c r="L443" s="24"/>
      <c r="M443" s="20"/>
      <c r="P443" s="25"/>
      <c r="Q443" s="25"/>
    </row>
    <row r="444" spans="1:17" x14ac:dyDescent="0.25">
      <c r="A444" s="16"/>
      <c r="B444" s="1709" t="s">
        <v>288</v>
      </c>
      <c r="C444" s="837">
        <v>0</v>
      </c>
      <c r="D444" s="837">
        <v>0</v>
      </c>
      <c r="E444" s="837">
        <v>0</v>
      </c>
      <c r="F444" s="181"/>
      <c r="G444" s="897" t="s">
        <v>324</v>
      </c>
      <c r="H444" s="837">
        <v>0</v>
      </c>
      <c r="I444" s="837">
        <v>0</v>
      </c>
      <c r="J444" s="837">
        <v>0</v>
      </c>
      <c r="L444" s="24"/>
      <c r="M444" s="20"/>
      <c r="P444" s="25"/>
      <c r="Q444" s="25"/>
    </row>
    <row r="445" spans="1:17" x14ac:dyDescent="0.25">
      <c r="A445" s="16"/>
      <c r="B445" s="1709" t="s">
        <v>604</v>
      </c>
      <c r="C445" s="1027">
        <v>0</v>
      </c>
      <c r="D445" s="1027">
        <v>0</v>
      </c>
      <c r="E445" s="837">
        <v>0</v>
      </c>
      <c r="F445" s="181"/>
      <c r="G445" s="897" t="s">
        <v>718</v>
      </c>
      <c r="H445" s="1027">
        <v>0</v>
      </c>
      <c r="I445" s="1027">
        <v>0</v>
      </c>
      <c r="J445" s="1027">
        <v>0</v>
      </c>
      <c r="L445" s="24"/>
      <c r="M445" s="20"/>
      <c r="P445" s="25"/>
      <c r="Q445" s="25"/>
    </row>
    <row r="446" spans="1:17" x14ac:dyDescent="0.25">
      <c r="A446" s="16"/>
      <c r="B446" s="1709" t="s">
        <v>997</v>
      </c>
      <c r="C446" s="837">
        <v>0</v>
      </c>
      <c r="D446" s="837">
        <v>0</v>
      </c>
      <c r="E446" s="837">
        <v>0</v>
      </c>
      <c r="F446" s="181"/>
      <c r="G446" s="897" t="s">
        <v>118</v>
      </c>
      <c r="H446" s="837">
        <v>0</v>
      </c>
      <c r="I446" s="837">
        <v>0</v>
      </c>
      <c r="J446" s="837">
        <v>0</v>
      </c>
      <c r="L446" s="24"/>
      <c r="M446" s="20"/>
      <c r="P446" s="25"/>
      <c r="Q446" s="25"/>
    </row>
    <row r="447" spans="1:17" x14ac:dyDescent="0.25">
      <c r="A447" s="16"/>
      <c r="B447" s="1709" t="s">
        <v>167</v>
      </c>
      <c r="C447" s="837">
        <v>0</v>
      </c>
      <c r="D447" s="837">
        <v>0</v>
      </c>
      <c r="E447" s="837">
        <v>0</v>
      </c>
      <c r="F447" s="181"/>
      <c r="G447" s="897" t="s">
        <v>241</v>
      </c>
      <c r="H447" s="837">
        <v>0</v>
      </c>
      <c r="I447" s="837">
        <v>0</v>
      </c>
      <c r="J447" s="837">
        <v>0</v>
      </c>
      <c r="L447" s="24"/>
      <c r="M447" s="20"/>
      <c r="P447" s="25"/>
      <c r="Q447" s="25"/>
    </row>
    <row r="448" spans="1:17" x14ac:dyDescent="0.25">
      <c r="A448" s="16"/>
      <c r="B448" s="1709" t="s">
        <v>278</v>
      </c>
      <c r="C448" s="837">
        <v>0</v>
      </c>
      <c r="D448" s="837">
        <v>0</v>
      </c>
      <c r="E448" s="837">
        <v>0</v>
      </c>
      <c r="F448" s="181"/>
      <c r="G448" s="897" t="s">
        <v>314</v>
      </c>
      <c r="H448" s="837">
        <v>0</v>
      </c>
      <c r="I448" s="837">
        <v>0</v>
      </c>
      <c r="J448" s="837">
        <v>0</v>
      </c>
      <c r="L448" s="24"/>
      <c r="M448" s="20"/>
      <c r="P448" s="25"/>
      <c r="Q448" s="25"/>
    </row>
    <row r="449" spans="1:17" x14ac:dyDescent="0.25">
      <c r="A449" s="16"/>
      <c r="B449" s="1709" t="s">
        <v>1201</v>
      </c>
      <c r="C449" s="837">
        <v>0</v>
      </c>
      <c r="D449" s="837">
        <v>0</v>
      </c>
      <c r="E449" s="837">
        <v>0</v>
      </c>
      <c r="F449" s="181"/>
      <c r="G449" s="1249" t="s">
        <v>727</v>
      </c>
      <c r="H449" s="837">
        <v>0</v>
      </c>
      <c r="I449" s="837">
        <v>0</v>
      </c>
      <c r="J449" s="837">
        <v>0</v>
      </c>
      <c r="L449" s="24"/>
      <c r="M449" s="20"/>
      <c r="P449" s="25"/>
      <c r="Q449" s="25"/>
    </row>
    <row r="450" spans="1:17" x14ac:dyDescent="0.25">
      <c r="A450" s="16"/>
      <c r="B450" s="1709" t="s">
        <v>599</v>
      </c>
      <c r="C450" s="837">
        <v>8</v>
      </c>
      <c r="D450" s="837">
        <v>14</v>
      </c>
      <c r="E450" s="837">
        <v>22</v>
      </c>
      <c r="F450" s="181"/>
      <c r="G450" s="1249" t="s">
        <v>313</v>
      </c>
      <c r="H450" s="837">
        <v>31</v>
      </c>
      <c r="I450" s="837">
        <v>1</v>
      </c>
      <c r="J450" s="837">
        <v>32</v>
      </c>
      <c r="L450" s="24"/>
      <c r="M450" s="20"/>
      <c r="P450" s="25"/>
      <c r="Q450" s="25"/>
    </row>
    <row r="451" spans="1:17" x14ac:dyDescent="0.25">
      <c r="A451" s="16"/>
      <c r="B451" s="1709" t="s">
        <v>279</v>
      </c>
      <c r="C451" s="837">
        <v>7</v>
      </c>
      <c r="D451" s="837">
        <v>0</v>
      </c>
      <c r="E451" s="837">
        <v>7</v>
      </c>
      <c r="F451" s="181"/>
      <c r="G451" s="897" t="s">
        <v>370</v>
      </c>
      <c r="H451" s="837">
        <v>6</v>
      </c>
      <c r="I451" s="837">
        <v>5</v>
      </c>
      <c r="J451" s="837">
        <v>11</v>
      </c>
      <c r="L451" s="24"/>
      <c r="M451" s="20"/>
      <c r="P451" s="25"/>
      <c r="Q451" s="25"/>
    </row>
    <row r="452" spans="1:17" x14ac:dyDescent="0.25">
      <c r="A452" s="16"/>
      <c r="B452" s="1709" t="s">
        <v>725</v>
      </c>
      <c r="C452" s="1476">
        <v>0</v>
      </c>
      <c r="D452" s="1476">
        <v>5</v>
      </c>
      <c r="E452" s="1476">
        <v>5</v>
      </c>
      <c r="F452" s="181"/>
      <c r="G452" s="1477" t="s">
        <v>725</v>
      </c>
      <c r="H452" s="1476">
        <v>7</v>
      </c>
      <c r="I452" s="1476">
        <v>12</v>
      </c>
      <c r="J452" s="1476">
        <v>19</v>
      </c>
      <c r="L452" s="24"/>
      <c r="M452" s="20"/>
      <c r="P452" s="25"/>
      <c r="Q452" s="25"/>
    </row>
    <row r="453" spans="1:17" x14ac:dyDescent="0.25">
      <c r="A453" s="16"/>
      <c r="B453" s="1710" t="s">
        <v>722</v>
      </c>
      <c r="C453" s="837">
        <v>9</v>
      </c>
      <c r="D453" s="837">
        <v>0</v>
      </c>
      <c r="E453" s="837">
        <v>9</v>
      </c>
      <c r="F453" s="181"/>
      <c r="G453" s="1480" t="s">
        <v>57</v>
      </c>
      <c r="H453" s="1481">
        <f>SUM(H428:H452)</f>
        <v>359</v>
      </c>
      <c r="I453" s="1481">
        <f>SUM(I428:I452)</f>
        <v>233</v>
      </c>
      <c r="J453" s="1481">
        <f>SUM(J428:J452)</f>
        <v>592</v>
      </c>
      <c r="L453" s="24"/>
      <c r="M453" s="20"/>
      <c r="P453" s="25"/>
      <c r="Q453" s="25"/>
    </row>
    <row r="454" spans="1:17" x14ac:dyDescent="0.25">
      <c r="A454" s="16"/>
      <c r="B454" s="838" t="s">
        <v>57</v>
      </c>
      <c r="C454" s="839">
        <f>SUM(C428:C453)</f>
        <v>480</v>
      </c>
      <c r="D454" s="839">
        <f>SUM(D428:D453)</f>
        <v>518</v>
      </c>
      <c r="E454" s="839">
        <f>SUM(E428:E453)</f>
        <v>998</v>
      </c>
      <c r="F454" s="181"/>
      <c r="G454" s="840" t="s">
        <v>289</v>
      </c>
      <c r="H454" s="1478"/>
      <c r="I454" s="1478"/>
      <c r="J454" s="1479"/>
      <c r="K454" s="140"/>
      <c r="L454" s="24"/>
      <c r="M454" s="20"/>
      <c r="P454" s="25"/>
      <c r="Q454" s="25"/>
    </row>
    <row r="455" spans="1:17" x14ac:dyDescent="0.2">
      <c r="A455" s="16"/>
      <c r="B455" s="840" t="s">
        <v>289</v>
      </c>
      <c r="C455" s="840"/>
      <c r="D455" s="840"/>
      <c r="E455" s="840"/>
      <c r="F455" s="183"/>
      <c r="H455" s="616"/>
      <c r="I455" s="898"/>
      <c r="J455" s="898"/>
      <c r="K455" s="182"/>
      <c r="Q455" s="25"/>
    </row>
    <row r="456" spans="1:17" x14ac:dyDescent="0.2">
      <c r="A456" s="16"/>
      <c r="B456" s="176"/>
      <c r="C456" s="177"/>
      <c r="D456" s="177"/>
      <c r="E456" s="178"/>
      <c r="F456" s="179"/>
      <c r="H456" s="178"/>
      <c r="I456" s="179"/>
      <c r="K456" s="24"/>
      <c r="Q456" s="25"/>
    </row>
    <row r="457" spans="1:17" x14ac:dyDescent="0.2">
      <c r="A457" s="16"/>
      <c r="B457" s="1762" t="s">
        <v>291</v>
      </c>
      <c r="C457" s="1763"/>
      <c r="D457" s="1763"/>
      <c r="E457" s="1764"/>
      <c r="F457" s="177"/>
      <c r="G457" s="1766" t="s">
        <v>291</v>
      </c>
      <c r="H457" s="1756"/>
      <c r="I457" s="1756"/>
      <c r="J457" s="1757"/>
      <c r="K457" s="24"/>
      <c r="Q457" s="25"/>
    </row>
    <row r="458" spans="1:17" ht="15" customHeight="1" x14ac:dyDescent="0.2">
      <c r="A458" s="16"/>
      <c r="B458" s="1762" t="s">
        <v>1740</v>
      </c>
      <c r="C458" s="1763"/>
      <c r="D458" s="1763"/>
      <c r="E458" s="1764"/>
      <c r="F458" s="177"/>
      <c r="G458" s="1766" t="s">
        <v>1739</v>
      </c>
      <c r="H458" s="1756"/>
      <c r="I458" s="1756"/>
      <c r="J458" s="1757"/>
      <c r="K458" s="24"/>
      <c r="Q458" s="25"/>
    </row>
    <row r="459" spans="1:17" ht="12" customHeight="1" x14ac:dyDescent="0.2">
      <c r="A459" s="16"/>
      <c r="B459" s="1758" t="s">
        <v>48</v>
      </c>
      <c r="C459" s="1758" t="s">
        <v>60</v>
      </c>
      <c r="D459" s="1769" t="s">
        <v>240</v>
      </c>
      <c r="E459" s="1770" t="s">
        <v>29</v>
      </c>
      <c r="F459" s="177"/>
      <c r="G459" s="1767" t="s">
        <v>48</v>
      </c>
      <c r="H459" s="1767" t="s">
        <v>60</v>
      </c>
      <c r="I459" s="1767" t="s">
        <v>240</v>
      </c>
      <c r="J459" s="1767" t="s">
        <v>29</v>
      </c>
      <c r="K459" s="24"/>
      <c r="L459" s="24"/>
      <c r="M459" s="20"/>
      <c r="P459" s="25"/>
      <c r="Q459" s="25"/>
    </row>
    <row r="460" spans="1:17" ht="2.4500000000000002" customHeight="1" x14ac:dyDescent="0.2">
      <c r="A460" s="16"/>
      <c r="B460" s="1759"/>
      <c r="C460" s="1759"/>
      <c r="D460" s="1759"/>
      <c r="E460" s="1759"/>
      <c r="F460" s="177"/>
      <c r="G460" s="1768"/>
      <c r="H460" s="1768"/>
      <c r="I460" s="1768"/>
      <c r="J460" s="1768"/>
      <c r="L460" s="24"/>
      <c r="M460" s="20"/>
      <c r="P460" s="25"/>
      <c r="Q460" s="25"/>
    </row>
    <row r="461" spans="1:17" x14ac:dyDescent="0.2">
      <c r="A461" s="16"/>
      <c r="B461" s="836" t="s">
        <v>50</v>
      </c>
      <c r="C461" s="837">
        <v>414</v>
      </c>
      <c r="D461" s="837">
        <v>12</v>
      </c>
      <c r="E461" s="837">
        <v>426</v>
      </c>
      <c r="F461" s="177"/>
      <c r="G461" s="1351" t="s">
        <v>50</v>
      </c>
      <c r="H461" s="899">
        <v>374</v>
      </c>
      <c r="I461" s="899">
        <v>15</v>
      </c>
      <c r="J461" s="837">
        <v>389</v>
      </c>
      <c r="L461" s="24"/>
      <c r="M461" s="20"/>
      <c r="P461" s="25"/>
      <c r="Q461" s="25"/>
    </row>
    <row r="462" spans="1:17" x14ac:dyDescent="0.2">
      <c r="A462" s="16"/>
      <c r="B462" s="836" t="s">
        <v>51</v>
      </c>
      <c r="C462" s="837">
        <v>321</v>
      </c>
      <c r="D462" s="837">
        <v>200</v>
      </c>
      <c r="E462" s="837">
        <v>521</v>
      </c>
      <c r="F462" s="177"/>
      <c r="G462" s="1351" t="s">
        <v>51</v>
      </c>
      <c r="H462" s="899">
        <v>365</v>
      </c>
      <c r="I462" s="899">
        <v>95</v>
      </c>
      <c r="J462" s="837">
        <v>460</v>
      </c>
      <c r="L462" s="24"/>
      <c r="M462" s="20"/>
      <c r="P462" s="25"/>
      <c r="Q462" s="25"/>
    </row>
    <row r="463" spans="1:17" x14ac:dyDescent="0.2">
      <c r="A463" s="16"/>
      <c r="B463" s="836" t="s">
        <v>52</v>
      </c>
      <c r="C463" s="837">
        <v>0</v>
      </c>
      <c r="D463" s="837">
        <v>4</v>
      </c>
      <c r="E463" s="837">
        <v>4</v>
      </c>
      <c r="F463" s="177"/>
      <c r="G463" s="1351" t="s">
        <v>52</v>
      </c>
      <c r="H463" s="899">
        <v>1</v>
      </c>
      <c r="I463" s="899">
        <v>1</v>
      </c>
      <c r="J463" s="837">
        <v>2</v>
      </c>
      <c r="L463" s="24"/>
      <c r="M463" s="20"/>
      <c r="P463" s="25"/>
      <c r="Q463" s="25"/>
    </row>
    <row r="464" spans="1:17" x14ac:dyDescent="0.2">
      <c r="A464" s="16"/>
      <c r="B464" s="836" t="s">
        <v>53</v>
      </c>
      <c r="C464" s="837">
        <v>41</v>
      </c>
      <c r="D464" s="837">
        <v>7</v>
      </c>
      <c r="E464" s="837">
        <v>48</v>
      </c>
      <c r="F464" s="177"/>
      <c r="G464" s="1351" t="s">
        <v>53</v>
      </c>
      <c r="H464" s="899">
        <v>44</v>
      </c>
      <c r="I464" s="899">
        <v>6</v>
      </c>
      <c r="J464" s="837">
        <v>50</v>
      </c>
      <c r="L464" s="24"/>
      <c r="M464" s="20"/>
      <c r="P464" s="25"/>
      <c r="Q464" s="25"/>
    </row>
    <row r="465" spans="1:17" x14ac:dyDescent="0.2">
      <c r="A465" s="16"/>
      <c r="B465" s="836" t="s">
        <v>54</v>
      </c>
      <c r="C465" s="837">
        <v>8</v>
      </c>
      <c r="D465" s="837">
        <v>0</v>
      </c>
      <c r="E465" s="837">
        <v>8</v>
      </c>
      <c r="F465" s="177"/>
      <c r="G465" s="1351" t="s">
        <v>54</v>
      </c>
      <c r="H465" s="899">
        <v>5</v>
      </c>
      <c r="I465" s="899">
        <v>0</v>
      </c>
      <c r="J465" s="837">
        <v>5</v>
      </c>
      <c r="L465" s="24"/>
      <c r="M465" s="20"/>
      <c r="P465" s="25"/>
      <c r="Q465" s="25"/>
    </row>
    <row r="466" spans="1:17" x14ac:dyDescent="0.2">
      <c r="A466" s="16"/>
      <c r="B466" s="836" t="s">
        <v>55</v>
      </c>
      <c r="C466" s="837">
        <v>64</v>
      </c>
      <c r="D466" s="837">
        <v>0</v>
      </c>
      <c r="E466" s="837">
        <v>64</v>
      </c>
      <c r="F466" s="177"/>
      <c r="G466" s="1351" t="s">
        <v>55</v>
      </c>
      <c r="H466" s="899">
        <v>59</v>
      </c>
      <c r="I466" s="899">
        <v>5</v>
      </c>
      <c r="J466" s="837">
        <v>64</v>
      </c>
      <c r="L466" s="24"/>
      <c r="M466" s="20"/>
      <c r="P466" s="25"/>
      <c r="Q466" s="25"/>
    </row>
    <row r="467" spans="1:17" x14ac:dyDescent="0.2">
      <c r="A467" s="16"/>
      <c r="B467" s="836" t="s">
        <v>113</v>
      </c>
      <c r="C467" s="837">
        <v>86</v>
      </c>
      <c r="D467" s="837">
        <v>3</v>
      </c>
      <c r="E467" s="837">
        <v>89</v>
      </c>
      <c r="F467" s="177"/>
      <c r="G467" s="1351" t="s">
        <v>113</v>
      </c>
      <c r="H467" s="899">
        <v>131</v>
      </c>
      <c r="I467" s="899">
        <v>20</v>
      </c>
      <c r="J467" s="837">
        <v>151</v>
      </c>
      <c r="L467" s="24"/>
      <c r="M467" s="20"/>
      <c r="P467" s="25"/>
      <c r="Q467" s="25"/>
    </row>
    <row r="468" spans="1:17" x14ac:dyDescent="0.2">
      <c r="A468" s="16"/>
      <c r="B468" s="836" t="s">
        <v>283</v>
      </c>
      <c r="C468" s="837">
        <v>34</v>
      </c>
      <c r="D468" s="837">
        <v>185</v>
      </c>
      <c r="E468" s="837">
        <v>219</v>
      </c>
      <c r="F468" s="177"/>
      <c r="G468" s="1351" t="s">
        <v>283</v>
      </c>
      <c r="H468" s="899">
        <v>41</v>
      </c>
      <c r="I468" s="899">
        <v>100</v>
      </c>
      <c r="J468" s="837">
        <v>141</v>
      </c>
      <c r="L468" s="24"/>
      <c r="M468" s="20"/>
      <c r="P468" s="25"/>
      <c r="Q468" s="25"/>
    </row>
    <row r="469" spans="1:17" x14ac:dyDescent="0.2">
      <c r="A469" s="16"/>
      <c r="B469" s="836" t="s">
        <v>56</v>
      </c>
      <c r="C469" s="837">
        <v>107</v>
      </c>
      <c r="D469" s="837">
        <v>12</v>
      </c>
      <c r="E469" s="837">
        <v>119</v>
      </c>
      <c r="F469" s="177"/>
      <c r="G469" s="1351" t="s">
        <v>56</v>
      </c>
      <c r="H469" s="899">
        <v>106</v>
      </c>
      <c r="I469" s="899">
        <v>12</v>
      </c>
      <c r="J469" s="837">
        <v>118</v>
      </c>
      <c r="L469" s="24"/>
      <c r="M469" s="20"/>
      <c r="P469" s="25"/>
      <c r="Q469" s="25"/>
    </row>
    <row r="470" spans="1:17" x14ac:dyDescent="0.2">
      <c r="A470" s="16"/>
      <c r="B470" s="1390" t="s">
        <v>284</v>
      </c>
      <c r="C470" s="837">
        <v>64</v>
      </c>
      <c r="D470" s="837">
        <v>26</v>
      </c>
      <c r="E470" s="837">
        <v>90</v>
      </c>
      <c r="F470" s="177"/>
      <c r="G470" s="1351" t="s">
        <v>284</v>
      </c>
      <c r="H470" s="899">
        <v>41</v>
      </c>
      <c r="I470" s="899">
        <v>12</v>
      </c>
      <c r="J470" s="837">
        <v>53</v>
      </c>
      <c r="L470" s="24"/>
      <c r="M470" s="20"/>
      <c r="P470" s="25"/>
      <c r="Q470" s="25"/>
    </row>
    <row r="471" spans="1:17" x14ac:dyDescent="0.2">
      <c r="A471" s="16"/>
      <c r="B471" s="836" t="s">
        <v>285</v>
      </c>
      <c r="C471" s="837">
        <v>0</v>
      </c>
      <c r="D471" s="837">
        <v>0</v>
      </c>
      <c r="E471" s="837">
        <v>0</v>
      </c>
      <c r="F471" s="177"/>
      <c r="G471" s="1351" t="s">
        <v>285</v>
      </c>
      <c r="H471" s="899">
        <v>0</v>
      </c>
      <c r="I471" s="899">
        <v>0</v>
      </c>
      <c r="J471" s="837">
        <v>0</v>
      </c>
      <c r="L471" s="24"/>
      <c r="M471" s="20"/>
      <c r="P471" s="25"/>
      <c r="Q471" s="25"/>
    </row>
    <row r="472" spans="1:17" x14ac:dyDescent="0.2">
      <c r="A472" s="16"/>
      <c r="B472" s="1390" t="s">
        <v>71</v>
      </c>
      <c r="C472" s="837">
        <v>6</v>
      </c>
      <c r="D472" s="837">
        <v>0</v>
      </c>
      <c r="E472" s="837">
        <v>6</v>
      </c>
      <c r="F472" s="177"/>
      <c r="G472" s="1351" t="s">
        <v>71</v>
      </c>
      <c r="H472" s="899">
        <v>4</v>
      </c>
      <c r="I472" s="899">
        <v>0</v>
      </c>
      <c r="J472" s="837">
        <v>4</v>
      </c>
      <c r="L472" s="24"/>
      <c r="M472" s="20"/>
      <c r="P472" s="25"/>
      <c r="Q472" s="25"/>
    </row>
    <row r="473" spans="1:17" x14ac:dyDescent="0.2">
      <c r="A473" s="16"/>
      <c r="B473" s="836" t="s">
        <v>286</v>
      </c>
      <c r="C473" s="837">
        <v>5</v>
      </c>
      <c r="D473" s="837">
        <v>0</v>
      </c>
      <c r="E473" s="837">
        <v>5</v>
      </c>
      <c r="F473" s="177"/>
      <c r="G473" s="1351" t="s">
        <v>286</v>
      </c>
      <c r="H473" s="899">
        <v>10</v>
      </c>
      <c r="I473" s="899">
        <v>0</v>
      </c>
      <c r="J473" s="837">
        <v>10</v>
      </c>
      <c r="L473" s="24"/>
      <c r="M473" s="20"/>
      <c r="P473" s="25"/>
      <c r="Q473" s="25"/>
    </row>
    <row r="474" spans="1:17" x14ac:dyDescent="0.2">
      <c r="A474" s="16"/>
      <c r="B474" s="836" t="s">
        <v>287</v>
      </c>
      <c r="C474" s="837">
        <v>51</v>
      </c>
      <c r="D474" s="837">
        <v>26</v>
      </c>
      <c r="E474" s="837">
        <v>77</v>
      </c>
      <c r="F474" s="177"/>
      <c r="G474" s="1351" t="s">
        <v>287</v>
      </c>
      <c r="H474" s="899">
        <v>44</v>
      </c>
      <c r="I474" s="899">
        <v>2</v>
      </c>
      <c r="J474" s="837">
        <v>46</v>
      </c>
      <c r="L474" s="24"/>
      <c r="M474" s="20"/>
      <c r="P474" s="25"/>
      <c r="Q474" s="25"/>
    </row>
    <row r="475" spans="1:17" x14ac:dyDescent="0.2">
      <c r="A475" s="16"/>
      <c r="B475" s="836" t="s">
        <v>124</v>
      </c>
      <c r="C475" s="837">
        <v>20</v>
      </c>
      <c r="D475" s="837">
        <v>4</v>
      </c>
      <c r="E475" s="837">
        <v>24</v>
      </c>
      <c r="F475" s="177"/>
      <c r="G475" s="1351" t="s">
        <v>124</v>
      </c>
      <c r="H475" s="899">
        <v>13</v>
      </c>
      <c r="I475" s="899">
        <v>1</v>
      </c>
      <c r="J475" s="837">
        <v>14</v>
      </c>
      <c r="L475" s="24"/>
      <c r="M475" s="20"/>
      <c r="P475" s="25"/>
      <c r="Q475" s="25"/>
    </row>
    <row r="476" spans="1:17" x14ac:dyDescent="0.2">
      <c r="A476" s="16"/>
      <c r="B476" s="1390" t="s">
        <v>726</v>
      </c>
      <c r="C476" s="837">
        <v>43</v>
      </c>
      <c r="D476" s="837">
        <v>6</v>
      </c>
      <c r="E476" s="837">
        <v>49</v>
      </c>
      <c r="F476" s="177"/>
      <c r="G476" s="1351" t="s">
        <v>726</v>
      </c>
      <c r="H476" s="899">
        <v>40</v>
      </c>
      <c r="I476" s="899">
        <v>8</v>
      </c>
      <c r="J476" s="837">
        <v>48</v>
      </c>
      <c r="L476" s="24"/>
      <c r="M476" s="20"/>
      <c r="P476" s="25"/>
      <c r="Q476" s="25"/>
    </row>
    <row r="477" spans="1:17" x14ac:dyDescent="0.2">
      <c r="A477" s="16"/>
      <c r="B477" s="1390" t="s">
        <v>324</v>
      </c>
      <c r="C477" s="837">
        <v>15</v>
      </c>
      <c r="D477" s="837">
        <v>0</v>
      </c>
      <c r="E477" s="837">
        <v>15</v>
      </c>
      <c r="F477" s="177"/>
      <c r="G477" s="897" t="s">
        <v>324</v>
      </c>
      <c r="H477" s="899">
        <v>1</v>
      </c>
      <c r="I477" s="899">
        <v>0</v>
      </c>
      <c r="J477" s="837">
        <v>1</v>
      </c>
      <c r="L477" s="24"/>
      <c r="M477" s="20"/>
      <c r="P477" s="25"/>
      <c r="Q477" s="25"/>
    </row>
    <row r="478" spans="1:17" x14ac:dyDescent="0.2">
      <c r="A478" s="16"/>
      <c r="B478" s="1026" t="s">
        <v>718</v>
      </c>
      <c r="C478" s="1027">
        <v>4</v>
      </c>
      <c r="D478" s="1027">
        <v>0</v>
      </c>
      <c r="E478" s="837">
        <v>4</v>
      </c>
      <c r="F478" s="177"/>
      <c r="G478" s="1028" t="s">
        <v>718</v>
      </c>
      <c r="H478" s="1027">
        <v>2</v>
      </c>
      <c r="I478" s="1027">
        <v>0</v>
      </c>
      <c r="J478" s="837">
        <v>2</v>
      </c>
      <c r="L478" s="24"/>
      <c r="M478" s="20"/>
      <c r="P478" s="25"/>
      <c r="Q478" s="25"/>
    </row>
    <row r="479" spans="1:17" x14ac:dyDescent="0.2">
      <c r="A479" s="16"/>
      <c r="B479" s="836" t="s">
        <v>118</v>
      </c>
      <c r="C479" s="837">
        <v>0</v>
      </c>
      <c r="D479" s="837">
        <v>0</v>
      </c>
      <c r="E479" s="837">
        <v>0</v>
      </c>
      <c r="F479" s="177"/>
      <c r="G479" s="1352" t="s">
        <v>118</v>
      </c>
      <c r="H479" s="899">
        <v>0</v>
      </c>
      <c r="I479" s="899">
        <v>0</v>
      </c>
      <c r="J479" s="837">
        <v>0</v>
      </c>
      <c r="L479" s="24"/>
      <c r="M479" s="20"/>
      <c r="P479" s="25"/>
      <c r="Q479" s="25"/>
    </row>
    <row r="480" spans="1:17" x14ac:dyDescent="0.2">
      <c r="A480" s="16"/>
      <c r="B480" s="836" t="s">
        <v>241</v>
      </c>
      <c r="C480" s="837">
        <v>0</v>
      </c>
      <c r="D480" s="837">
        <v>0</v>
      </c>
      <c r="E480" s="837">
        <v>0</v>
      </c>
      <c r="F480" s="177"/>
      <c r="G480" s="1352" t="s">
        <v>241</v>
      </c>
      <c r="H480" s="899">
        <v>0</v>
      </c>
      <c r="I480" s="899">
        <v>0</v>
      </c>
      <c r="J480" s="837">
        <v>0</v>
      </c>
      <c r="L480" s="24"/>
      <c r="M480" s="20"/>
      <c r="P480" s="25"/>
      <c r="Q480" s="25"/>
    </row>
    <row r="481" spans="1:25" x14ac:dyDescent="0.2">
      <c r="A481" s="16"/>
      <c r="B481" s="836" t="s">
        <v>314</v>
      </c>
      <c r="C481" s="841">
        <v>0</v>
      </c>
      <c r="D481" s="841">
        <v>0</v>
      </c>
      <c r="E481" s="837">
        <v>0</v>
      </c>
      <c r="F481" s="177"/>
      <c r="G481" s="1351" t="s">
        <v>314</v>
      </c>
      <c r="H481" s="900">
        <v>0</v>
      </c>
      <c r="I481" s="900">
        <v>0</v>
      </c>
      <c r="J481" s="837">
        <v>0</v>
      </c>
      <c r="L481" s="24"/>
      <c r="M481" s="20"/>
      <c r="P481" s="25"/>
      <c r="Q481" s="25"/>
    </row>
    <row r="482" spans="1:25" x14ac:dyDescent="0.2">
      <c r="A482" s="16"/>
      <c r="B482" s="836" t="s">
        <v>727</v>
      </c>
      <c r="C482" s="841">
        <v>0</v>
      </c>
      <c r="D482" s="837">
        <v>0</v>
      </c>
      <c r="E482" s="837">
        <v>0</v>
      </c>
      <c r="F482" s="177"/>
      <c r="G482" s="1351" t="s">
        <v>727</v>
      </c>
      <c r="H482" s="900">
        <v>0</v>
      </c>
      <c r="I482" s="899">
        <v>0</v>
      </c>
      <c r="J482" s="837">
        <v>0</v>
      </c>
      <c r="L482" s="24"/>
      <c r="M482" s="20"/>
      <c r="P482" s="25"/>
      <c r="Q482" s="25"/>
    </row>
    <row r="483" spans="1:25" x14ac:dyDescent="0.2">
      <c r="A483" s="16"/>
      <c r="B483" s="1390" t="s">
        <v>313</v>
      </c>
      <c r="C483" s="841">
        <v>33</v>
      </c>
      <c r="D483" s="837">
        <v>7</v>
      </c>
      <c r="E483" s="837">
        <v>40</v>
      </c>
      <c r="F483" s="177"/>
      <c r="G483" s="1351" t="s">
        <v>313</v>
      </c>
      <c r="H483" s="900">
        <v>25</v>
      </c>
      <c r="I483" s="899">
        <v>8</v>
      </c>
      <c r="J483" s="837">
        <v>33</v>
      </c>
      <c r="L483" s="24"/>
      <c r="M483" s="20"/>
      <c r="P483" s="25"/>
      <c r="Q483" s="25"/>
    </row>
    <row r="484" spans="1:25" x14ac:dyDescent="0.2">
      <c r="A484" s="16"/>
      <c r="B484" s="836" t="s">
        <v>370</v>
      </c>
      <c r="C484" s="841">
        <v>42</v>
      </c>
      <c r="D484" s="837">
        <v>1</v>
      </c>
      <c r="E484" s="837">
        <v>43</v>
      </c>
      <c r="F484" s="177"/>
      <c r="G484" s="1351" t="s">
        <v>370</v>
      </c>
      <c r="H484" s="900">
        <v>21</v>
      </c>
      <c r="I484" s="899">
        <v>8</v>
      </c>
      <c r="J484" s="837">
        <v>29</v>
      </c>
      <c r="L484" s="24"/>
      <c r="M484" s="20"/>
      <c r="P484" s="25"/>
      <c r="Q484" s="25"/>
    </row>
    <row r="485" spans="1:25" x14ac:dyDescent="0.2">
      <c r="A485" s="16"/>
      <c r="B485" s="1415" t="s">
        <v>725</v>
      </c>
      <c r="C485" s="841">
        <v>31</v>
      </c>
      <c r="D485" s="837">
        <v>3</v>
      </c>
      <c r="E485" s="837">
        <v>34</v>
      </c>
      <c r="F485" s="177"/>
      <c r="G485" s="1351" t="s">
        <v>725</v>
      </c>
      <c r="H485" s="900">
        <v>28</v>
      </c>
      <c r="I485" s="899">
        <v>6</v>
      </c>
      <c r="J485" s="837">
        <v>34</v>
      </c>
      <c r="L485" s="24"/>
      <c r="M485" s="20"/>
      <c r="O485" s="23"/>
      <c r="P485" s="25"/>
      <c r="Q485" s="25"/>
    </row>
    <row r="486" spans="1:25" x14ac:dyDescent="0.2">
      <c r="A486" s="16"/>
      <c r="B486" s="1711"/>
      <c r="C486" s="1712">
        <v>6</v>
      </c>
      <c r="D486" s="1713">
        <v>0</v>
      </c>
      <c r="E486" s="1713">
        <v>6</v>
      </c>
      <c r="F486" s="177"/>
      <c r="G486" s="842" t="s">
        <v>57</v>
      </c>
      <c r="H486" s="839">
        <f>SUM(H461:H485)</f>
        <v>1355</v>
      </c>
      <c r="I486" s="839">
        <f>SUM(I461:I485)</f>
        <v>299</v>
      </c>
      <c r="J486" s="839">
        <f>SUM(J461:J485)</f>
        <v>1654</v>
      </c>
      <c r="L486" s="24"/>
      <c r="M486" s="20"/>
      <c r="O486" s="23"/>
      <c r="P486" s="25"/>
      <c r="Q486" s="25"/>
    </row>
    <row r="487" spans="1:25" s="27" customFormat="1" ht="14.25" customHeight="1" x14ac:dyDescent="0.2">
      <c r="A487" s="30"/>
      <c r="B487" s="842" t="s">
        <v>57</v>
      </c>
      <c r="C487" s="839">
        <f>SUM(C461:C485)</f>
        <v>1389</v>
      </c>
      <c r="D487" s="839">
        <f>SUM(D461:D485)</f>
        <v>496</v>
      </c>
      <c r="E487" s="839">
        <f>SUM(E461:E485)</f>
        <v>1885</v>
      </c>
      <c r="F487" s="184"/>
      <c r="K487" s="195"/>
      <c r="L487" s="458"/>
      <c r="P487" s="142"/>
      <c r="Q487" s="142"/>
      <c r="W487" s="339"/>
      <c r="X487" s="316"/>
      <c r="Y487" s="316"/>
    </row>
    <row r="488" spans="1:25" x14ac:dyDescent="0.2">
      <c r="A488" s="16"/>
      <c r="B488" s="843"/>
      <c r="C488" s="844"/>
      <c r="D488" s="844"/>
      <c r="E488" s="845"/>
      <c r="F488" s="180"/>
      <c r="G488" s="175"/>
      <c r="Q488" s="25"/>
    </row>
    <row r="489" spans="1:25" x14ac:dyDescent="0.2">
      <c r="A489" s="16"/>
      <c r="H489" s="35"/>
      <c r="I489" s="9"/>
      <c r="K489" s="6"/>
      <c r="Q489" s="25"/>
    </row>
    <row r="490" spans="1:25" ht="20.25" customHeight="1" x14ac:dyDescent="0.2">
      <c r="A490" s="30"/>
      <c r="B490" s="1761" t="s">
        <v>1240</v>
      </c>
      <c r="C490" s="1761"/>
      <c r="D490" s="1761"/>
      <c r="E490" s="1761"/>
      <c r="F490" s="1761"/>
      <c r="G490" s="509"/>
      <c r="H490" s="510"/>
      <c r="I490" s="7"/>
      <c r="K490" s="6"/>
      <c r="L490" s="8"/>
      <c r="M490" s="25"/>
      <c r="N490" s="9"/>
      <c r="O490" s="6"/>
      <c r="P490" s="6"/>
      <c r="Q490" s="4"/>
      <c r="W490" s="27"/>
      <c r="X490" s="27"/>
      <c r="Y490" s="27"/>
    </row>
    <row r="491" spans="1:25" x14ac:dyDescent="0.2">
      <c r="B491" s="1672"/>
      <c r="C491" s="847"/>
      <c r="D491" s="847"/>
      <c r="E491" s="846"/>
      <c r="F491" s="6"/>
      <c r="G491" s="509"/>
      <c r="H491" s="511"/>
      <c r="I491" s="511"/>
      <c r="J491" s="511"/>
      <c r="K491" s="511"/>
      <c r="L491" s="8"/>
      <c r="M491" s="1058"/>
      <c r="N491" s="7"/>
      <c r="O491" s="6"/>
      <c r="P491" s="6"/>
      <c r="Q491" s="4"/>
    </row>
    <row r="492" spans="1:25" s="34" customFormat="1" x14ac:dyDescent="0.2">
      <c r="B492" s="1230" t="s">
        <v>706</v>
      </c>
      <c r="C492" s="1230" t="s">
        <v>158</v>
      </c>
      <c r="D492" s="1230" t="s">
        <v>9</v>
      </c>
      <c r="E492" s="1230" t="s">
        <v>159</v>
      </c>
      <c r="F492" s="1231" t="s">
        <v>160</v>
      </c>
      <c r="G492" s="35"/>
      <c r="H492" s="1237" t="s">
        <v>711</v>
      </c>
      <c r="I492" s="1237" t="s">
        <v>158</v>
      </c>
      <c r="J492" s="1238" t="s">
        <v>9</v>
      </c>
      <c r="K492" s="1237" t="s">
        <v>159</v>
      </c>
      <c r="L492" s="1237" t="s">
        <v>160</v>
      </c>
      <c r="M492" s="154"/>
      <c r="N492" s="103"/>
      <c r="O492" s="103"/>
      <c r="P492" s="43"/>
      <c r="Q492" s="43"/>
      <c r="W492" s="339"/>
      <c r="X492" s="316"/>
      <c r="Y492" s="316"/>
    </row>
    <row r="493" spans="1:25" ht="28.5" customHeight="1" x14ac:dyDescent="0.2">
      <c r="B493" s="1334" t="s">
        <v>707</v>
      </c>
      <c r="C493" s="1232">
        <v>12000</v>
      </c>
      <c r="D493" s="1232">
        <v>988.18899999999996</v>
      </c>
      <c r="E493" s="1232">
        <v>11011.811</v>
      </c>
      <c r="F493" s="1233">
        <v>8.2349083333333337E-2</v>
      </c>
      <c r="G493" s="35"/>
      <c r="H493" s="994" t="s">
        <v>161</v>
      </c>
      <c r="I493" s="1234">
        <v>12000</v>
      </c>
      <c r="J493" s="1234">
        <v>2531.1627503699997</v>
      </c>
      <c r="K493" s="1235">
        <v>9468.8372496299999</v>
      </c>
      <c r="L493" s="1236">
        <v>0.21093022919749999</v>
      </c>
      <c r="M493" s="7"/>
      <c r="N493" s="6"/>
      <c r="O493" s="6"/>
      <c r="P493" s="4"/>
      <c r="Q493" s="4"/>
    </row>
    <row r="494" spans="1:25" ht="24" customHeight="1" x14ac:dyDescent="0.2">
      <c r="B494" s="1334" t="s">
        <v>708</v>
      </c>
      <c r="C494" s="1232">
        <v>73331.617811886797</v>
      </c>
      <c r="D494" s="1232">
        <v>2373.3380000000002</v>
      </c>
      <c r="E494" s="1232">
        <v>70958.279811886794</v>
      </c>
      <c r="F494" s="1233">
        <v>3.2364457117094868E-2</v>
      </c>
      <c r="G494" s="35"/>
      <c r="H494" s="994" t="s">
        <v>712</v>
      </c>
      <c r="I494" s="1234">
        <v>6000</v>
      </c>
      <c r="J494" s="1234">
        <v>1518.8654467700001</v>
      </c>
      <c r="K494" s="1235">
        <v>4481.1345532300002</v>
      </c>
      <c r="L494" s="1236">
        <v>0.25314424112833334</v>
      </c>
      <c r="M494" s="7"/>
      <c r="N494" s="6"/>
      <c r="O494" s="6"/>
      <c r="P494" s="4"/>
      <c r="Q494" s="4"/>
    </row>
    <row r="495" spans="1:25" ht="36.75" customHeight="1" x14ac:dyDescent="0.2">
      <c r="B495" s="1334" t="s">
        <v>709</v>
      </c>
      <c r="C495" s="1232">
        <v>6000</v>
      </c>
      <c r="D495" s="1232">
        <v>558.06399999999996</v>
      </c>
      <c r="E495" s="1232">
        <v>5441.9359999999997</v>
      </c>
      <c r="F495" s="1233">
        <v>9.3010666666666658E-2</v>
      </c>
      <c r="G495" s="35"/>
      <c r="H495" s="1239" t="s">
        <v>713</v>
      </c>
      <c r="I495" s="1234">
        <v>500</v>
      </c>
      <c r="J495" s="1234">
        <v>0</v>
      </c>
      <c r="K495" s="1235">
        <v>500</v>
      </c>
      <c r="L495" s="1236">
        <v>0</v>
      </c>
      <c r="M495" s="7"/>
      <c r="N495" s="6"/>
      <c r="O495" s="6"/>
      <c r="P495" s="4"/>
      <c r="Q495" s="4"/>
      <c r="W495" s="34"/>
      <c r="X495" s="34"/>
      <c r="Y495" s="34"/>
    </row>
    <row r="496" spans="1:25" ht="24" customHeight="1" x14ac:dyDescent="0.2">
      <c r="B496" s="1334" t="s">
        <v>135</v>
      </c>
      <c r="C496" s="1232">
        <v>5000</v>
      </c>
      <c r="D496" s="1232">
        <v>115.408</v>
      </c>
      <c r="E496" s="1232">
        <v>4884.5919999999996</v>
      </c>
      <c r="F496" s="1233">
        <v>2.3081600000000001E-2</v>
      </c>
      <c r="G496" s="35"/>
      <c r="H496" s="994" t="s">
        <v>714</v>
      </c>
      <c r="I496" s="1234">
        <v>500</v>
      </c>
      <c r="J496" s="1234">
        <v>0</v>
      </c>
      <c r="K496" s="1235">
        <v>500</v>
      </c>
      <c r="L496" s="1236">
        <v>0</v>
      </c>
      <c r="M496" s="7"/>
      <c r="N496" s="6"/>
      <c r="O496" s="6"/>
      <c r="P496" s="4"/>
      <c r="Q496" s="4"/>
    </row>
    <row r="497" spans="2:17" ht="29.25" customHeight="1" x14ac:dyDescent="0.2">
      <c r="B497" s="1334" t="s">
        <v>710</v>
      </c>
      <c r="C497" s="1232">
        <v>9000</v>
      </c>
      <c r="D497" s="1232">
        <v>264.49700000000001</v>
      </c>
      <c r="E497" s="1232">
        <v>8735.5030000000006</v>
      </c>
      <c r="F497" s="1233">
        <v>2.9388555555555557E-2</v>
      </c>
      <c r="G497" s="35"/>
      <c r="H497" s="1239" t="s">
        <v>715</v>
      </c>
      <c r="I497" s="1234">
        <v>1500</v>
      </c>
      <c r="J497" s="1234">
        <v>391.82092849000003</v>
      </c>
      <c r="K497" s="1235">
        <v>1108.1790715100001</v>
      </c>
      <c r="L497" s="1236">
        <v>0.26121395232666667</v>
      </c>
      <c r="M497" s="7"/>
      <c r="N497" s="6"/>
      <c r="O497" s="6"/>
      <c r="P497" s="4"/>
      <c r="Q497" s="4"/>
    </row>
    <row r="498" spans="2:17" ht="29.25" customHeight="1" x14ac:dyDescent="0.2">
      <c r="B498" s="1391" t="s">
        <v>304</v>
      </c>
      <c r="C498" s="1392">
        <v>100</v>
      </c>
      <c r="D498" s="1392">
        <v>0</v>
      </c>
      <c r="E498" s="1392">
        <v>100</v>
      </c>
      <c r="F498" s="1393">
        <v>0</v>
      </c>
      <c r="G498" s="35"/>
      <c r="H498" s="1239" t="s">
        <v>716</v>
      </c>
      <c r="I498" s="1234">
        <v>49787.745207924498</v>
      </c>
      <c r="J498" s="1234">
        <v>19736.883774639995</v>
      </c>
      <c r="K498" s="1235">
        <v>30050.861433284503</v>
      </c>
      <c r="L498" s="1236">
        <v>0.39642051858774602</v>
      </c>
      <c r="M498" s="7"/>
      <c r="N498" s="6"/>
      <c r="O498" s="6"/>
      <c r="P498" s="4"/>
      <c r="Q498" s="4"/>
    </row>
    <row r="499" spans="2:17" ht="24" customHeight="1" x14ac:dyDescent="0.2">
      <c r="B499" s="1230" t="s">
        <v>6</v>
      </c>
      <c r="C499" s="1335">
        <v>105431.6178118868</v>
      </c>
      <c r="D499" s="1335">
        <v>4299.4960000000001</v>
      </c>
      <c r="E499" s="1335">
        <v>104119.75181188679</v>
      </c>
      <c r="F499" s="1336">
        <v>4.0779949025075639E-2</v>
      </c>
      <c r="G499" s="35"/>
      <c r="H499" s="1238" t="s">
        <v>6</v>
      </c>
      <c r="I499" s="1240">
        <v>70287.745207924498</v>
      </c>
      <c r="J499" s="1241">
        <v>24178.732900269995</v>
      </c>
      <c r="K499" s="1240">
        <v>46109.012307654499</v>
      </c>
      <c r="L499" s="1242">
        <v>0.34399642254485063</v>
      </c>
      <c r="M499" s="7"/>
      <c r="N499" s="6"/>
      <c r="O499" s="6"/>
      <c r="P499" s="4"/>
      <c r="Q499" s="4"/>
    </row>
    <row r="500" spans="2:17" x14ac:dyDescent="0.2">
      <c r="B500" s="20"/>
      <c r="C500" s="20"/>
      <c r="E500" s="849"/>
      <c r="H500" s="20"/>
      <c r="M500" s="25"/>
      <c r="N500" s="25"/>
      <c r="O500" s="6"/>
      <c r="P500" s="6"/>
      <c r="Q500" s="4"/>
    </row>
    <row r="501" spans="2:17" ht="21" customHeight="1" x14ac:dyDescent="0.2">
      <c r="B501" s="848" t="s">
        <v>635</v>
      </c>
      <c r="D501" s="850"/>
      <c r="E501" s="851"/>
      <c r="F501" s="459"/>
      <c r="G501" s="558"/>
      <c r="H501" s="559"/>
      <c r="I501" s="560"/>
      <c r="J501" s="561"/>
      <c r="K501" s="562"/>
      <c r="L501" s="8"/>
      <c r="M501" s="25"/>
      <c r="N501" s="7"/>
      <c r="O501" s="6"/>
      <c r="P501" s="6"/>
      <c r="Q501" s="4"/>
    </row>
    <row r="502" spans="2:17" x14ac:dyDescent="0.2">
      <c r="G502" s="20"/>
      <c r="H502" s="35"/>
      <c r="I502" s="25"/>
      <c r="J502" s="33"/>
      <c r="K502" s="6"/>
      <c r="L502" s="8"/>
      <c r="M502" s="25"/>
      <c r="N502" s="7"/>
      <c r="O502" s="6"/>
      <c r="P502" s="6"/>
      <c r="Q502" s="4"/>
    </row>
    <row r="503" spans="2:17" x14ac:dyDescent="0.2">
      <c r="G503" s="20"/>
      <c r="H503" s="35"/>
      <c r="I503" s="25"/>
      <c r="J503" s="33"/>
      <c r="K503" s="6"/>
      <c r="L503" s="8"/>
      <c r="M503" s="25"/>
      <c r="N503" s="7"/>
      <c r="O503" s="6"/>
      <c r="P503" s="6"/>
      <c r="Q503" s="4"/>
    </row>
    <row r="504" spans="2:17" x14ac:dyDescent="0.2">
      <c r="G504" s="20"/>
      <c r="H504" s="35"/>
      <c r="I504" s="25"/>
      <c r="J504" s="33"/>
      <c r="K504" s="6"/>
      <c r="L504" s="8"/>
      <c r="M504" s="25"/>
      <c r="N504" s="7"/>
      <c r="O504" s="6"/>
      <c r="P504" s="6"/>
      <c r="Q504" s="4"/>
    </row>
    <row r="505" spans="2:17" ht="71.25" customHeight="1" x14ac:dyDescent="0.2">
      <c r="G505" s="20"/>
      <c r="H505" s="35"/>
      <c r="I505" s="25"/>
      <c r="J505" s="33"/>
      <c r="K505" s="6"/>
      <c r="L505" s="8"/>
      <c r="M505" s="25"/>
      <c r="N505" s="7"/>
      <c r="O505" s="6"/>
      <c r="P505" s="6"/>
      <c r="Q505" s="4"/>
    </row>
    <row r="506" spans="2:17" ht="16.5" customHeight="1" x14ac:dyDescent="0.2">
      <c r="G506" s="20"/>
      <c r="H506" s="35"/>
      <c r="I506" s="25"/>
      <c r="J506" s="33"/>
      <c r="K506" s="6"/>
      <c r="L506" s="8"/>
      <c r="M506" s="25"/>
      <c r="N506" s="7"/>
      <c r="O506" s="6"/>
      <c r="P506" s="6"/>
      <c r="Q506" s="4"/>
    </row>
    <row r="507" spans="2:17" x14ac:dyDescent="0.2">
      <c r="G507" s="20"/>
      <c r="H507" s="35"/>
      <c r="I507" s="7"/>
      <c r="K507" s="6"/>
      <c r="L507" s="8"/>
      <c r="M507" s="25"/>
      <c r="N507" s="7"/>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x14ac:dyDescent="0.2">
      <c r="G515" s="20"/>
      <c r="H515" s="35"/>
      <c r="I515" s="7"/>
      <c r="K515" s="6"/>
      <c r="L515" s="8"/>
      <c r="M515" s="25"/>
      <c r="N515" s="25"/>
      <c r="O515" s="6"/>
      <c r="P515" s="6"/>
      <c r="Q515" s="4"/>
    </row>
    <row r="516" spans="2:17" x14ac:dyDescent="0.2">
      <c r="G516" s="20"/>
      <c r="H516" s="35"/>
      <c r="I516" s="7"/>
      <c r="K516" s="6"/>
      <c r="L516" s="8"/>
      <c r="M516" s="25"/>
      <c r="N516" s="25"/>
      <c r="O516" s="6"/>
      <c r="P516" s="6"/>
      <c r="Q516" s="4"/>
    </row>
    <row r="517" spans="2:17" x14ac:dyDescent="0.2">
      <c r="G517" s="20"/>
      <c r="H517" s="35"/>
      <c r="I517" s="7"/>
      <c r="K517" s="6"/>
      <c r="L517" s="8"/>
      <c r="M517" s="25"/>
      <c r="N517" s="25"/>
      <c r="O517" s="6"/>
      <c r="P517" s="6"/>
      <c r="Q517" s="4"/>
    </row>
    <row r="518" spans="2:17" x14ac:dyDescent="0.2">
      <c r="G518" s="20"/>
      <c r="H518" s="35"/>
      <c r="I518" s="7"/>
      <c r="K518" s="6"/>
      <c r="L518" s="8"/>
      <c r="M518" s="25"/>
      <c r="N518" s="25"/>
      <c r="O518" s="6"/>
      <c r="P518" s="6"/>
      <c r="Q518" s="4"/>
    </row>
    <row r="519" spans="2:17" ht="3" customHeight="1" x14ac:dyDescent="0.2">
      <c r="G519" s="20"/>
      <c r="H519" s="35"/>
      <c r="I519" s="7"/>
      <c r="K519" s="6"/>
      <c r="L519" s="8"/>
      <c r="M519" s="25"/>
      <c r="N519" s="25"/>
      <c r="O519" s="6"/>
      <c r="P519" s="6"/>
      <c r="Q519" s="4"/>
    </row>
    <row r="520" spans="2:17" ht="3.75" customHeight="1" x14ac:dyDescent="0.2">
      <c r="C520" s="2"/>
      <c r="D520" s="2"/>
      <c r="G520" s="20"/>
      <c r="H520" s="35"/>
      <c r="I520" s="7"/>
      <c r="K520" s="6"/>
      <c r="L520" s="8"/>
      <c r="M520" s="25"/>
      <c r="N520" s="25"/>
      <c r="O520" s="6"/>
      <c r="P520" s="6"/>
      <c r="Q520" s="4"/>
    </row>
    <row r="521" spans="2:17" ht="12.75" x14ac:dyDescent="0.2">
      <c r="B521" s="1761" t="s">
        <v>1717</v>
      </c>
      <c r="C521" s="1761"/>
      <c r="D521" s="1761"/>
      <c r="E521" s="1761"/>
      <c r="F521" s="1773"/>
    </row>
    <row r="522" spans="2:17" ht="5.0999999999999996" customHeight="1" x14ac:dyDescent="0.2">
      <c r="B522" s="1761"/>
      <c r="C522" s="1761"/>
      <c r="D522" s="1761"/>
      <c r="E522" s="1761"/>
      <c r="F522" s="1773"/>
      <c r="G522" s="155"/>
    </row>
    <row r="524" spans="2:17" ht="15" customHeight="1" x14ac:dyDescent="0.2">
      <c r="B524" s="1771" t="s">
        <v>375</v>
      </c>
      <c r="C524" s="1762" t="s">
        <v>374</v>
      </c>
      <c r="D524" s="1763"/>
      <c r="E524" s="1756" t="s">
        <v>240</v>
      </c>
      <c r="F524" s="1757"/>
      <c r="G524" s="4"/>
    </row>
    <row r="525" spans="2:17" x14ac:dyDescent="0.2">
      <c r="B525" s="1772"/>
      <c r="C525" s="803" t="s">
        <v>68</v>
      </c>
      <c r="D525" s="852" t="s">
        <v>49</v>
      </c>
      <c r="E525" s="803" t="s">
        <v>68</v>
      </c>
      <c r="F525" s="516" t="s">
        <v>49</v>
      </c>
      <c r="G525" s="4"/>
      <c r="H525" s="20"/>
      <c r="L525" s="24"/>
      <c r="M525" s="20"/>
      <c r="P525" s="24"/>
    </row>
    <row r="526" spans="2:17" ht="14.1" customHeight="1" x14ac:dyDescent="0.2">
      <c r="B526" s="853" t="s">
        <v>182</v>
      </c>
      <c r="C526" s="793">
        <v>0</v>
      </c>
      <c r="D526" s="794">
        <v>0</v>
      </c>
      <c r="E526" s="795">
        <v>0</v>
      </c>
      <c r="F526" s="274">
        <v>0</v>
      </c>
      <c r="G526" s="4"/>
      <c r="H526" s="20"/>
      <c r="L526" s="24"/>
      <c r="M526" s="20"/>
      <c r="P526" s="24"/>
    </row>
    <row r="527" spans="2:17" ht="14.1" customHeight="1" x14ac:dyDescent="0.2">
      <c r="B527" s="853" t="s">
        <v>183</v>
      </c>
      <c r="C527" s="793">
        <v>1</v>
      </c>
      <c r="D527" s="794">
        <v>8161000</v>
      </c>
      <c r="E527" s="795">
        <v>0</v>
      </c>
      <c r="F527" s="274">
        <v>0</v>
      </c>
      <c r="G527" s="4"/>
      <c r="H527" s="20"/>
      <c r="L527" s="24"/>
      <c r="M527" s="20"/>
      <c r="P527" s="24"/>
    </row>
    <row r="528" spans="2:17" ht="45" hidden="1" x14ac:dyDescent="0.2">
      <c r="B528" s="853" t="s">
        <v>303</v>
      </c>
      <c r="C528" s="793">
        <v>0</v>
      </c>
      <c r="D528" s="794">
        <v>0</v>
      </c>
      <c r="E528" s="795">
        <v>0</v>
      </c>
      <c r="F528" s="274">
        <v>0</v>
      </c>
      <c r="G528" s="4"/>
      <c r="H528" s="20"/>
      <c r="L528" s="24"/>
      <c r="M528" s="20"/>
      <c r="P528" s="24"/>
    </row>
    <row r="529" spans="2:29" x14ac:dyDescent="0.2">
      <c r="B529" s="853" t="s">
        <v>184</v>
      </c>
      <c r="C529" s="793">
        <v>0</v>
      </c>
      <c r="D529" s="1416">
        <v>0</v>
      </c>
      <c r="E529" s="795">
        <v>0</v>
      </c>
      <c r="F529" s="274">
        <v>0</v>
      </c>
      <c r="G529" s="4"/>
      <c r="H529" s="20"/>
      <c r="L529" s="24"/>
      <c r="M529" s="20"/>
      <c r="P529" s="24"/>
    </row>
    <row r="530" spans="2:29" x14ac:dyDescent="0.2">
      <c r="B530" s="853" t="s">
        <v>376</v>
      </c>
      <c r="C530" s="793">
        <v>1</v>
      </c>
      <c r="D530" s="1396">
        <v>9293000</v>
      </c>
      <c r="E530" s="795">
        <v>0</v>
      </c>
      <c r="F530" s="274">
        <v>0</v>
      </c>
      <c r="G530" s="4"/>
      <c r="H530" s="20"/>
      <c r="L530" s="24"/>
      <c r="M530" s="20"/>
      <c r="P530" s="24"/>
    </row>
    <row r="531" spans="2:29" ht="30" hidden="1" x14ac:dyDescent="0.2">
      <c r="B531" s="853" t="s">
        <v>186</v>
      </c>
      <c r="C531" s="793">
        <v>0</v>
      </c>
      <c r="D531" s="794">
        <v>0</v>
      </c>
      <c r="E531" s="795">
        <v>0</v>
      </c>
      <c r="F531" s="274">
        <v>0</v>
      </c>
      <c r="G531" s="4"/>
      <c r="H531" s="20"/>
      <c r="L531" s="24"/>
      <c r="M531" s="20"/>
      <c r="P531" s="24"/>
    </row>
    <row r="532" spans="2:29" ht="30" hidden="1" x14ac:dyDescent="0.2">
      <c r="B532" s="853" t="s">
        <v>187</v>
      </c>
      <c r="C532" s="793">
        <v>0</v>
      </c>
      <c r="D532" s="794">
        <v>0</v>
      </c>
      <c r="E532" s="795">
        <v>0</v>
      </c>
      <c r="F532" s="274">
        <v>0</v>
      </c>
      <c r="G532" s="4"/>
      <c r="H532" s="20"/>
      <c r="L532" s="24"/>
      <c r="M532" s="20"/>
      <c r="P532" s="24"/>
    </row>
    <row r="533" spans="2:29" ht="30" hidden="1" x14ac:dyDescent="0.2">
      <c r="B533" s="853" t="s">
        <v>338</v>
      </c>
      <c r="C533" s="793">
        <v>0</v>
      </c>
      <c r="D533" s="794">
        <v>0</v>
      </c>
      <c r="E533" s="795">
        <v>0</v>
      </c>
      <c r="F533" s="274">
        <v>0</v>
      </c>
      <c r="G533" s="4"/>
      <c r="H533" s="20"/>
      <c r="L533" s="24"/>
      <c r="M533" s="20"/>
      <c r="P533" s="24"/>
    </row>
    <row r="534" spans="2:29" hidden="1" x14ac:dyDescent="0.2">
      <c r="B534" s="853" t="s">
        <v>304</v>
      </c>
      <c r="C534" s="793">
        <v>0</v>
      </c>
      <c r="D534" s="794">
        <v>0</v>
      </c>
      <c r="E534" s="795">
        <v>0</v>
      </c>
      <c r="F534" s="274">
        <v>0</v>
      </c>
      <c r="G534" s="4"/>
      <c r="H534" s="20"/>
      <c r="L534" s="24"/>
      <c r="M534" s="20"/>
      <c r="P534" s="24"/>
      <c r="V534" s="339"/>
      <c r="AA534" s="20"/>
    </row>
    <row r="535" spans="2:29" x14ac:dyDescent="0.2">
      <c r="B535" s="854" t="s">
        <v>301</v>
      </c>
      <c r="C535" s="855">
        <f>SUM(C526:C534)</f>
        <v>2</v>
      </c>
      <c r="D535" s="856">
        <f>SUM(D526:D534)</f>
        <v>17454000</v>
      </c>
      <c r="E535" s="855">
        <f>SUM(E526:E534)</f>
        <v>0</v>
      </c>
      <c r="F535" s="1337">
        <f>SUM(F526:F534)</f>
        <v>0</v>
      </c>
      <c r="G535" s="4"/>
      <c r="H535" s="512"/>
      <c r="L535" s="24"/>
      <c r="M535" s="20"/>
      <c r="P535" s="24"/>
      <c r="V535" s="339"/>
      <c r="AA535" s="20"/>
    </row>
    <row r="536" spans="2:29" x14ac:dyDescent="0.2">
      <c r="H536" s="864"/>
    </row>
    <row r="537" spans="2:29" x14ac:dyDescent="0.2">
      <c r="D537" s="953"/>
      <c r="E537" s="906"/>
      <c r="F537" s="512"/>
      <c r="G537" s="914"/>
      <c r="H537" s="864"/>
      <c r="W537" s="316"/>
    </row>
    <row r="538" spans="2:29" ht="19.5" customHeight="1" x14ac:dyDescent="0.2">
      <c r="B538" s="1761" t="s">
        <v>452</v>
      </c>
      <c r="C538" s="1761"/>
      <c r="D538" s="1761"/>
      <c r="E538" s="1761"/>
      <c r="F538" s="1761"/>
      <c r="G538" s="1035"/>
      <c r="H538" s="1063"/>
      <c r="W538" s="316"/>
    </row>
    <row r="539" spans="2:29" x14ac:dyDescent="0.2">
      <c r="G539" s="914"/>
      <c r="H539" s="864"/>
    </row>
    <row r="540" spans="2:29" x14ac:dyDescent="0.2">
      <c r="B540" s="857" t="s">
        <v>28</v>
      </c>
      <c r="C540" s="858" t="s">
        <v>451</v>
      </c>
      <c r="D540" s="858" t="s">
        <v>49</v>
      </c>
      <c r="E540" s="858" t="s">
        <v>172</v>
      </c>
      <c r="F540" s="752" t="s">
        <v>49</v>
      </c>
      <c r="G540" s="4"/>
      <c r="H540" s="20"/>
      <c r="L540" s="24"/>
      <c r="M540" s="20"/>
      <c r="P540" s="24"/>
      <c r="V540" s="339"/>
      <c r="Z540" s="316" t="s">
        <v>451</v>
      </c>
      <c r="AA540" s="20" t="s">
        <v>49</v>
      </c>
      <c r="AB540" s="20" t="s">
        <v>172</v>
      </c>
      <c r="AC540" s="20" t="s">
        <v>49</v>
      </c>
    </row>
    <row r="541" spans="2:29" x14ac:dyDescent="0.2">
      <c r="B541" s="2" t="s">
        <v>69</v>
      </c>
      <c r="C541" s="616">
        <v>1</v>
      </c>
      <c r="D541" s="859">
        <v>9.2210000000000001</v>
      </c>
      <c r="E541" s="616">
        <v>0</v>
      </c>
      <c r="F541" s="614">
        <f>F535/1000000</f>
        <v>0</v>
      </c>
      <c r="G541" s="864"/>
      <c r="H541" s="20"/>
      <c r="L541" s="24"/>
      <c r="M541" s="20"/>
      <c r="P541" s="24"/>
      <c r="V541" s="339"/>
      <c r="Z541" s="316">
        <v>1</v>
      </c>
      <c r="AA541" s="20">
        <v>5.3659999999999997</v>
      </c>
      <c r="AB541" s="20">
        <v>0</v>
      </c>
      <c r="AC541" s="20">
        <v>0</v>
      </c>
    </row>
    <row r="542" spans="2:29" x14ac:dyDescent="0.2">
      <c r="B542" s="2" t="s">
        <v>32</v>
      </c>
      <c r="C542" s="616">
        <v>2</v>
      </c>
      <c r="D542" s="859">
        <v>17.454000000000001</v>
      </c>
      <c r="E542" s="616">
        <v>0</v>
      </c>
      <c r="F542" s="614">
        <v>0</v>
      </c>
      <c r="G542" s="4"/>
      <c r="H542" s="20"/>
      <c r="L542" s="24"/>
      <c r="M542" s="20"/>
      <c r="P542" s="24"/>
      <c r="V542" s="339"/>
      <c r="Z542" s="316">
        <v>1</v>
      </c>
      <c r="AA542" s="20">
        <v>5.0449999999999999</v>
      </c>
      <c r="AB542" s="20">
        <v>0</v>
      </c>
      <c r="AC542" s="20">
        <v>0</v>
      </c>
    </row>
    <row r="543" spans="2:29" hidden="1" x14ac:dyDescent="0.2">
      <c r="B543" s="2" t="s">
        <v>33</v>
      </c>
      <c r="C543" s="616">
        <v>0</v>
      </c>
      <c r="D543" s="859">
        <v>0</v>
      </c>
      <c r="E543" s="616">
        <v>0</v>
      </c>
      <c r="F543" s="614">
        <v>0</v>
      </c>
      <c r="G543" s="4"/>
      <c r="H543" s="512"/>
      <c r="L543" s="24"/>
      <c r="M543" s="20"/>
      <c r="P543" s="24"/>
      <c r="V543" s="339"/>
      <c r="W543" s="316"/>
      <c r="Y543" s="316" t="s">
        <v>28</v>
      </c>
      <c r="Z543" s="316">
        <v>1</v>
      </c>
      <c r="AA543" s="20">
        <v>4.9169999999999998</v>
      </c>
      <c r="AB543" s="20">
        <v>0</v>
      </c>
      <c r="AC543" s="20">
        <v>0</v>
      </c>
    </row>
    <row r="544" spans="2:29" hidden="1" x14ac:dyDescent="0.2">
      <c r="B544" s="2" t="s">
        <v>34</v>
      </c>
      <c r="C544" s="616">
        <v>0</v>
      </c>
      <c r="D544" s="859">
        <v>0</v>
      </c>
      <c r="E544" s="616">
        <v>0</v>
      </c>
      <c r="F544" s="614">
        <v>0</v>
      </c>
      <c r="G544" s="4"/>
      <c r="H544" s="20"/>
      <c r="L544" s="24"/>
      <c r="M544" s="20"/>
      <c r="P544" s="24"/>
      <c r="V544" s="339"/>
      <c r="W544" s="316"/>
      <c r="Y544" s="316" t="s">
        <v>69</v>
      </c>
      <c r="Z544" s="316">
        <v>1</v>
      </c>
      <c r="AA544" s="20">
        <v>5.0640000000000001</v>
      </c>
      <c r="AB544" s="20">
        <v>0</v>
      </c>
      <c r="AC544" s="20">
        <v>0</v>
      </c>
    </row>
    <row r="545" spans="2:29" hidden="1" x14ac:dyDescent="0.2">
      <c r="B545" s="2" t="s">
        <v>35</v>
      </c>
      <c r="C545" s="616">
        <v>0</v>
      </c>
      <c r="D545" s="859">
        <v>0</v>
      </c>
      <c r="E545" s="616">
        <v>0</v>
      </c>
      <c r="F545" s="614">
        <v>0</v>
      </c>
      <c r="G545" s="4"/>
      <c r="H545" s="20"/>
      <c r="L545" s="24"/>
      <c r="M545" s="20"/>
      <c r="P545" s="24"/>
      <c r="V545" s="339"/>
      <c r="W545" s="316"/>
      <c r="Y545" s="316" t="s">
        <v>32</v>
      </c>
      <c r="Z545" s="316">
        <v>2</v>
      </c>
      <c r="AA545" s="20">
        <v>12.92</v>
      </c>
      <c r="AB545" s="20">
        <v>1</v>
      </c>
      <c r="AC545" s="20">
        <v>25.288903999999999</v>
      </c>
    </row>
    <row r="546" spans="2:29" hidden="1" x14ac:dyDescent="0.2">
      <c r="B546" s="2" t="s">
        <v>31</v>
      </c>
      <c r="C546" s="616">
        <v>0</v>
      </c>
      <c r="D546" s="859">
        <v>0</v>
      </c>
      <c r="E546" s="616">
        <v>0</v>
      </c>
      <c r="F546" s="614">
        <v>0</v>
      </c>
      <c r="G546" s="4"/>
      <c r="H546" s="20"/>
      <c r="L546" s="24"/>
      <c r="M546" s="20"/>
      <c r="P546" s="24"/>
      <c r="V546" s="339"/>
      <c r="W546" s="316"/>
      <c r="Y546" s="316" t="s">
        <v>33</v>
      </c>
      <c r="Z546" s="316">
        <v>0</v>
      </c>
      <c r="AA546" s="20">
        <v>0</v>
      </c>
      <c r="AB546" s="20">
        <v>0</v>
      </c>
      <c r="AC546" s="20">
        <v>0</v>
      </c>
    </row>
    <row r="547" spans="2:29" hidden="1" x14ac:dyDescent="0.2">
      <c r="B547" s="2" t="s">
        <v>36</v>
      </c>
      <c r="C547" s="616">
        <v>0</v>
      </c>
      <c r="D547" s="859">
        <v>0</v>
      </c>
      <c r="E547" s="616">
        <v>0</v>
      </c>
      <c r="F547" s="614">
        <v>0</v>
      </c>
      <c r="G547" s="4"/>
      <c r="H547" s="20"/>
      <c r="L547" s="24"/>
      <c r="M547" s="20"/>
      <c r="P547" s="24"/>
      <c r="V547" s="339"/>
      <c r="W547" s="316"/>
      <c r="Y547" s="316" t="s">
        <v>34</v>
      </c>
      <c r="Z547" s="316">
        <v>0</v>
      </c>
      <c r="AA547" s="20">
        <v>0</v>
      </c>
      <c r="AB547" s="20">
        <v>0</v>
      </c>
      <c r="AC547" s="20">
        <v>0</v>
      </c>
    </row>
    <row r="548" spans="2:29" hidden="1" x14ac:dyDescent="0.2">
      <c r="B548" s="2" t="s">
        <v>37</v>
      </c>
      <c r="C548" s="616">
        <v>0</v>
      </c>
      <c r="D548" s="859">
        <v>0</v>
      </c>
      <c r="E548" s="616">
        <v>0</v>
      </c>
      <c r="F548" s="614">
        <v>0</v>
      </c>
      <c r="G548" s="4"/>
      <c r="H548" s="20"/>
      <c r="L548" s="24"/>
      <c r="M548" s="20"/>
      <c r="P548" s="24"/>
      <c r="V548" s="339"/>
      <c r="W548" s="316"/>
      <c r="Y548" s="316" t="s">
        <v>35</v>
      </c>
      <c r="Z548" s="316">
        <v>0</v>
      </c>
      <c r="AA548" s="20">
        <v>0</v>
      </c>
      <c r="AB548" s="20">
        <v>0</v>
      </c>
      <c r="AC548" s="20">
        <v>0</v>
      </c>
    </row>
    <row r="549" spans="2:29" hidden="1" x14ac:dyDescent="0.2">
      <c r="B549" s="2" t="s">
        <v>38</v>
      </c>
      <c r="C549" s="616">
        <v>0</v>
      </c>
      <c r="D549" s="859">
        <v>0</v>
      </c>
      <c r="E549" s="616">
        <v>0</v>
      </c>
      <c r="F549" s="614">
        <v>0</v>
      </c>
      <c r="G549" s="4"/>
      <c r="H549" s="20"/>
      <c r="L549" s="24"/>
      <c r="M549" s="20"/>
      <c r="P549" s="24"/>
      <c r="V549" s="339"/>
      <c r="W549" s="316"/>
      <c r="Y549" s="316" t="s">
        <v>31</v>
      </c>
      <c r="Z549" s="316">
        <v>0</v>
      </c>
      <c r="AA549" s="20">
        <v>0</v>
      </c>
      <c r="AB549" s="20">
        <v>0</v>
      </c>
      <c r="AC549" s="20">
        <v>0</v>
      </c>
    </row>
    <row r="550" spans="2:29" hidden="1" x14ac:dyDescent="0.2">
      <c r="B550" s="2" t="s">
        <v>39</v>
      </c>
      <c r="C550" s="616">
        <v>0</v>
      </c>
      <c r="D550" s="859">
        <v>0</v>
      </c>
      <c r="E550" s="616">
        <v>0</v>
      </c>
      <c r="F550" s="614">
        <v>0</v>
      </c>
      <c r="G550" s="4"/>
      <c r="H550" s="20"/>
      <c r="L550" s="24"/>
      <c r="M550" s="20"/>
      <c r="P550" s="24"/>
      <c r="V550" s="339"/>
      <c r="W550" s="316"/>
      <c r="Y550" s="316" t="s">
        <v>36</v>
      </c>
      <c r="Z550" s="316">
        <v>0</v>
      </c>
      <c r="AA550" s="20">
        <v>0</v>
      </c>
      <c r="AB550" s="20">
        <v>0</v>
      </c>
      <c r="AC550" s="20">
        <v>0</v>
      </c>
    </row>
    <row r="551" spans="2:29" hidden="1" x14ac:dyDescent="0.2">
      <c r="B551" s="2" t="s">
        <v>40</v>
      </c>
      <c r="C551" s="616">
        <v>0</v>
      </c>
      <c r="D551" s="859">
        <v>0</v>
      </c>
      <c r="E551" s="616">
        <v>0</v>
      </c>
      <c r="F551" s="614">
        <v>0</v>
      </c>
      <c r="G551" s="4"/>
      <c r="H551" s="20"/>
      <c r="L551" s="24"/>
      <c r="M551" s="20"/>
      <c r="P551" s="24"/>
      <c r="V551" s="339"/>
      <c r="W551" s="316"/>
      <c r="Y551" s="316" t="s">
        <v>37</v>
      </c>
      <c r="Z551" s="316">
        <v>0</v>
      </c>
      <c r="AA551" s="20">
        <v>18022000</v>
      </c>
      <c r="AB551" s="20">
        <v>0</v>
      </c>
      <c r="AC551" s="20">
        <v>0</v>
      </c>
    </row>
    <row r="552" spans="2:29" hidden="1" x14ac:dyDescent="0.2">
      <c r="B552" s="2" t="s">
        <v>70</v>
      </c>
      <c r="C552" s="616">
        <v>0</v>
      </c>
      <c r="D552" s="859">
        <v>0</v>
      </c>
      <c r="E552" s="616">
        <v>0</v>
      </c>
      <c r="F552" s="614">
        <v>0</v>
      </c>
      <c r="G552" s="4"/>
      <c r="H552" s="20"/>
      <c r="L552" s="24"/>
      <c r="M552" s="20"/>
      <c r="P552" s="24"/>
      <c r="V552" s="339"/>
      <c r="W552" s="316"/>
      <c r="Y552" s="316" t="s">
        <v>38</v>
      </c>
      <c r="Z552" s="316">
        <v>0</v>
      </c>
      <c r="AA552" s="20">
        <v>0</v>
      </c>
      <c r="AB552" s="20">
        <v>0</v>
      </c>
      <c r="AC552" s="20">
        <v>0</v>
      </c>
    </row>
    <row r="553" spans="2:29" hidden="1" x14ac:dyDescent="0.2">
      <c r="D553" s="859"/>
      <c r="F553" s="13"/>
      <c r="G553" s="4"/>
      <c r="H553" s="20"/>
      <c r="L553" s="24"/>
      <c r="M553" s="20"/>
      <c r="P553" s="24"/>
      <c r="V553" s="339"/>
      <c r="W553" s="316"/>
      <c r="Y553" s="316" t="s">
        <v>39</v>
      </c>
      <c r="AA553" s="20"/>
    </row>
    <row r="554" spans="2:29" x14ac:dyDescent="0.2">
      <c r="B554" s="857" t="s">
        <v>6</v>
      </c>
      <c r="C554" s="858">
        <f>SUM(C541:C553)</f>
        <v>3</v>
      </c>
      <c r="D554" s="860">
        <f>SUM(D541:D552)</f>
        <v>26.675000000000001</v>
      </c>
      <c r="E554" s="858">
        <f>SUM(E541:E552)</f>
        <v>0</v>
      </c>
      <c r="F554" s="753">
        <f>SUM(F541:F552)</f>
        <v>0</v>
      </c>
      <c r="G554" s="4"/>
      <c r="H554" s="20"/>
      <c r="L554" s="24"/>
      <c r="M554" s="20"/>
      <c r="P554" s="24"/>
      <c r="V554" s="339"/>
      <c r="W554" s="316"/>
      <c r="Y554" s="316" t="s">
        <v>40</v>
      </c>
      <c r="Z554" s="316">
        <v>6</v>
      </c>
      <c r="AA554" s="20">
        <v>33.311999999999998</v>
      </c>
      <c r="AB554" s="20">
        <v>1</v>
      </c>
      <c r="AC554" s="20">
        <v>25.288903999999999</v>
      </c>
    </row>
    <row r="555" spans="2:29" x14ac:dyDescent="0.2">
      <c r="W555" s="316"/>
      <c r="Y555" s="316" t="s">
        <v>70</v>
      </c>
    </row>
    <row r="556" spans="2:29" x14ac:dyDescent="0.2">
      <c r="W556" s="316"/>
    </row>
    <row r="557" spans="2:29" x14ac:dyDescent="0.2">
      <c r="W557" s="316"/>
      <c r="Y557" s="316" t="s">
        <v>6</v>
      </c>
    </row>
    <row r="558" spans="2:29" ht="23.45" customHeight="1" x14ac:dyDescent="0.2">
      <c r="B558" s="1761" t="s">
        <v>440</v>
      </c>
      <c r="C558" s="1761"/>
      <c r="D558" s="1761"/>
      <c r="E558" s="1761"/>
      <c r="F558" s="1761"/>
      <c r="G558" s="1188"/>
      <c r="H558" s="1326"/>
      <c r="I558" s="564"/>
      <c r="J558" s="564"/>
    </row>
    <row r="559" spans="2:29" ht="12.75" x14ac:dyDescent="0.2">
      <c r="B559" s="1774" t="s">
        <v>1721</v>
      </c>
      <c r="C559" s="1775"/>
      <c r="D559" s="1775"/>
      <c r="E559" s="1775"/>
      <c r="F559" s="219"/>
      <c r="G559" s="219"/>
      <c r="H559" s="219"/>
      <c r="I559" s="219"/>
      <c r="J559" s="219"/>
      <c r="K559" s="219"/>
      <c r="L559" s="219"/>
      <c r="M559" s="219"/>
      <c r="N559" s="219"/>
      <c r="O559" s="219"/>
      <c r="P559" s="24"/>
    </row>
    <row r="560" spans="2:29" ht="21.6" customHeight="1" x14ac:dyDescent="0.2">
      <c r="B560" s="1774"/>
      <c r="C560" s="1775"/>
      <c r="D560" s="1775"/>
      <c r="E560" s="1775"/>
      <c r="F560" s="219"/>
      <c r="G560" s="219"/>
      <c r="H560" s="219"/>
      <c r="I560" s="219"/>
      <c r="J560" s="219"/>
      <c r="K560" s="219"/>
      <c r="L560" s="219"/>
      <c r="M560" s="219"/>
      <c r="N560" s="219"/>
      <c r="O560" s="219"/>
      <c r="P560" s="24"/>
    </row>
    <row r="561" spans="1:27" ht="6.75" customHeight="1" thickBot="1" x14ac:dyDescent="0.25">
      <c r="B561" s="1776"/>
      <c r="C561" s="1777"/>
      <c r="D561" s="1777"/>
      <c r="E561" s="1777"/>
      <c r="F561" s="219"/>
      <c r="G561" s="219"/>
      <c r="H561" s="219"/>
      <c r="I561" s="219"/>
      <c r="J561" s="219"/>
      <c r="K561" s="219"/>
      <c r="L561" s="219"/>
      <c r="M561" s="219"/>
      <c r="N561" s="219"/>
      <c r="O561" s="219"/>
      <c r="P561" s="24"/>
    </row>
    <row r="562" spans="1:27" ht="25.5" customHeight="1" thickBot="1" x14ac:dyDescent="0.25">
      <c r="A562" s="1519"/>
      <c r="B562" s="1684" t="s">
        <v>48</v>
      </c>
      <c r="C562" s="1685" t="s">
        <v>437</v>
      </c>
      <c r="D562" s="1685" t="s">
        <v>1720</v>
      </c>
      <c r="E562" s="1691" t="s">
        <v>438</v>
      </c>
      <c r="F562" s="101"/>
      <c r="G562" s="101"/>
      <c r="H562" s="101"/>
      <c r="I562" s="101"/>
      <c r="J562" s="101"/>
      <c r="K562" s="101"/>
      <c r="L562" s="101"/>
      <c r="M562" s="101"/>
      <c r="N562" s="31"/>
      <c r="Q562" s="20"/>
      <c r="R562" s="20"/>
      <c r="S562" s="20"/>
      <c r="T562" s="20"/>
      <c r="U562" s="20"/>
      <c r="V562" s="20"/>
      <c r="Z562" s="20"/>
      <c r="AA562" s="20"/>
    </row>
    <row r="563" spans="1:27" ht="15.95" customHeight="1" x14ac:dyDescent="0.2">
      <c r="A563" s="1519"/>
      <c r="B563" s="1686" t="s">
        <v>50</v>
      </c>
      <c r="C563" s="1688">
        <v>33</v>
      </c>
      <c r="D563" s="1688">
        <v>30</v>
      </c>
      <c r="E563" s="1692">
        <v>63</v>
      </c>
      <c r="F563" s="1515"/>
      <c r="G563" s="1515"/>
      <c r="H563" s="1515"/>
      <c r="I563" s="1515"/>
      <c r="J563" s="1515"/>
      <c r="K563" s="1515"/>
      <c r="L563" s="1515"/>
      <c r="M563" s="1515"/>
      <c r="N563" s="1515"/>
      <c r="Q563" s="20"/>
      <c r="R563" s="20"/>
      <c r="S563" s="20"/>
      <c r="T563" s="20"/>
      <c r="U563" s="20"/>
      <c r="V563" s="20"/>
      <c r="Z563" s="20"/>
      <c r="AA563" s="20"/>
    </row>
    <row r="564" spans="1:27" ht="15.95" customHeight="1" x14ac:dyDescent="0.2">
      <c r="A564" s="1519"/>
      <c r="B564" s="1518" t="s">
        <v>51</v>
      </c>
      <c r="C564" s="1516">
        <v>66</v>
      </c>
      <c r="D564" s="1516">
        <v>92</v>
      </c>
      <c r="E564" s="1692">
        <v>158</v>
      </c>
      <c r="F564" s="1515"/>
      <c r="G564" s="1515"/>
      <c r="H564" s="1515"/>
      <c r="I564" s="1515"/>
      <c r="J564" s="1515"/>
      <c r="K564" s="1515"/>
      <c r="L564" s="1515"/>
      <c r="M564" s="1515"/>
      <c r="N564" s="1515"/>
      <c r="Q564" s="20"/>
      <c r="R564" s="20"/>
      <c r="S564" s="20"/>
      <c r="T564" s="20"/>
      <c r="U564" s="20"/>
      <c r="V564" s="20"/>
      <c r="Z564" s="20"/>
      <c r="AA564" s="20"/>
    </row>
    <row r="565" spans="1:27" ht="15.95" customHeight="1" x14ac:dyDescent="0.2">
      <c r="A565" s="1519"/>
      <c r="B565" s="1518" t="s">
        <v>52</v>
      </c>
      <c r="C565" s="1516">
        <v>0</v>
      </c>
      <c r="D565" s="1516">
        <v>0</v>
      </c>
      <c r="E565" s="1692">
        <v>0</v>
      </c>
      <c r="F565" s="1515"/>
      <c r="G565" s="1515"/>
      <c r="H565" s="1515"/>
      <c r="I565" s="1515"/>
      <c r="J565" s="1515"/>
      <c r="K565" s="1515"/>
      <c r="L565" s="1515"/>
      <c r="M565" s="1515"/>
      <c r="N565" s="1515"/>
      <c r="Q565" s="20"/>
      <c r="R565" s="20"/>
      <c r="S565" s="20"/>
      <c r="T565" s="20"/>
      <c r="U565" s="20"/>
      <c r="V565" s="20"/>
      <c r="W565" s="20"/>
      <c r="X565" s="20"/>
      <c r="Y565" s="20"/>
      <c r="Z565" s="20"/>
      <c r="AA565" s="20"/>
    </row>
    <row r="566" spans="1:27" ht="15.95" customHeight="1" x14ac:dyDescent="0.2">
      <c r="A566" s="1519"/>
      <c r="B566" s="1518" t="s">
        <v>53</v>
      </c>
      <c r="C566" s="1516">
        <v>9</v>
      </c>
      <c r="D566" s="1516">
        <v>25</v>
      </c>
      <c r="E566" s="1692">
        <v>34</v>
      </c>
      <c r="F566" s="1515"/>
      <c r="G566" s="1515"/>
      <c r="H566" s="1515"/>
      <c r="I566" s="1515"/>
      <c r="J566" s="1515"/>
      <c r="K566" s="1515"/>
      <c r="L566" s="1515"/>
      <c r="M566" s="1515"/>
      <c r="N566" s="1515"/>
      <c r="Q566" s="20"/>
      <c r="W566" s="20"/>
      <c r="X566" s="20"/>
      <c r="Y566" s="20"/>
    </row>
    <row r="567" spans="1:27" ht="15.95" customHeight="1" x14ac:dyDescent="0.2">
      <c r="A567" s="1519"/>
      <c r="B567" s="1518" t="s">
        <v>54</v>
      </c>
      <c r="C567" s="1516">
        <v>2</v>
      </c>
      <c r="D567" s="1516">
        <v>2</v>
      </c>
      <c r="E567" s="1692">
        <v>4</v>
      </c>
      <c r="F567" s="1515"/>
      <c r="G567" s="1515"/>
      <c r="H567" s="1515"/>
      <c r="I567" s="1515"/>
      <c r="J567" s="1515"/>
      <c r="K567" s="1515"/>
      <c r="L567" s="1515"/>
      <c r="M567" s="1515"/>
      <c r="N567" s="1515"/>
      <c r="Q567" s="20"/>
      <c r="W567" s="20"/>
      <c r="X567" s="20"/>
      <c r="Y567" s="20"/>
    </row>
    <row r="568" spans="1:27" ht="15.95" customHeight="1" x14ac:dyDescent="0.2">
      <c r="A568" s="1519"/>
      <c r="B568" s="1518" t="s">
        <v>55</v>
      </c>
      <c r="C568" s="1516">
        <v>10</v>
      </c>
      <c r="D568" s="1516">
        <v>51</v>
      </c>
      <c r="E568" s="1692">
        <v>61</v>
      </c>
      <c r="F568" s="1515"/>
      <c r="G568" s="1515"/>
      <c r="H568" s="1515"/>
      <c r="I568" s="1515"/>
      <c r="J568" s="1515"/>
      <c r="K568" s="1515"/>
      <c r="L568" s="1515"/>
      <c r="M568" s="1515"/>
      <c r="N568" s="1515"/>
      <c r="Q568" s="20"/>
      <c r="W568" s="20"/>
      <c r="X568" s="20"/>
      <c r="Y568" s="20"/>
    </row>
    <row r="569" spans="1:27" ht="15.95" customHeight="1" x14ac:dyDescent="0.2">
      <c r="A569" s="1519"/>
      <c r="B569" s="1518" t="s">
        <v>113</v>
      </c>
      <c r="C569" s="1516">
        <v>4</v>
      </c>
      <c r="D569" s="1516">
        <v>62</v>
      </c>
      <c r="E569" s="1692">
        <v>66</v>
      </c>
      <c r="F569" s="1515"/>
      <c r="G569" s="1515"/>
      <c r="H569" s="1515"/>
      <c r="I569" s="1515"/>
      <c r="J569" s="1515"/>
      <c r="K569" s="1515"/>
      <c r="L569" s="1515"/>
      <c r="M569" s="1515"/>
      <c r="N569" s="1515"/>
      <c r="Q569" s="20"/>
    </row>
    <row r="570" spans="1:27" ht="15.95" customHeight="1" x14ac:dyDescent="0.2">
      <c r="A570" s="1519"/>
      <c r="B570" s="1518" t="s">
        <v>283</v>
      </c>
      <c r="C570" s="1516">
        <v>0</v>
      </c>
      <c r="D570" s="1516">
        <v>35</v>
      </c>
      <c r="E570" s="1692">
        <v>35</v>
      </c>
      <c r="F570" s="1515"/>
      <c r="G570" s="1515"/>
      <c r="H570" s="1515"/>
      <c r="I570" s="1515"/>
      <c r="J570" s="1515"/>
      <c r="K570" s="1515"/>
      <c r="L570" s="1515"/>
      <c r="M570" s="1515"/>
      <c r="N570" s="1515"/>
      <c r="Q570" s="20"/>
    </row>
    <row r="571" spans="1:27" ht="15.95" customHeight="1" x14ac:dyDescent="0.2">
      <c r="A571" s="1519"/>
      <c r="B571" s="1518" t="s">
        <v>56</v>
      </c>
      <c r="C571" s="1516">
        <v>5</v>
      </c>
      <c r="D571" s="1516">
        <v>1</v>
      </c>
      <c r="E571" s="1692">
        <v>6</v>
      </c>
      <c r="F571" s="1515"/>
      <c r="G571" s="1515"/>
      <c r="H571" s="1515"/>
      <c r="I571" s="1515"/>
      <c r="J571" s="1515"/>
      <c r="K571" s="1515"/>
      <c r="L571" s="1515"/>
      <c r="M571" s="1515"/>
      <c r="N571" s="1515"/>
      <c r="Q571" s="20"/>
    </row>
    <row r="572" spans="1:27" ht="15.95" customHeight="1" x14ac:dyDescent="0.2">
      <c r="A572" s="1519"/>
      <c r="B572" s="1518" t="s">
        <v>284</v>
      </c>
      <c r="C572" s="1516">
        <v>0</v>
      </c>
      <c r="D572" s="1516">
        <v>2</v>
      </c>
      <c r="E572" s="1692">
        <v>2</v>
      </c>
      <c r="F572" s="1515"/>
      <c r="G572" s="1515"/>
      <c r="H572" s="1515"/>
      <c r="I572" s="1515"/>
      <c r="J572" s="1515"/>
      <c r="K572" s="1515"/>
      <c r="L572" s="1515"/>
      <c r="M572" s="1515"/>
      <c r="N572" s="1515"/>
      <c r="Q572" s="20"/>
    </row>
    <row r="573" spans="1:27" ht="15.95" customHeight="1" x14ac:dyDescent="0.2">
      <c r="A573" s="1519"/>
      <c r="B573" s="1518" t="s">
        <v>285</v>
      </c>
      <c r="C573" s="1516">
        <v>0</v>
      </c>
      <c r="D573" s="1516">
        <v>0</v>
      </c>
      <c r="E573" s="1692">
        <v>0</v>
      </c>
      <c r="F573" s="1515"/>
      <c r="G573" s="1515"/>
      <c r="H573" s="1515"/>
      <c r="I573" s="1515"/>
      <c r="J573" s="1515"/>
      <c r="K573" s="1515"/>
      <c r="L573" s="1515"/>
      <c r="M573" s="1515"/>
      <c r="N573" s="1515"/>
      <c r="Q573" s="20"/>
    </row>
    <row r="574" spans="1:27" ht="15.95" customHeight="1" x14ac:dyDescent="0.2">
      <c r="A574" s="1519"/>
      <c r="B574" s="1518" t="s">
        <v>71</v>
      </c>
      <c r="C574" s="1516">
        <v>1</v>
      </c>
      <c r="D574" s="1516">
        <v>0</v>
      </c>
      <c r="E574" s="1692">
        <v>1</v>
      </c>
      <c r="F574" s="1515"/>
      <c r="G574" s="1515"/>
      <c r="H574" s="1515"/>
      <c r="I574" s="1515"/>
      <c r="J574" s="1515"/>
      <c r="K574" s="1515"/>
      <c r="L574" s="1515"/>
      <c r="M574" s="1515"/>
      <c r="N574" s="1515"/>
      <c r="Q574" s="20"/>
    </row>
    <row r="575" spans="1:27" ht="15.95" customHeight="1" x14ac:dyDescent="0.2">
      <c r="A575" s="1519"/>
      <c r="B575" s="1518" t="s">
        <v>286</v>
      </c>
      <c r="C575" s="1516">
        <v>1</v>
      </c>
      <c r="D575" s="1516">
        <v>0</v>
      </c>
      <c r="E575" s="1692">
        <v>1</v>
      </c>
      <c r="F575" s="1515"/>
      <c r="G575" s="1515"/>
      <c r="H575" s="1515"/>
      <c r="I575" s="1515"/>
      <c r="J575" s="1515"/>
      <c r="K575" s="1515"/>
      <c r="L575" s="1515"/>
      <c r="M575" s="1515"/>
      <c r="N575" s="1515"/>
      <c r="Q575" s="20"/>
    </row>
    <row r="576" spans="1:27" ht="15.95" customHeight="1" x14ac:dyDescent="0.2">
      <c r="A576" s="1519"/>
      <c r="B576" s="1518" t="s">
        <v>287</v>
      </c>
      <c r="C576" s="1516">
        <v>0</v>
      </c>
      <c r="D576" s="1516">
        <v>13</v>
      </c>
      <c r="E576" s="1692">
        <v>13</v>
      </c>
      <c r="F576" s="1515"/>
      <c r="G576" s="1515"/>
      <c r="H576" s="1515"/>
      <c r="I576" s="1515"/>
      <c r="J576" s="1515"/>
      <c r="K576" s="1515"/>
      <c r="L576" s="1515"/>
      <c r="M576" s="1515"/>
      <c r="N576" s="1515"/>
      <c r="Q576" s="20"/>
    </row>
    <row r="577" spans="1:25" ht="15.95" customHeight="1" x14ac:dyDescent="0.2">
      <c r="A577" s="1519"/>
      <c r="B577" s="1518" t="s">
        <v>124</v>
      </c>
      <c r="C577" s="1516">
        <v>0</v>
      </c>
      <c r="D577" s="1516">
        <v>45</v>
      </c>
      <c r="E577" s="1692">
        <v>45</v>
      </c>
      <c r="F577" s="1515"/>
      <c r="G577" s="1515"/>
      <c r="H577" s="1515"/>
      <c r="I577" s="1515"/>
      <c r="J577" s="1515"/>
      <c r="K577" s="1515"/>
      <c r="L577" s="1515"/>
      <c r="M577" s="1515"/>
      <c r="N577" s="1515"/>
      <c r="Q577" s="20"/>
    </row>
    <row r="578" spans="1:25" ht="15.95" customHeight="1" x14ac:dyDescent="0.2">
      <c r="A578" s="1519"/>
      <c r="B578" s="1518" t="s">
        <v>149</v>
      </c>
      <c r="C578" s="1516">
        <v>0</v>
      </c>
      <c r="D578" s="1516">
        <v>0</v>
      </c>
      <c r="E578" s="1692">
        <v>0</v>
      </c>
      <c r="F578" s="1515"/>
      <c r="G578" s="1515"/>
      <c r="H578" s="1515"/>
      <c r="I578" s="1515"/>
      <c r="J578" s="1515"/>
      <c r="K578" s="1515"/>
      <c r="L578" s="1515"/>
      <c r="M578" s="1515"/>
      <c r="N578" s="1515"/>
      <c r="Q578" s="20"/>
    </row>
    <row r="579" spans="1:25" ht="15.95" customHeight="1" x14ac:dyDescent="0.2">
      <c r="A579" s="1519"/>
      <c r="B579" s="1518" t="s">
        <v>337</v>
      </c>
      <c r="C579" s="1516">
        <v>4</v>
      </c>
      <c r="D579" s="1516">
        <v>7</v>
      </c>
      <c r="E579" s="1692">
        <v>11</v>
      </c>
      <c r="F579" s="1515"/>
      <c r="G579" s="1515"/>
      <c r="H579" s="1515"/>
      <c r="I579" s="1515"/>
      <c r="J579" s="1515"/>
      <c r="K579" s="1515"/>
      <c r="L579" s="1515"/>
      <c r="M579" s="1515"/>
      <c r="N579" s="1515"/>
      <c r="Q579" s="20"/>
    </row>
    <row r="580" spans="1:25" ht="15.95" customHeight="1" x14ac:dyDescent="0.2">
      <c r="A580" s="1519"/>
      <c r="B580" s="1518" t="s">
        <v>288</v>
      </c>
      <c r="C580" s="1516">
        <v>0</v>
      </c>
      <c r="D580" s="1516">
        <v>0</v>
      </c>
      <c r="E580" s="1692">
        <v>0</v>
      </c>
      <c r="F580" s="1515"/>
      <c r="G580" s="1515"/>
      <c r="H580" s="1515"/>
      <c r="I580" s="1515"/>
      <c r="J580" s="1515"/>
      <c r="K580" s="1515"/>
      <c r="L580" s="1515"/>
      <c r="M580" s="1515"/>
      <c r="N580" s="1515"/>
      <c r="Q580" s="20"/>
    </row>
    <row r="581" spans="1:25" ht="15.95" customHeight="1" x14ac:dyDescent="0.2">
      <c r="A581" s="1519"/>
      <c r="B581" s="1518" t="s">
        <v>118</v>
      </c>
      <c r="C581" s="1516">
        <v>0</v>
      </c>
      <c r="D581" s="1516">
        <v>0</v>
      </c>
      <c r="E581" s="1692">
        <v>0</v>
      </c>
      <c r="F581" s="1515"/>
      <c r="G581" s="1515"/>
      <c r="H581" s="1515"/>
      <c r="I581" s="1515"/>
      <c r="J581" s="1515"/>
      <c r="K581" s="1515"/>
      <c r="L581" s="1515"/>
      <c r="M581" s="1515"/>
      <c r="N581" s="1515"/>
      <c r="Q581" s="20"/>
    </row>
    <row r="582" spans="1:25" ht="15.95" customHeight="1" x14ac:dyDescent="0.2">
      <c r="A582" s="1519"/>
      <c r="B582" s="1518" t="s">
        <v>241</v>
      </c>
      <c r="C582" s="1516">
        <v>0</v>
      </c>
      <c r="D582" s="1516">
        <v>0</v>
      </c>
      <c r="E582" s="1692">
        <v>0</v>
      </c>
      <c r="F582" s="1515"/>
      <c r="G582" s="1515"/>
      <c r="H582" s="1515"/>
      <c r="I582" s="1515"/>
      <c r="J582" s="1515"/>
      <c r="K582" s="1515"/>
      <c r="L582" s="1515"/>
      <c r="M582" s="1515"/>
      <c r="N582" s="1515"/>
      <c r="Q582" s="20"/>
    </row>
    <row r="583" spans="1:25" ht="15.95" customHeight="1" x14ac:dyDescent="0.2">
      <c r="A583" s="1519"/>
      <c r="B583" s="1518" t="s">
        <v>278</v>
      </c>
      <c r="C583" s="1516">
        <v>0</v>
      </c>
      <c r="D583" s="1516">
        <v>0</v>
      </c>
      <c r="E583" s="1692">
        <v>0</v>
      </c>
      <c r="F583" s="1515"/>
      <c r="G583" s="1515"/>
      <c r="H583" s="1515"/>
      <c r="I583" s="1515"/>
      <c r="J583" s="1515"/>
      <c r="K583" s="1515"/>
      <c r="L583" s="1515"/>
      <c r="M583" s="1515"/>
      <c r="N583" s="1515"/>
      <c r="Q583" s="20"/>
    </row>
    <row r="584" spans="1:25" ht="15.95" customHeight="1" x14ac:dyDescent="0.2">
      <c r="A584" s="1519"/>
      <c r="B584" s="1518" t="s">
        <v>323</v>
      </c>
      <c r="C584" s="1516">
        <v>0</v>
      </c>
      <c r="D584" s="1516">
        <v>0</v>
      </c>
      <c r="E584" s="1692">
        <v>0</v>
      </c>
      <c r="F584" s="1515"/>
      <c r="G584" s="1515"/>
      <c r="H584" s="1515"/>
      <c r="I584" s="1515"/>
      <c r="J584" s="1515"/>
      <c r="K584" s="1515"/>
      <c r="L584" s="1515"/>
      <c r="M584" s="1515"/>
      <c r="N584" s="1515"/>
      <c r="Q584" s="20"/>
    </row>
    <row r="585" spans="1:25" ht="15.95" customHeight="1" x14ac:dyDescent="0.2">
      <c r="A585" s="1519"/>
      <c r="B585" s="1518" t="s">
        <v>313</v>
      </c>
      <c r="C585" s="1516">
        <v>7</v>
      </c>
      <c r="D585" s="1516">
        <v>6</v>
      </c>
      <c r="E585" s="1692">
        <v>13</v>
      </c>
      <c r="F585" s="1515"/>
      <c r="G585" s="1515"/>
      <c r="H585" s="1515"/>
      <c r="I585" s="1515"/>
      <c r="J585" s="1515"/>
      <c r="K585" s="1515"/>
      <c r="L585" s="1515"/>
      <c r="M585" s="1515"/>
      <c r="N585" s="1515"/>
      <c r="Q585" s="20"/>
    </row>
    <row r="586" spans="1:25" ht="15.95" customHeight="1" x14ac:dyDescent="0.2">
      <c r="A586" s="1519"/>
      <c r="B586" s="1518" t="s">
        <v>279</v>
      </c>
      <c r="C586" s="1516">
        <v>10</v>
      </c>
      <c r="D586" s="1516">
        <v>0</v>
      </c>
      <c r="E586" s="1692">
        <v>10</v>
      </c>
      <c r="F586" s="1515"/>
      <c r="G586" s="1515"/>
      <c r="H586" s="1515"/>
      <c r="I586" s="1515"/>
      <c r="J586" s="1515"/>
      <c r="K586" s="1515"/>
      <c r="L586" s="1515"/>
      <c r="M586" s="1515"/>
      <c r="N586" s="1515"/>
      <c r="Q586" s="20"/>
    </row>
    <row r="587" spans="1:25" ht="15.95" customHeight="1" x14ac:dyDescent="0.2">
      <c r="A587" s="1519"/>
      <c r="B587" s="1689" t="s">
        <v>604</v>
      </c>
      <c r="C587" s="1516">
        <v>0</v>
      </c>
      <c r="D587" s="1516">
        <v>1</v>
      </c>
      <c r="E587" s="1692">
        <v>1</v>
      </c>
      <c r="F587" s="1515"/>
      <c r="G587" s="1515"/>
      <c r="H587" s="1515"/>
      <c r="I587" s="1515"/>
      <c r="J587" s="1515"/>
      <c r="K587" s="1515"/>
      <c r="L587" s="1515"/>
      <c r="M587" s="1515"/>
      <c r="N587" s="1515"/>
      <c r="Q587" s="20"/>
    </row>
    <row r="588" spans="1:25" ht="15.95" customHeight="1" x14ac:dyDescent="0.2">
      <c r="A588" s="1519"/>
      <c r="B588" s="1689" t="s">
        <v>164</v>
      </c>
      <c r="C588" s="1690">
        <v>0</v>
      </c>
      <c r="D588" s="1690">
        <v>0</v>
      </c>
      <c r="E588" s="1692">
        <v>0</v>
      </c>
      <c r="F588" s="1515"/>
      <c r="G588" s="1515"/>
      <c r="H588" s="1515"/>
      <c r="I588" s="1515"/>
      <c r="J588" s="1515"/>
      <c r="K588" s="1515"/>
      <c r="L588" s="1515"/>
      <c r="M588" s="1515"/>
      <c r="N588" s="1515"/>
      <c r="Q588" s="20"/>
    </row>
    <row r="589" spans="1:25" ht="15.95" customHeight="1" x14ac:dyDescent="0.2">
      <c r="A589" s="1519"/>
      <c r="B589" s="1689" t="s">
        <v>725</v>
      </c>
      <c r="C589" s="1690">
        <v>0</v>
      </c>
      <c r="D589" s="1690">
        <v>0</v>
      </c>
      <c r="E589" s="1692">
        <v>0</v>
      </c>
      <c r="F589" s="1515"/>
      <c r="G589" s="1515"/>
      <c r="H589" s="1515"/>
      <c r="I589" s="1515"/>
      <c r="J589" s="1515"/>
      <c r="K589" s="1515"/>
      <c r="L589" s="1515"/>
      <c r="M589" s="1515"/>
      <c r="N589" s="1515"/>
      <c r="Q589" s="20"/>
    </row>
    <row r="590" spans="1:25" ht="15.95" customHeight="1" x14ac:dyDescent="0.2">
      <c r="A590" s="1519"/>
      <c r="B590" s="1689" t="s">
        <v>1223</v>
      </c>
      <c r="C590" s="1690">
        <v>4</v>
      </c>
      <c r="D590" s="1690">
        <v>4</v>
      </c>
      <c r="E590" s="1692">
        <v>8</v>
      </c>
      <c r="F590" s="1515"/>
      <c r="G590" s="1515"/>
      <c r="H590" s="1515"/>
      <c r="I590" s="1515"/>
      <c r="J590" s="1515"/>
      <c r="K590" s="1515"/>
      <c r="L590" s="1515"/>
      <c r="M590" s="1515"/>
      <c r="N590" s="1515"/>
      <c r="Q590" s="20"/>
    </row>
    <row r="591" spans="1:25" ht="12.75" x14ac:dyDescent="0.2">
      <c r="B591" s="1514" t="s">
        <v>439</v>
      </c>
      <c r="C591" s="1516">
        <v>156</v>
      </c>
      <c r="D591" s="1516">
        <v>376</v>
      </c>
      <c r="E591" s="1517">
        <v>532</v>
      </c>
      <c r="F591" s="1693"/>
      <c r="G591" s="1693"/>
      <c r="H591" s="1693"/>
      <c r="I591" s="1693"/>
      <c r="J591" s="1693"/>
      <c r="K591" s="1693"/>
      <c r="L591" s="1693"/>
      <c r="M591" s="1693"/>
      <c r="N591" s="1694"/>
      <c r="O591" s="1694"/>
      <c r="Q591" s="25"/>
      <c r="R591" s="25"/>
      <c r="S591" s="25"/>
      <c r="T591" s="25"/>
      <c r="U591" s="25"/>
      <c r="V591" s="25"/>
      <c r="W591" s="388"/>
      <c r="X591" s="1695"/>
      <c r="Y591" s="1695"/>
    </row>
    <row r="592" spans="1:25" x14ac:dyDescent="0.2">
      <c r="M592" s="25"/>
    </row>
    <row r="593" spans="1:25" ht="23.1" customHeight="1" x14ac:dyDescent="0.2">
      <c r="A593" s="219"/>
      <c r="B593" s="1775" t="s">
        <v>1722</v>
      </c>
      <c r="C593" s="1775"/>
      <c r="D593" s="1775"/>
      <c r="E593" s="1775"/>
      <c r="F593" s="219"/>
      <c r="G593" s="219"/>
      <c r="H593" s="219"/>
      <c r="I593" s="219"/>
      <c r="J593" s="219"/>
      <c r="K593" s="219"/>
      <c r="L593" s="219"/>
      <c r="M593" s="219"/>
      <c r="N593" s="219"/>
      <c r="O593" s="219"/>
      <c r="P593" s="316"/>
      <c r="W593" s="1400"/>
      <c r="X593" s="385"/>
      <c r="Y593" s="385"/>
    </row>
    <row r="594" spans="1:25" ht="15.75" customHeight="1" thickBot="1" x14ac:dyDescent="0.25">
      <c r="A594" s="219"/>
      <c r="B594" s="1777"/>
      <c r="C594" s="1777"/>
      <c r="D594" s="1777"/>
      <c r="E594" s="1777"/>
      <c r="F594" s="219"/>
      <c r="G594" s="219"/>
      <c r="H594" s="219"/>
      <c r="I594" s="219"/>
      <c r="J594" s="219"/>
      <c r="K594" s="219"/>
      <c r="L594" s="219"/>
      <c r="M594" s="219"/>
      <c r="N594" s="219"/>
      <c r="O594" s="219"/>
      <c r="P594" s="316"/>
    </row>
    <row r="595" spans="1:25" ht="25.5" customHeight="1" thickBot="1" x14ac:dyDescent="0.25">
      <c r="B595" s="1684" t="s">
        <v>48</v>
      </c>
      <c r="C595" s="1685" t="s">
        <v>437</v>
      </c>
      <c r="D595" s="1685" t="s">
        <v>1720</v>
      </c>
      <c r="E595" s="1685" t="s">
        <v>438</v>
      </c>
      <c r="F595" s="101"/>
      <c r="G595" s="101"/>
      <c r="H595" s="101"/>
      <c r="I595" s="101"/>
      <c r="J595" s="101"/>
      <c r="K595" s="101"/>
      <c r="L595" s="101"/>
      <c r="M595" s="101"/>
      <c r="N595" s="101"/>
      <c r="Q595" s="20"/>
    </row>
    <row r="596" spans="1:25" ht="15.95" customHeight="1" x14ac:dyDescent="0.2">
      <c r="B596" s="1686" t="s">
        <v>50</v>
      </c>
      <c r="C596" s="1687">
        <v>47</v>
      </c>
      <c r="D596" s="1687">
        <v>56</v>
      </c>
      <c r="E596" s="1687">
        <v>103</v>
      </c>
      <c r="F596" s="1512"/>
      <c r="G596" s="1512"/>
      <c r="H596" s="1512"/>
      <c r="I596" s="1512"/>
      <c r="J596" s="1512"/>
      <c r="K596" s="1512"/>
      <c r="L596" s="1512"/>
      <c r="M596" s="1512"/>
      <c r="N596" s="1512"/>
      <c r="O596" s="1512"/>
      <c r="Q596" s="20"/>
    </row>
    <row r="597" spans="1:25" ht="15.95" customHeight="1" x14ac:dyDescent="0.2">
      <c r="B597" s="1518" t="s">
        <v>51</v>
      </c>
      <c r="C597" s="1687">
        <v>109</v>
      </c>
      <c r="D597" s="1687">
        <v>171</v>
      </c>
      <c r="E597" s="1687">
        <v>280</v>
      </c>
      <c r="F597" s="1512"/>
      <c r="G597" s="1512"/>
      <c r="H597" s="1512"/>
      <c r="I597" s="1512"/>
      <c r="J597" s="1512"/>
      <c r="K597" s="1512"/>
      <c r="L597" s="1512"/>
      <c r="M597" s="1512"/>
      <c r="N597" s="1512"/>
      <c r="O597" s="1512"/>
      <c r="Q597" s="20"/>
    </row>
    <row r="598" spans="1:25" ht="15.95" customHeight="1" x14ac:dyDescent="0.2">
      <c r="B598" s="1518" t="s">
        <v>52</v>
      </c>
      <c r="C598" s="1687">
        <v>6</v>
      </c>
      <c r="D598" s="1687">
        <v>3</v>
      </c>
      <c r="E598" s="1687">
        <v>9</v>
      </c>
      <c r="F598" s="1512"/>
      <c r="G598" s="1512"/>
      <c r="H598" s="1512"/>
      <c r="I598" s="1512"/>
      <c r="J598" s="1512"/>
      <c r="K598" s="1512"/>
      <c r="L598" s="1512"/>
      <c r="M598" s="1512"/>
      <c r="N598" s="1512"/>
      <c r="O598" s="1512"/>
      <c r="Q598" s="20"/>
    </row>
    <row r="599" spans="1:25" ht="15.95" customHeight="1" x14ac:dyDescent="0.2">
      <c r="B599" s="1518" t="s">
        <v>53</v>
      </c>
      <c r="C599" s="1687">
        <v>15</v>
      </c>
      <c r="D599" s="1687">
        <v>6</v>
      </c>
      <c r="E599" s="1687">
        <v>21</v>
      </c>
      <c r="F599" s="1512"/>
      <c r="G599" s="1512"/>
      <c r="H599" s="1512"/>
      <c r="I599" s="1512"/>
      <c r="J599" s="1512"/>
      <c r="K599" s="1512"/>
      <c r="L599" s="1512"/>
      <c r="M599" s="1512"/>
      <c r="N599" s="1512"/>
      <c r="O599" s="1512"/>
      <c r="Q599" s="20"/>
    </row>
    <row r="600" spans="1:25" ht="15.95" customHeight="1" x14ac:dyDescent="0.2">
      <c r="B600" s="1518" t="s">
        <v>54</v>
      </c>
      <c r="C600" s="1687">
        <v>0</v>
      </c>
      <c r="D600" s="1687">
        <v>0</v>
      </c>
      <c r="E600" s="1687">
        <v>0</v>
      </c>
      <c r="F600" s="1512"/>
      <c r="G600" s="1512"/>
      <c r="H600" s="1512"/>
      <c r="I600" s="1512"/>
      <c r="J600" s="1512"/>
      <c r="K600" s="1512"/>
      <c r="L600" s="1512"/>
      <c r="M600" s="1512"/>
      <c r="N600" s="1512"/>
      <c r="O600" s="1512"/>
      <c r="Q600" s="20"/>
    </row>
    <row r="601" spans="1:25" ht="15.95" customHeight="1" x14ac:dyDescent="0.2">
      <c r="B601" s="1518" t="s">
        <v>55</v>
      </c>
      <c r="C601" s="1687">
        <v>0</v>
      </c>
      <c r="D601" s="1687">
        <v>0</v>
      </c>
      <c r="E601" s="1687">
        <v>0</v>
      </c>
      <c r="F601" s="1512"/>
      <c r="G601" s="1512"/>
      <c r="H601" s="1512"/>
      <c r="I601" s="1512"/>
      <c r="J601" s="1512"/>
      <c r="K601" s="1512"/>
      <c r="L601" s="1512"/>
      <c r="M601" s="1512"/>
      <c r="N601" s="1512"/>
      <c r="O601" s="1512"/>
      <c r="Q601" s="20"/>
    </row>
    <row r="602" spans="1:25" ht="15.95" customHeight="1" x14ac:dyDescent="0.2">
      <c r="B602" s="1518" t="s">
        <v>113</v>
      </c>
      <c r="C602" s="1687">
        <v>113</v>
      </c>
      <c r="D602" s="1687">
        <v>14</v>
      </c>
      <c r="E602" s="1687">
        <v>127</v>
      </c>
      <c r="F602" s="1512"/>
      <c r="G602" s="1512"/>
      <c r="H602" s="1512"/>
      <c r="I602" s="1512"/>
      <c r="J602" s="1512"/>
      <c r="K602" s="1512"/>
      <c r="L602" s="1512"/>
      <c r="M602" s="1512"/>
      <c r="N602" s="1512"/>
      <c r="O602" s="1512"/>
      <c r="Q602" s="20"/>
    </row>
    <row r="603" spans="1:25" ht="15.95" customHeight="1" x14ac:dyDescent="0.2">
      <c r="B603" s="1518" t="s">
        <v>283</v>
      </c>
      <c r="C603" s="1687">
        <v>26</v>
      </c>
      <c r="D603" s="1687">
        <v>20</v>
      </c>
      <c r="E603" s="1687">
        <v>46</v>
      </c>
      <c r="F603" s="1512"/>
      <c r="G603" s="1512"/>
      <c r="H603" s="1512"/>
      <c r="I603" s="1512"/>
      <c r="J603" s="1512"/>
      <c r="K603" s="1512"/>
      <c r="L603" s="1512"/>
      <c r="M603" s="1512"/>
      <c r="N603" s="1512"/>
      <c r="O603" s="1512"/>
      <c r="Q603" s="20"/>
    </row>
    <row r="604" spans="1:25" ht="15.95" customHeight="1" x14ac:dyDescent="0.2">
      <c r="B604" s="1518" t="s">
        <v>56</v>
      </c>
      <c r="C604" s="1687">
        <v>8</v>
      </c>
      <c r="D604" s="1687">
        <v>44</v>
      </c>
      <c r="E604" s="1687">
        <v>52</v>
      </c>
      <c r="F604" s="1512"/>
      <c r="G604" s="1512"/>
      <c r="H604" s="1512"/>
      <c r="I604" s="1512"/>
      <c r="J604" s="1512"/>
      <c r="K604" s="1512"/>
      <c r="L604" s="1512"/>
      <c r="M604" s="1512"/>
      <c r="N604" s="1512"/>
      <c r="O604" s="1512"/>
      <c r="Q604" s="20"/>
    </row>
    <row r="605" spans="1:25" ht="15.95" customHeight="1" x14ac:dyDescent="0.2">
      <c r="B605" s="1518" t="s">
        <v>284</v>
      </c>
      <c r="C605" s="1687">
        <v>8</v>
      </c>
      <c r="D605" s="1687">
        <v>13</v>
      </c>
      <c r="E605" s="1687">
        <v>21</v>
      </c>
      <c r="F605" s="1512"/>
      <c r="G605" s="1512"/>
      <c r="H605" s="1512"/>
      <c r="I605" s="1512"/>
      <c r="J605" s="1512"/>
      <c r="K605" s="1512"/>
      <c r="L605" s="1512"/>
      <c r="M605" s="1512"/>
      <c r="N605" s="1512"/>
      <c r="O605" s="1512"/>
      <c r="Q605" s="20"/>
    </row>
    <row r="606" spans="1:25" ht="15.95" customHeight="1" x14ac:dyDescent="0.2">
      <c r="B606" s="1518" t="s">
        <v>285</v>
      </c>
      <c r="C606" s="1687">
        <v>0</v>
      </c>
      <c r="D606" s="1687">
        <v>0</v>
      </c>
      <c r="E606" s="1687">
        <v>0</v>
      </c>
      <c r="F606" s="1512"/>
      <c r="G606" s="1512"/>
      <c r="H606" s="1512"/>
      <c r="I606" s="1512"/>
      <c r="J606" s="1512"/>
      <c r="K606" s="1512"/>
      <c r="L606" s="1512"/>
      <c r="M606" s="1512"/>
      <c r="N606" s="1512"/>
      <c r="O606" s="1512"/>
      <c r="Q606" s="20"/>
    </row>
    <row r="607" spans="1:25" ht="15.95" customHeight="1" x14ac:dyDescent="0.2">
      <c r="B607" s="1518" t="s">
        <v>71</v>
      </c>
      <c r="C607" s="1687">
        <v>0</v>
      </c>
      <c r="D607" s="1687">
        <v>0</v>
      </c>
      <c r="E607" s="1687">
        <v>0</v>
      </c>
      <c r="F607" s="1512"/>
      <c r="G607" s="1512"/>
      <c r="H607" s="1512"/>
      <c r="I607" s="1512"/>
      <c r="J607" s="1512"/>
      <c r="K607" s="1512"/>
      <c r="L607" s="1512"/>
      <c r="M607" s="1512"/>
      <c r="N607" s="1512"/>
      <c r="O607" s="1512"/>
      <c r="Q607" s="20"/>
    </row>
    <row r="608" spans="1:25" ht="15.95" customHeight="1" x14ac:dyDescent="0.2">
      <c r="B608" s="1518" t="s">
        <v>286</v>
      </c>
      <c r="C608" s="1687">
        <v>4</v>
      </c>
      <c r="D608" s="1687">
        <v>0</v>
      </c>
      <c r="E608" s="1687">
        <v>4</v>
      </c>
      <c r="F608" s="1512"/>
      <c r="G608" s="1512"/>
      <c r="H608" s="1512"/>
      <c r="I608" s="1512"/>
      <c r="J608" s="1512"/>
      <c r="K608" s="1512"/>
      <c r="L608" s="1512"/>
      <c r="M608" s="1512"/>
      <c r="N608" s="1512"/>
      <c r="O608" s="1512"/>
      <c r="Q608" s="20"/>
    </row>
    <row r="609" spans="2:27" ht="15.95" customHeight="1" x14ac:dyDescent="0.2">
      <c r="B609" s="1518" t="s">
        <v>287</v>
      </c>
      <c r="C609" s="1687">
        <v>1</v>
      </c>
      <c r="D609" s="1687">
        <v>2</v>
      </c>
      <c r="E609" s="1687">
        <v>3</v>
      </c>
      <c r="F609" s="1512"/>
      <c r="G609" s="1512"/>
      <c r="H609" s="1512"/>
      <c r="I609" s="1512"/>
      <c r="J609" s="1512"/>
      <c r="K609" s="1512"/>
      <c r="L609" s="1512"/>
      <c r="M609" s="1512"/>
      <c r="N609" s="1512"/>
      <c r="O609" s="1512"/>
      <c r="Q609" s="20"/>
    </row>
    <row r="610" spans="2:27" ht="15.95" customHeight="1" x14ac:dyDescent="0.2">
      <c r="B610" s="1518" t="s">
        <v>124</v>
      </c>
      <c r="C610" s="1687">
        <v>3</v>
      </c>
      <c r="D610" s="1687">
        <v>1</v>
      </c>
      <c r="E610" s="1687">
        <v>4</v>
      </c>
      <c r="F610" s="1512"/>
      <c r="G610" s="1512"/>
      <c r="H610" s="1512"/>
      <c r="I610" s="1512"/>
      <c r="J610" s="1512"/>
      <c r="K610" s="1512"/>
      <c r="L610" s="1512"/>
      <c r="M610" s="1512"/>
      <c r="N610" s="1512"/>
      <c r="O610" s="1512"/>
      <c r="Q610" s="20"/>
    </row>
    <row r="611" spans="2:27" ht="15.95" customHeight="1" x14ac:dyDescent="0.2">
      <c r="B611" s="1518" t="s">
        <v>149</v>
      </c>
      <c r="C611" s="1687">
        <v>0</v>
      </c>
      <c r="D611" s="1687">
        <v>0</v>
      </c>
      <c r="E611" s="1687">
        <v>0</v>
      </c>
      <c r="F611" s="1512"/>
      <c r="G611" s="1512"/>
      <c r="H611" s="1512"/>
      <c r="I611" s="1512"/>
      <c r="J611" s="1512"/>
      <c r="K611" s="1512"/>
      <c r="L611" s="1512"/>
      <c r="M611" s="1512"/>
      <c r="N611" s="1512"/>
      <c r="O611" s="1512"/>
      <c r="Q611" s="20"/>
    </row>
    <row r="612" spans="2:27" ht="15.95" customHeight="1" x14ac:dyDescent="0.2">
      <c r="B612" s="1518" t="s">
        <v>337</v>
      </c>
      <c r="C612" s="1687">
        <v>4</v>
      </c>
      <c r="D612" s="1687">
        <v>7</v>
      </c>
      <c r="E612" s="1687">
        <v>11</v>
      </c>
      <c r="F612" s="1512"/>
      <c r="G612" s="1512"/>
      <c r="H612" s="1512"/>
      <c r="I612" s="1512"/>
      <c r="J612" s="1512"/>
      <c r="K612" s="1512"/>
      <c r="L612" s="1512"/>
      <c r="M612" s="1512"/>
      <c r="N612" s="1512"/>
      <c r="O612" s="1512"/>
      <c r="Q612" s="20"/>
    </row>
    <row r="613" spans="2:27" ht="15.95" customHeight="1" x14ac:dyDescent="0.2">
      <c r="B613" s="1518" t="s">
        <v>288</v>
      </c>
      <c r="C613" s="1687">
        <v>0</v>
      </c>
      <c r="D613" s="1687">
        <v>0</v>
      </c>
      <c r="E613" s="1687">
        <v>0</v>
      </c>
      <c r="F613" s="1512"/>
      <c r="G613" s="1512"/>
      <c r="H613" s="1512"/>
      <c r="I613" s="1512"/>
      <c r="J613" s="1512"/>
      <c r="K613" s="1512"/>
      <c r="L613" s="1512"/>
      <c r="M613" s="1512"/>
      <c r="N613" s="1512"/>
      <c r="O613" s="1512"/>
      <c r="Q613" s="20"/>
    </row>
    <row r="614" spans="2:27" ht="15.95" customHeight="1" x14ac:dyDescent="0.2">
      <c r="B614" s="1518" t="s">
        <v>118</v>
      </c>
      <c r="C614" s="1687">
        <v>0</v>
      </c>
      <c r="D614" s="1687">
        <v>0</v>
      </c>
      <c r="E614" s="1687">
        <v>0</v>
      </c>
      <c r="F614" s="1512"/>
      <c r="G614" s="1512"/>
      <c r="H614" s="1512"/>
      <c r="I614" s="1512"/>
      <c r="J614" s="1512"/>
      <c r="K614" s="1512"/>
      <c r="L614" s="1512"/>
      <c r="M614" s="1512"/>
      <c r="N614" s="1512"/>
      <c r="O614" s="1512"/>
      <c r="Q614" s="20"/>
    </row>
    <row r="615" spans="2:27" ht="15.95" customHeight="1" x14ac:dyDescent="0.2">
      <c r="B615" s="1518" t="s">
        <v>241</v>
      </c>
      <c r="C615" s="1687">
        <v>0</v>
      </c>
      <c r="D615" s="1687">
        <v>0</v>
      </c>
      <c r="E615" s="1687">
        <v>0</v>
      </c>
      <c r="F615" s="1512"/>
      <c r="G615" s="1512"/>
      <c r="H615" s="1512"/>
      <c r="I615" s="1512"/>
      <c r="J615" s="1512"/>
      <c r="K615" s="1512"/>
      <c r="L615" s="1512"/>
      <c r="M615" s="1512"/>
      <c r="N615" s="1512"/>
      <c r="O615" s="1512"/>
      <c r="Q615" s="20"/>
    </row>
    <row r="616" spans="2:27" ht="15.95" customHeight="1" x14ac:dyDescent="0.2">
      <c r="B616" s="1518" t="s">
        <v>278</v>
      </c>
      <c r="C616" s="1687">
        <v>0</v>
      </c>
      <c r="D616" s="1687">
        <v>0</v>
      </c>
      <c r="E616" s="1687">
        <v>0</v>
      </c>
      <c r="F616" s="1512"/>
      <c r="G616" s="1512"/>
      <c r="H616" s="1512"/>
      <c r="I616" s="1512"/>
      <c r="J616" s="1512"/>
      <c r="K616" s="1512"/>
      <c r="L616" s="1512"/>
      <c r="M616" s="1512"/>
      <c r="N616" s="1512"/>
      <c r="O616" s="1512"/>
      <c r="Q616" s="20"/>
      <c r="R616" s="20"/>
      <c r="S616" s="20"/>
      <c r="T616" s="20"/>
      <c r="U616" s="20"/>
      <c r="V616" s="20"/>
      <c r="Z616" s="20"/>
      <c r="AA616" s="20"/>
    </row>
    <row r="617" spans="2:27" ht="15.95" customHeight="1" x14ac:dyDescent="0.2">
      <c r="B617" s="1518" t="s">
        <v>323</v>
      </c>
      <c r="C617" s="1687">
        <v>0</v>
      </c>
      <c r="D617" s="1687">
        <v>0</v>
      </c>
      <c r="E617" s="1687">
        <v>0</v>
      </c>
      <c r="F617" s="1512"/>
      <c r="G617" s="1512"/>
      <c r="H617" s="1512"/>
      <c r="I617" s="1512"/>
      <c r="J617" s="1512"/>
      <c r="K617" s="1512"/>
      <c r="L617" s="1512"/>
      <c r="M617" s="1512"/>
      <c r="N617" s="1512"/>
      <c r="O617" s="1512"/>
      <c r="Q617" s="20"/>
      <c r="R617" s="20"/>
      <c r="S617" s="20"/>
      <c r="T617" s="20"/>
      <c r="U617" s="20"/>
      <c r="V617" s="20"/>
      <c r="Z617" s="20"/>
      <c r="AA617" s="20"/>
    </row>
    <row r="618" spans="2:27" ht="15.95" customHeight="1" x14ac:dyDescent="0.2">
      <c r="B618" s="1518" t="s">
        <v>313</v>
      </c>
      <c r="C618" s="1687">
        <v>8</v>
      </c>
      <c r="D618" s="1687">
        <v>6</v>
      </c>
      <c r="E618" s="1687">
        <v>14</v>
      </c>
      <c r="F618" s="1512"/>
      <c r="G618" s="1512"/>
      <c r="H618" s="1512"/>
      <c r="I618" s="1512"/>
      <c r="J618" s="1512"/>
      <c r="K618" s="1512"/>
      <c r="L618" s="1512"/>
      <c r="M618" s="1512"/>
      <c r="N618" s="1512"/>
      <c r="O618" s="1512"/>
      <c r="Q618" s="20"/>
      <c r="R618" s="20"/>
      <c r="S618" s="20"/>
      <c r="T618" s="20"/>
      <c r="U618" s="20"/>
      <c r="V618" s="20"/>
      <c r="Z618" s="20"/>
      <c r="AA618" s="20"/>
    </row>
    <row r="619" spans="2:27" ht="15.95" customHeight="1" x14ac:dyDescent="0.2">
      <c r="B619" s="1518" t="s">
        <v>279</v>
      </c>
      <c r="C619" s="1687">
        <v>0</v>
      </c>
      <c r="D619" s="1687">
        <v>0</v>
      </c>
      <c r="E619" s="1687">
        <v>0</v>
      </c>
      <c r="F619" s="1512"/>
      <c r="G619" s="1512"/>
      <c r="H619" s="1512"/>
      <c r="I619" s="1512"/>
      <c r="J619" s="1512"/>
      <c r="K619" s="1512"/>
      <c r="L619" s="1512"/>
      <c r="M619" s="1512"/>
      <c r="N619" s="1512"/>
      <c r="O619" s="1512"/>
      <c r="Q619" s="20"/>
      <c r="R619" s="20"/>
      <c r="S619" s="20"/>
      <c r="T619" s="20"/>
      <c r="U619" s="20"/>
      <c r="V619" s="20"/>
      <c r="W619" s="20"/>
      <c r="X619" s="20"/>
      <c r="Y619" s="20"/>
      <c r="Z619" s="20"/>
      <c r="AA619" s="20"/>
    </row>
    <row r="620" spans="2:27" ht="15.95" customHeight="1" x14ac:dyDescent="0.2">
      <c r="B620" s="1518" t="s">
        <v>164</v>
      </c>
      <c r="C620" s="1687">
        <v>0</v>
      </c>
      <c r="D620" s="1687">
        <v>0</v>
      </c>
      <c r="E620" s="1687">
        <v>0</v>
      </c>
      <c r="F620" s="1512"/>
      <c r="G620" s="1512"/>
      <c r="H620" s="1512"/>
      <c r="I620" s="1512"/>
      <c r="J620" s="1512"/>
      <c r="K620" s="1512"/>
      <c r="L620" s="1512"/>
      <c r="M620" s="1512"/>
      <c r="N620" s="1512"/>
      <c r="O620" s="1512"/>
      <c r="Q620" s="20"/>
      <c r="R620" s="20"/>
      <c r="S620" s="20"/>
      <c r="T620" s="20"/>
      <c r="U620" s="20"/>
      <c r="V620" s="20"/>
      <c r="W620" s="20"/>
      <c r="X620" s="20"/>
      <c r="Y620" s="20"/>
      <c r="Z620" s="20"/>
      <c r="AA620" s="20"/>
    </row>
    <row r="621" spans="2:27" ht="15.95" customHeight="1" x14ac:dyDescent="0.2">
      <c r="B621" s="1518" t="s">
        <v>604</v>
      </c>
      <c r="C621" s="1687">
        <v>1</v>
      </c>
      <c r="D621" s="1687">
        <v>5</v>
      </c>
      <c r="E621" s="1687">
        <v>6</v>
      </c>
      <c r="F621" s="1512"/>
      <c r="G621" s="1512"/>
      <c r="H621" s="1512"/>
      <c r="I621" s="1512"/>
      <c r="J621" s="1512"/>
      <c r="K621" s="1512"/>
      <c r="L621" s="1512"/>
      <c r="M621" s="1512"/>
      <c r="N621" s="1512"/>
      <c r="O621" s="1512"/>
      <c r="Q621" s="20"/>
      <c r="R621" s="20"/>
      <c r="S621" s="20"/>
      <c r="T621" s="20"/>
      <c r="U621" s="20"/>
      <c r="V621" s="20"/>
      <c r="W621" s="20"/>
      <c r="X621" s="20"/>
      <c r="Y621" s="20"/>
      <c r="Z621" s="20"/>
      <c r="AA621" s="20"/>
    </row>
    <row r="622" spans="2:27" s="27" customFormat="1" ht="15.95" customHeight="1" x14ac:dyDescent="0.2">
      <c r="B622" s="1518" t="s">
        <v>725</v>
      </c>
      <c r="C622" s="1687">
        <v>2</v>
      </c>
      <c r="D622" s="1687">
        <v>17</v>
      </c>
      <c r="E622" s="1687">
        <v>19</v>
      </c>
      <c r="F622" s="1513"/>
      <c r="G622" s="1513"/>
      <c r="H622" s="1513"/>
      <c r="I622" s="1513"/>
      <c r="J622" s="1513"/>
      <c r="K622" s="1513"/>
      <c r="L622" s="1513"/>
      <c r="M622" s="1513"/>
      <c r="N622" s="1513"/>
      <c r="O622" s="1513"/>
    </row>
    <row r="623" spans="2:27" ht="12.75" x14ac:dyDescent="0.2">
      <c r="B623" s="1514" t="s">
        <v>439</v>
      </c>
      <c r="C623" s="1687">
        <f>SUM(C596:C622)</f>
        <v>355</v>
      </c>
      <c r="D623" s="1687">
        <f>SUM(D596:D622)</f>
        <v>365</v>
      </c>
      <c r="E623" s="1687">
        <f>SUM(E596:E622)</f>
        <v>720</v>
      </c>
      <c r="W623" s="27"/>
      <c r="X623" s="27"/>
      <c r="Y623" s="27"/>
    </row>
    <row r="624" spans="2:27" x14ac:dyDescent="0.2">
      <c r="W624" s="20"/>
      <c r="X624" s="20"/>
      <c r="Y624" s="20"/>
    </row>
    <row r="625" spans="2:28" x14ac:dyDescent="0.2">
      <c r="W625" s="27"/>
      <c r="X625" s="27"/>
      <c r="Y625" s="27"/>
    </row>
    <row r="626" spans="2:28" ht="18.600000000000001" customHeight="1" x14ac:dyDescent="0.2">
      <c r="B626" s="1761" t="s">
        <v>473</v>
      </c>
      <c r="C626" s="1761"/>
      <c r="D626" s="1761"/>
      <c r="E626" s="1761"/>
      <c r="F626" s="1761"/>
      <c r="G626" s="1761"/>
    </row>
    <row r="627" spans="2:28" x14ac:dyDescent="0.2">
      <c r="D627" s="2"/>
      <c r="F627" s="13"/>
      <c r="G627" s="4"/>
      <c r="H627" s="20"/>
      <c r="L627" s="24"/>
      <c r="M627" s="20"/>
      <c r="P627" s="24"/>
      <c r="V627" s="339"/>
      <c r="AA627" s="20"/>
    </row>
    <row r="628" spans="2:28" x14ac:dyDescent="0.2">
      <c r="D628" s="2"/>
      <c r="F628" s="13"/>
      <c r="G628" s="4"/>
      <c r="H628" s="20"/>
      <c r="L628" s="24"/>
      <c r="M628" s="20"/>
      <c r="P628" s="24"/>
      <c r="V628" s="339"/>
      <c r="AA628" s="20"/>
    </row>
    <row r="629" spans="2:28" x14ac:dyDescent="0.25">
      <c r="B629" s="743" t="s">
        <v>28</v>
      </c>
      <c r="C629" s="617" t="s">
        <v>441</v>
      </c>
      <c r="D629" s="741" t="s">
        <v>442</v>
      </c>
      <c r="E629" s="634"/>
      <c r="F629" s="13"/>
      <c r="G629" s="4"/>
      <c r="H629" s="20"/>
      <c r="L629" s="24"/>
      <c r="M629" s="20"/>
      <c r="P629" s="24"/>
      <c r="V629" s="339"/>
      <c r="Z629" s="584" t="s">
        <v>28</v>
      </c>
      <c r="AA629" s="584" t="s">
        <v>5</v>
      </c>
      <c r="AB629" s="584" t="s">
        <v>343</v>
      </c>
    </row>
    <row r="630" spans="2:28" x14ac:dyDescent="0.25">
      <c r="B630" s="734" t="s">
        <v>69</v>
      </c>
      <c r="C630" s="616">
        <v>830</v>
      </c>
      <c r="D630" s="616">
        <v>74</v>
      </c>
      <c r="E630" s="623"/>
      <c r="F630" s="337"/>
      <c r="G630" s="4"/>
      <c r="H630" s="20"/>
      <c r="L630" s="24"/>
      <c r="M630" s="20"/>
      <c r="P630" s="24"/>
      <c r="V630" s="339"/>
      <c r="W630" s="316"/>
      <c r="Z630" s="585" t="s">
        <v>420</v>
      </c>
      <c r="AA630" s="4">
        <v>614</v>
      </c>
      <c r="AB630" s="4">
        <v>68</v>
      </c>
    </row>
    <row r="631" spans="2:28" x14ac:dyDescent="0.25">
      <c r="B631" s="734" t="s">
        <v>32</v>
      </c>
      <c r="C631" s="616">
        <v>903</v>
      </c>
      <c r="D631" s="616">
        <v>84</v>
      </c>
      <c r="E631" s="623"/>
      <c r="F631" s="337"/>
      <c r="G631" s="4"/>
      <c r="H631" s="20"/>
      <c r="L631" s="24"/>
      <c r="M631" s="20"/>
      <c r="P631" s="24"/>
      <c r="V631" s="339"/>
      <c r="W631" s="316"/>
      <c r="Z631" s="585" t="s">
        <v>421</v>
      </c>
      <c r="AA631" s="4">
        <v>1296</v>
      </c>
      <c r="AB631" s="4">
        <v>125</v>
      </c>
    </row>
    <row r="632" spans="2:28" hidden="1" x14ac:dyDescent="0.25">
      <c r="B632" s="734" t="s">
        <v>33</v>
      </c>
      <c r="C632" s="616">
        <v>0</v>
      </c>
      <c r="D632" s="616">
        <v>0</v>
      </c>
      <c r="E632" s="623"/>
      <c r="F632" s="337"/>
      <c r="G632" s="4"/>
      <c r="H632" s="20"/>
      <c r="L632" s="24"/>
      <c r="M632" s="20"/>
      <c r="P632" s="24"/>
      <c r="V632" s="339"/>
      <c r="W632" s="316"/>
      <c r="X632" s="610"/>
      <c r="Z632" s="585" t="s">
        <v>432</v>
      </c>
      <c r="AA632" s="4">
        <v>949</v>
      </c>
      <c r="AB632" s="4">
        <v>92</v>
      </c>
    </row>
    <row r="633" spans="2:28" hidden="1" x14ac:dyDescent="0.25">
      <c r="B633" s="734" t="s">
        <v>34</v>
      </c>
      <c r="C633" s="616">
        <v>0</v>
      </c>
      <c r="D633" s="616">
        <v>0</v>
      </c>
      <c r="E633" s="623"/>
      <c r="F633" s="337"/>
      <c r="G633" s="4"/>
      <c r="H633" s="20"/>
      <c r="L633" s="24"/>
      <c r="M633" s="20"/>
      <c r="P633" s="24"/>
      <c r="V633" s="339"/>
      <c r="W633" s="610">
        <f>C630/C644</f>
        <v>0.43892120571126386</v>
      </c>
      <c r="X633" s="610">
        <f>D630/C644</f>
        <v>3.9132734003172923E-2</v>
      </c>
      <c r="Y633" s="340"/>
      <c r="Z633" s="585" t="s">
        <v>433</v>
      </c>
      <c r="AA633" s="4">
        <v>712</v>
      </c>
      <c r="AB633" s="4">
        <v>58</v>
      </c>
    </row>
    <row r="634" spans="2:28" hidden="1" x14ac:dyDescent="0.25">
      <c r="B634" s="734" t="s">
        <v>35</v>
      </c>
      <c r="C634" s="616">
        <v>0</v>
      </c>
      <c r="D634" s="616">
        <v>0</v>
      </c>
      <c r="E634" s="623"/>
      <c r="F634" s="337"/>
      <c r="G634" s="4"/>
      <c r="H634" s="20"/>
      <c r="L634" s="24"/>
      <c r="M634" s="20"/>
      <c r="P634" s="24"/>
      <c r="V634" s="339"/>
      <c r="W634" s="609">
        <f>C631/C644</f>
        <v>0.47752511898466421</v>
      </c>
      <c r="X634" s="610">
        <f>D631/C644</f>
        <v>4.4420941300898999E-2</v>
      </c>
      <c r="Z634" s="608" t="s">
        <v>449</v>
      </c>
      <c r="AA634" s="4">
        <v>955</v>
      </c>
      <c r="AB634" s="4">
        <v>88</v>
      </c>
    </row>
    <row r="635" spans="2:28" hidden="1" x14ac:dyDescent="0.25">
      <c r="B635" s="734" t="s">
        <v>31</v>
      </c>
      <c r="C635" s="616">
        <v>0</v>
      </c>
      <c r="D635" s="616">
        <v>0</v>
      </c>
      <c r="E635" s="648"/>
      <c r="F635" s="13"/>
      <c r="G635" s="4"/>
      <c r="H635" s="20"/>
      <c r="L635" s="24"/>
      <c r="M635" s="20"/>
      <c r="P635" s="24"/>
      <c r="V635" s="339"/>
      <c r="W635" s="609">
        <f>C632/C644</f>
        <v>0</v>
      </c>
      <c r="X635" s="610">
        <f>D632/C644</f>
        <v>0</v>
      </c>
      <c r="Z635" s="608" t="s">
        <v>461</v>
      </c>
      <c r="AA635" s="586">
        <v>1224</v>
      </c>
      <c r="AB635" s="587">
        <v>125</v>
      </c>
    </row>
    <row r="636" spans="2:28" hidden="1" x14ac:dyDescent="0.25">
      <c r="B636" s="734" t="s">
        <v>36</v>
      </c>
      <c r="C636" s="616">
        <v>0</v>
      </c>
      <c r="D636" s="616">
        <v>0</v>
      </c>
      <c r="E636" s="648"/>
      <c r="F636" s="13"/>
      <c r="G636" s="4"/>
      <c r="H636" s="20"/>
      <c r="L636" s="24"/>
      <c r="M636" s="20"/>
      <c r="P636" s="24"/>
      <c r="V636" s="339"/>
      <c r="W636" s="609">
        <f>C633/C644</f>
        <v>0</v>
      </c>
      <c r="X636" s="610">
        <f>D633/C644</f>
        <v>0</v>
      </c>
      <c r="Z636" s="585" t="s">
        <v>348</v>
      </c>
      <c r="AA636" s="586"/>
      <c r="AB636" s="587"/>
    </row>
    <row r="637" spans="2:28" hidden="1" x14ac:dyDescent="0.25">
      <c r="B637" s="734" t="s">
        <v>37</v>
      </c>
      <c r="C637" s="616">
        <v>0</v>
      </c>
      <c r="D637" s="616">
        <v>0</v>
      </c>
      <c r="E637" s="648"/>
      <c r="F637" s="13"/>
      <c r="G637" s="4"/>
      <c r="H637" s="20"/>
      <c r="L637" s="24"/>
      <c r="M637" s="20"/>
      <c r="P637" s="24"/>
      <c r="V637" s="339"/>
      <c r="W637" s="609">
        <f>C634/C644</f>
        <v>0</v>
      </c>
      <c r="X637" s="610">
        <f>D634/C644</f>
        <v>0</v>
      </c>
      <c r="Z637" s="585" t="s">
        <v>349</v>
      </c>
      <c r="AA637" s="586"/>
      <c r="AB637" s="587"/>
    </row>
    <row r="638" spans="2:28" hidden="1" x14ac:dyDescent="0.25">
      <c r="B638" s="734" t="s">
        <v>38</v>
      </c>
      <c r="C638" s="616">
        <v>0</v>
      </c>
      <c r="D638" s="616">
        <v>0</v>
      </c>
      <c r="E638" s="648"/>
      <c r="F638" s="13"/>
      <c r="G638" s="4"/>
      <c r="H638" s="20"/>
      <c r="L638" s="24"/>
      <c r="M638" s="20"/>
      <c r="P638" s="24"/>
      <c r="V638" s="339"/>
      <c r="W638" s="212">
        <f>C635/C644</f>
        <v>0</v>
      </c>
      <c r="X638" s="610">
        <f>D635/C644</f>
        <v>0</v>
      </c>
      <c r="Z638" s="585" t="s">
        <v>350</v>
      </c>
      <c r="AA638" s="586"/>
      <c r="AB638" s="587"/>
    </row>
    <row r="639" spans="2:28" hidden="1" x14ac:dyDescent="0.25">
      <c r="B639" s="734" t="s">
        <v>39</v>
      </c>
      <c r="C639" s="616">
        <v>0</v>
      </c>
      <c r="D639" s="616">
        <v>0</v>
      </c>
      <c r="E639" s="648"/>
      <c r="F639" s="13"/>
      <c r="G639" s="4"/>
      <c r="H639" s="20"/>
      <c r="L639" s="24"/>
      <c r="M639" s="20"/>
      <c r="P639" s="24"/>
      <c r="V639" s="339"/>
      <c r="W639" s="212">
        <f>+C636/C644</f>
        <v>0</v>
      </c>
      <c r="X639" s="610">
        <f>+D636/C644</f>
        <v>0</v>
      </c>
      <c r="Z639" s="585" t="s">
        <v>351</v>
      </c>
      <c r="AA639" s="586"/>
      <c r="AB639" s="587"/>
    </row>
    <row r="640" spans="2:28" hidden="1" x14ac:dyDescent="0.25">
      <c r="B640" s="734" t="s">
        <v>40</v>
      </c>
      <c r="C640" s="616">
        <v>0</v>
      </c>
      <c r="D640" s="616">
        <v>0</v>
      </c>
      <c r="E640" s="648"/>
      <c r="F640" s="13"/>
      <c r="G640" s="4"/>
      <c r="H640" s="20"/>
      <c r="L640" s="24"/>
      <c r="M640" s="20"/>
      <c r="P640" s="24"/>
      <c r="V640" s="339"/>
      <c r="W640" s="212">
        <f>+C637/C644</f>
        <v>0</v>
      </c>
      <c r="X640" s="610">
        <f>+D637/C644</f>
        <v>0</v>
      </c>
      <c r="Z640" s="585" t="s">
        <v>352</v>
      </c>
      <c r="AA640" s="586"/>
      <c r="AB640" s="587"/>
    </row>
    <row r="641" spans="2:29" hidden="1" x14ac:dyDescent="0.25">
      <c r="B641" s="734" t="s">
        <v>70</v>
      </c>
      <c r="C641" s="616">
        <v>0</v>
      </c>
      <c r="D641" s="616">
        <v>0</v>
      </c>
      <c r="E641" s="648"/>
      <c r="F641" s="13"/>
      <c r="G641" s="4"/>
      <c r="H641" s="20"/>
      <c r="L641" s="24"/>
      <c r="M641" s="20"/>
      <c r="P641" s="24"/>
      <c r="V641" s="339"/>
      <c r="W641" s="212">
        <f>+C638/C644</f>
        <v>0</v>
      </c>
      <c r="X641" s="610">
        <f>+D638/C644</f>
        <v>0</v>
      </c>
      <c r="Z641" s="585" t="s">
        <v>353</v>
      </c>
      <c r="AA641" s="586"/>
      <c r="AB641" s="587"/>
    </row>
    <row r="642" spans="2:29" hidden="1" x14ac:dyDescent="0.2">
      <c r="B642" s="652"/>
      <c r="E642" s="652"/>
      <c r="F642" s="13"/>
      <c r="G642" s="4"/>
      <c r="H642" s="20"/>
      <c r="L642" s="24"/>
      <c r="M642" s="20"/>
      <c r="P642" s="24"/>
      <c r="V642" s="339"/>
      <c r="W642" s="212">
        <f>+C639/C644</f>
        <v>0</v>
      </c>
      <c r="X642" s="610">
        <f>+D639/C644</f>
        <v>0</v>
      </c>
      <c r="Z642" s="472"/>
      <c r="AA642" s="473"/>
      <c r="AB642" s="474"/>
    </row>
    <row r="643" spans="2:29" x14ac:dyDescent="0.2">
      <c r="B643" s="747" t="s">
        <v>6</v>
      </c>
      <c r="C643" s="617">
        <f>SUM(C630:C642)</f>
        <v>1733</v>
      </c>
      <c r="D643" s="861">
        <f>SUM(D630:D642)</f>
        <v>158</v>
      </c>
      <c r="E643" s="815"/>
      <c r="F643" s="13"/>
      <c r="G643" s="4"/>
      <c r="H643" s="20"/>
      <c r="L643" s="24"/>
      <c r="M643" s="20"/>
      <c r="P643" s="24"/>
      <c r="V643" s="339"/>
      <c r="W643" s="316"/>
      <c r="X643" s="610"/>
      <c r="Z643" s="472" t="s">
        <v>354</v>
      </c>
      <c r="AA643" s="475"/>
      <c r="AB643" s="476"/>
    </row>
    <row r="644" spans="2:29" x14ac:dyDescent="0.2">
      <c r="B644" s="862" t="s">
        <v>450</v>
      </c>
      <c r="C644" s="863">
        <f>C643+D643</f>
        <v>1891</v>
      </c>
      <c r="D644" s="863"/>
      <c r="W644" s="316"/>
      <c r="X644" s="610"/>
      <c r="AA644" s="345"/>
      <c r="AB644" s="345">
        <f>SUM(AA630:AA643)</f>
        <v>5750</v>
      </c>
      <c r="AC644" s="345">
        <f>SUM(AB630:AB643)</f>
        <v>556</v>
      </c>
    </row>
    <row r="645" spans="2:29" x14ac:dyDescent="0.2">
      <c r="C645" s="623"/>
      <c r="D645" s="623"/>
      <c r="E645" s="632"/>
      <c r="W645" s="316"/>
      <c r="X645" s="610"/>
    </row>
    <row r="646" spans="2:29" x14ac:dyDescent="0.2">
      <c r="W646" s="610"/>
      <c r="X646" s="610"/>
    </row>
    <row r="647" spans="2:29" x14ac:dyDescent="0.2">
      <c r="X647" s="611">
        <f>+C643/C644</f>
        <v>0.91644632469592813</v>
      </c>
      <c r="Y647" s="612">
        <f>+D643/C644</f>
        <v>8.3553675304071914E-2</v>
      </c>
    </row>
  </sheetData>
  <mergeCells count="113">
    <mergeCell ref="C78:D78"/>
    <mergeCell ref="C79:D79"/>
    <mergeCell ref="B83:D83"/>
    <mergeCell ref="B97:D97"/>
    <mergeCell ref="B111:D111"/>
    <mergeCell ref="B125:D125"/>
    <mergeCell ref="B139:D139"/>
    <mergeCell ref="B156:D156"/>
    <mergeCell ref="B169:D169"/>
    <mergeCell ref="B165:E165"/>
    <mergeCell ref="B167:E167"/>
    <mergeCell ref="B148:E150"/>
    <mergeCell ref="B312:C312"/>
    <mergeCell ref="B304:E306"/>
    <mergeCell ref="B266:G266"/>
    <mergeCell ref="X67:Z67"/>
    <mergeCell ref="W85:Y85"/>
    <mergeCell ref="W97:Y98"/>
    <mergeCell ref="A1:M1"/>
    <mergeCell ref="A2:M2"/>
    <mergeCell ref="A3:M3"/>
    <mergeCell ref="A4:M4"/>
    <mergeCell ref="B11:D11"/>
    <mergeCell ref="B29:D29"/>
    <mergeCell ref="B49:D49"/>
    <mergeCell ref="B66:D66"/>
    <mergeCell ref="B76:D76"/>
    <mergeCell ref="C77:D77"/>
    <mergeCell ref="AB171:AC171"/>
    <mergeCell ref="B215:E215"/>
    <mergeCell ref="AD171:AE171"/>
    <mergeCell ref="AF171:AG171"/>
    <mergeCell ref="Z171:AA171"/>
    <mergeCell ref="X174:Y174"/>
    <mergeCell ref="B205:E205"/>
    <mergeCell ref="B185:E185"/>
    <mergeCell ref="K208:L208"/>
    <mergeCell ref="M207:N207"/>
    <mergeCell ref="O208:P208"/>
    <mergeCell ref="C171:D171"/>
    <mergeCell ref="E171:F171"/>
    <mergeCell ref="G171:H171"/>
    <mergeCell ref="E207:F207"/>
    <mergeCell ref="K207:L207"/>
    <mergeCell ref="E208:F208"/>
    <mergeCell ref="C208:D208"/>
    <mergeCell ref="I171:J171"/>
    <mergeCell ref="K171:L171"/>
    <mergeCell ref="C207:D207"/>
    <mergeCell ref="G207:H207"/>
    <mergeCell ref="AL208:AN208"/>
    <mergeCell ref="AH222:AI222"/>
    <mergeCell ref="AH225:AI225"/>
    <mergeCell ref="AH228:AI228"/>
    <mergeCell ref="AH219:AI219"/>
    <mergeCell ref="AH208:AJ208"/>
    <mergeCell ref="AC243:AF243"/>
    <mergeCell ref="E243:F243"/>
    <mergeCell ref="C243:D243"/>
    <mergeCell ref="B241:E241"/>
    <mergeCell ref="M208:N208"/>
    <mergeCell ref="F241:H241"/>
    <mergeCell ref="G208:H208"/>
    <mergeCell ref="Q338:Q339"/>
    <mergeCell ref="X341:Y341"/>
    <mergeCell ref="D426:D427"/>
    <mergeCell ref="E426:E427"/>
    <mergeCell ref="H426:H427"/>
    <mergeCell ref="I426:I427"/>
    <mergeCell ref="J426:J427"/>
    <mergeCell ref="G426:G427"/>
    <mergeCell ref="K340:L340"/>
    <mergeCell ref="C339:H339"/>
    <mergeCell ref="B424:E424"/>
    <mergeCell ref="C340:E340"/>
    <mergeCell ref="A422:E422"/>
    <mergeCell ref="C426:C427"/>
    <mergeCell ref="F340:H340"/>
    <mergeCell ref="M340:N340"/>
    <mergeCell ref="K339:N339"/>
    <mergeCell ref="B626:G626"/>
    <mergeCell ref="G458:J458"/>
    <mergeCell ref="G457:J457"/>
    <mergeCell ref="G424:J424"/>
    <mergeCell ref="G425:J425"/>
    <mergeCell ref="B538:F538"/>
    <mergeCell ref="J459:J460"/>
    <mergeCell ref="D459:D460"/>
    <mergeCell ref="E459:E460"/>
    <mergeCell ref="B459:B460"/>
    <mergeCell ref="C459:C460"/>
    <mergeCell ref="B524:B525"/>
    <mergeCell ref="B490:F490"/>
    <mergeCell ref="B521:E522"/>
    <mergeCell ref="B425:E425"/>
    <mergeCell ref="I459:I460"/>
    <mergeCell ref="H459:H460"/>
    <mergeCell ref="B558:F558"/>
    <mergeCell ref="F521:F522"/>
    <mergeCell ref="B458:E458"/>
    <mergeCell ref="G459:G460"/>
    <mergeCell ref="C524:D524"/>
    <mergeCell ref="B559:E561"/>
    <mergeCell ref="B593:E594"/>
    <mergeCell ref="E524:F524"/>
    <mergeCell ref="B426:B427"/>
    <mergeCell ref="E289:F289"/>
    <mergeCell ref="C289:D289"/>
    <mergeCell ref="G289:H289"/>
    <mergeCell ref="B287:E287"/>
    <mergeCell ref="B337:E337"/>
    <mergeCell ref="B457:E457"/>
    <mergeCell ref="B330:E332"/>
  </mergeCells>
  <phoneticPr fontId="339"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70" max="16" man="1"/>
    <brk id="420" max="16" man="1"/>
    <brk id="489" max="16" man="1"/>
    <brk id="557" max="1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codeName="Hoja21">
    <tabColor theme="0"/>
  </sheetPr>
  <dimension ref="A1:D25"/>
  <sheetViews>
    <sheetView zoomScale="80" zoomScaleNormal="80" workbookViewId="0">
      <selection activeCell="F33" sqref="F33"/>
    </sheetView>
  </sheetViews>
  <sheetFormatPr baseColWidth="10" defaultColWidth="11.42578125" defaultRowHeight="15" x14ac:dyDescent="0.25"/>
  <cols>
    <col min="1" max="1" width="11.42578125" style="692"/>
    <col min="2" max="2" width="30" style="692" customWidth="1"/>
    <col min="3" max="3" width="19.7109375" style="692" customWidth="1"/>
    <col min="4" max="4" width="29.42578125" style="692" customWidth="1"/>
    <col min="5" max="5" width="12.7109375" style="692" customWidth="1"/>
    <col min="6" max="16384" width="11.42578125" style="692"/>
  </cols>
  <sheetData>
    <row r="1" spans="1:4" s="593" customFormat="1" ht="12.75" customHeight="1" x14ac:dyDescent="0.2">
      <c r="A1" s="592"/>
      <c r="B1" s="2018" t="s">
        <v>0</v>
      </c>
      <c r="C1" s="2018"/>
      <c r="D1" s="2018"/>
    </row>
    <row r="2" spans="1:4" s="593" customFormat="1" x14ac:dyDescent="0.2">
      <c r="A2" s="592"/>
      <c r="B2" s="2018" t="s">
        <v>411</v>
      </c>
      <c r="C2" s="2018"/>
      <c r="D2" s="2018"/>
    </row>
    <row r="3" spans="1:4" s="593" customFormat="1" ht="12.75" customHeight="1" x14ac:dyDescent="0.2">
      <c r="A3" s="592"/>
      <c r="B3" s="2018" t="s">
        <v>1674</v>
      </c>
      <c r="C3" s="2018"/>
      <c r="D3" s="2018"/>
    </row>
    <row r="4" spans="1:4" s="594" customFormat="1" ht="8.1" customHeight="1" thickBot="1" x14ac:dyDescent="0.3">
      <c r="B4" s="606"/>
      <c r="C4" s="606"/>
      <c r="D4" s="606"/>
    </row>
    <row r="5" spans="1:4" s="594" customFormat="1" ht="45.75" customHeight="1" thickBot="1" x14ac:dyDescent="0.3">
      <c r="B5" s="2015" t="s">
        <v>506</v>
      </c>
      <c r="C5" s="2016"/>
      <c r="D5" s="2017"/>
    </row>
    <row r="6" spans="1:4" x14ac:dyDescent="0.25">
      <c r="B6" s="693"/>
      <c r="C6" s="693"/>
      <c r="D6" s="693"/>
    </row>
    <row r="7" spans="1:4" x14ac:dyDescent="0.25">
      <c r="B7" s="1338" t="s">
        <v>81</v>
      </c>
      <c r="C7" s="1338" t="s">
        <v>326</v>
      </c>
      <c r="D7" s="1338" t="s">
        <v>327</v>
      </c>
    </row>
    <row r="8" spans="1:4" x14ac:dyDescent="0.25">
      <c r="B8" s="707" t="s">
        <v>1197</v>
      </c>
      <c r="C8" s="1449">
        <v>7</v>
      </c>
      <c r="D8" s="1450">
        <v>147914014.28</v>
      </c>
    </row>
    <row r="9" spans="1:4" x14ac:dyDescent="0.25">
      <c r="B9" s="707" t="s">
        <v>315</v>
      </c>
      <c r="C9" s="1449">
        <v>11</v>
      </c>
      <c r="D9" s="1450">
        <v>224234050.74000001</v>
      </c>
    </row>
    <row r="10" spans="1:4" x14ac:dyDescent="0.25">
      <c r="B10" s="707" t="s">
        <v>889</v>
      </c>
      <c r="C10" s="1449">
        <v>3</v>
      </c>
      <c r="D10" s="1450">
        <v>63742787.079999998</v>
      </c>
    </row>
    <row r="11" spans="1:4" x14ac:dyDescent="0.25">
      <c r="B11" s="707" t="s">
        <v>890</v>
      </c>
      <c r="C11" s="1449">
        <v>3</v>
      </c>
      <c r="D11" s="1450">
        <v>39964856.019999996</v>
      </c>
    </row>
    <row r="12" spans="1:4" x14ac:dyDescent="0.25">
      <c r="B12" s="707" t="s">
        <v>891</v>
      </c>
      <c r="C12" s="1449">
        <v>11</v>
      </c>
      <c r="D12" s="1450">
        <v>204830724.78999999</v>
      </c>
    </row>
    <row r="13" spans="1:4" x14ac:dyDescent="0.25">
      <c r="B13" s="707" t="s">
        <v>1718</v>
      </c>
      <c r="C13" s="1449">
        <v>41</v>
      </c>
      <c r="D13" s="1450">
        <v>852333902.90999997</v>
      </c>
    </row>
    <row r="14" spans="1:4" x14ac:dyDescent="0.25">
      <c r="B14" s="707" t="s">
        <v>892</v>
      </c>
      <c r="C14" s="1449">
        <v>3</v>
      </c>
      <c r="D14" s="1450">
        <v>58532433.980000004</v>
      </c>
    </row>
    <row r="15" spans="1:4" x14ac:dyDescent="0.25">
      <c r="B15" s="707" t="s">
        <v>1719</v>
      </c>
      <c r="C15" s="1449">
        <v>11</v>
      </c>
      <c r="D15" s="1450">
        <v>232656653.90000001</v>
      </c>
    </row>
    <row r="16" spans="1:4" x14ac:dyDescent="0.25">
      <c r="B16" s="707" t="s">
        <v>893</v>
      </c>
      <c r="C16" s="1449">
        <v>12</v>
      </c>
      <c r="D16" s="1450">
        <v>239372547.96000004</v>
      </c>
    </row>
    <row r="17" spans="2:4" x14ac:dyDescent="0.25">
      <c r="B17" s="707" t="s">
        <v>1022</v>
      </c>
      <c r="C17" s="1449">
        <v>6</v>
      </c>
      <c r="D17" s="1450">
        <v>128979600</v>
      </c>
    </row>
    <row r="18" spans="2:4" x14ac:dyDescent="0.25">
      <c r="B18" s="707" t="s">
        <v>1008</v>
      </c>
      <c r="C18" s="1449">
        <v>8</v>
      </c>
      <c r="D18" s="1450">
        <v>139550953.89999998</v>
      </c>
    </row>
    <row r="19" spans="2:4" x14ac:dyDescent="0.25">
      <c r="B19" s="707" t="s">
        <v>1009</v>
      </c>
      <c r="C19" s="1449">
        <v>50</v>
      </c>
      <c r="D19" s="1450">
        <v>833339802.36000001</v>
      </c>
    </row>
    <row r="20" spans="2:4" x14ac:dyDescent="0.25">
      <c r="B20" s="707" t="s">
        <v>894</v>
      </c>
      <c r="C20" s="1449">
        <v>29</v>
      </c>
      <c r="D20" s="1450">
        <v>502092062.14000005</v>
      </c>
    </row>
    <row r="21" spans="2:4" x14ac:dyDescent="0.25">
      <c r="B21" s="707" t="s">
        <v>895</v>
      </c>
      <c r="C21" s="1449">
        <v>7</v>
      </c>
      <c r="D21" s="1450">
        <v>138256642.44</v>
      </c>
    </row>
    <row r="22" spans="2:4" x14ac:dyDescent="0.25">
      <c r="B22" s="707" t="s">
        <v>1198</v>
      </c>
      <c r="C22" s="1449">
        <v>247</v>
      </c>
      <c r="D22" s="1450">
        <v>5154410853.5800037</v>
      </c>
    </row>
    <row r="23" spans="2:4" x14ac:dyDescent="0.25">
      <c r="B23" s="707" t="s">
        <v>137</v>
      </c>
      <c r="C23" s="1449">
        <v>65</v>
      </c>
      <c r="D23" s="1450">
        <v>1336898499.5199997</v>
      </c>
    </row>
    <row r="24" spans="2:4" x14ac:dyDescent="0.25">
      <c r="B24" s="707" t="s">
        <v>497</v>
      </c>
      <c r="C24" s="1449">
        <v>90</v>
      </c>
      <c r="D24" s="1450">
        <v>1861383922.4399993</v>
      </c>
    </row>
    <row r="25" spans="2:4" x14ac:dyDescent="0.25">
      <c r="B25" s="1451" t="s">
        <v>1199</v>
      </c>
      <c r="C25" s="1452">
        <f>SUM(C8:C24)</f>
        <v>604</v>
      </c>
      <c r="D25" s="1453">
        <f>SUM(D8:D24)</f>
        <v>12158494308.040003</v>
      </c>
    </row>
  </sheetData>
  <mergeCells count="4">
    <mergeCell ref="B5:D5"/>
    <mergeCell ref="B1:D1"/>
    <mergeCell ref="B3:D3"/>
    <mergeCell ref="B2:D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22"/>
  <sheetViews>
    <sheetView showGridLines="0" tabSelected="1" topLeftCell="A85" zoomScale="80" zoomScaleNormal="80" zoomScaleSheetLayoutView="90" workbookViewId="0">
      <selection activeCell="C107" sqref="C107"/>
    </sheetView>
  </sheetViews>
  <sheetFormatPr baseColWidth="10" defaultColWidth="11.42578125" defaultRowHeight="15" x14ac:dyDescent="0.25"/>
  <cols>
    <col min="1" max="1" width="6.42578125" style="550" customWidth="1"/>
    <col min="2" max="2" width="15.28515625" style="550" customWidth="1"/>
    <col min="3" max="3" width="80.5703125" style="550" customWidth="1"/>
    <col min="4" max="4" width="13.42578125" style="556" customWidth="1"/>
    <col min="5" max="5" width="20" style="551" bestFit="1" customWidth="1"/>
    <col min="6" max="6" width="16.85546875" style="556" customWidth="1"/>
    <col min="7" max="7" width="19.42578125" style="551" customWidth="1"/>
    <col min="8" max="8" width="11.42578125" style="550"/>
    <col min="9" max="9" width="19.5703125" style="550" customWidth="1"/>
    <col min="10" max="10" width="11.42578125" style="550"/>
    <col min="11" max="11" width="14.7109375" style="550" customWidth="1"/>
    <col min="12" max="16384" width="11.42578125" style="550"/>
  </cols>
  <sheetData>
    <row r="1" spans="1:12" s="331" customFormat="1" ht="12.75" customHeight="1" x14ac:dyDescent="0.2">
      <c r="A1" s="2019" t="s">
        <v>0</v>
      </c>
      <c r="B1" s="2019"/>
      <c r="C1" s="2019"/>
      <c r="D1" s="2019"/>
      <c r="E1" s="2019"/>
      <c r="F1" s="2019"/>
      <c r="G1" s="2019"/>
      <c r="H1" s="524"/>
      <c r="I1" s="524"/>
      <c r="J1" s="524"/>
      <c r="K1" s="524"/>
      <c r="L1" s="525"/>
    </row>
    <row r="2" spans="1:12" s="331" customFormat="1" ht="12.75" customHeight="1" x14ac:dyDescent="0.2">
      <c r="A2" s="2019" t="s">
        <v>411</v>
      </c>
      <c r="B2" s="2019"/>
      <c r="C2" s="2019"/>
      <c r="D2" s="2019"/>
      <c r="E2" s="2019"/>
      <c r="F2" s="2019"/>
      <c r="G2" s="2019"/>
      <c r="H2" s="524"/>
      <c r="I2" s="524"/>
      <c r="J2" s="524"/>
      <c r="K2" s="524"/>
      <c r="L2" s="525"/>
    </row>
    <row r="3" spans="1:12" s="331" customFormat="1" ht="12.75" customHeight="1" x14ac:dyDescent="0.2">
      <c r="A3" s="2019" t="s">
        <v>1675</v>
      </c>
      <c r="B3" s="2019"/>
      <c r="C3" s="2019"/>
      <c r="D3" s="2019"/>
      <c r="E3" s="2019"/>
      <c r="F3" s="2019"/>
      <c r="G3" s="2019"/>
      <c r="H3" s="524"/>
      <c r="I3" s="524"/>
      <c r="J3" s="524"/>
      <c r="K3" s="524"/>
      <c r="L3" s="525"/>
    </row>
    <row r="4" spans="1:12" s="331" customFormat="1" ht="12.75" customHeight="1" thickBot="1" x14ac:dyDescent="0.25">
      <c r="A4" s="533"/>
      <c r="B4" s="533"/>
      <c r="C4" s="533"/>
      <c r="D4" s="555"/>
      <c r="E4" s="553"/>
      <c r="F4" s="555"/>
      <c r="G4" s="553"/>
      <c r="H4" s="524"/>
      <c r="I4" s="524"/>
      <c r="J4" s="524"/>
      <c r="K4" s="524"/>
      <c r="L4" s="525"/>
    </row>
    <row r="5" spans="1:12" s="331" customFormat="1" ht="12.75" customHeight="1" x14ac:dyDescent="0.2">
      <c r="A5" s="2020" t="s">
        <v>259</v>
      </c>
      <c r="B5" s="2021"/>
      <c r="C5" s="2021"/>
      <c r="D5" s="2021"/>
      <c r="E5" s="2021"/>
      <c r="F5" s="2021"/>
      <c r="G5" s="2022"/>
      <c r="H5" s="524"/>
      <c r="I5" s="524"/>
      <c r="J5" s="524"/>
      <c r="K5" s="524"/>
      <c r="L5" s="525"/>
    </row>
    <row r="6" spans="1:12" s="522" customFormat="1" ht="16.5" customHeight="1" thickBot="1" x14ac:dyDescent="0.25">
      <c r="A6" s="2023" t="s">
        <v>381</v>
      </c>
      <c r="B6" s="2024"/>
      <c r="C6" s="2024"/>
      <c r="D6" s="2024"/>
      <c r="E6" s="2024"/>
      <c r="F6" s="2024"/>
      <c r="G6" s="2025"/>
    </row>
    <row r="7" spans="1:12" s="522" customFormat="1" ht="12.75" x14ac:dyDescent="0.2">
      <c r="A7" s="523"/>
      <c r="B7" s="523"/>
      <c r="C7" s="523"/>
      <c r="D7" s="555"/>
      <c r="E7" s="553"/>
      <c r="F7" s="557"/>
      <c r="G7" s="554"/>
    </row>
    <row r="8" spans="1:12" s="519" customFormat="1" x14ac:dyDescent="0.25">
      <c r="A8" s="552" t="s">
        <v>382</v>
      </c>
      <c r="B8" s="699" t="s">
        <v>383</v>
      </c>
      <c r="C8" s="699" t="s">
        <v>389</v>
      </c>
      <c r="D8" s="700" t="s">
        <v>390</v>
      </c>
      <c r="E8" s="701" t="s">
        <v>391</v>
      </c>
      <c r="F8" s="700" t="s">
        <v>392</v>
      </c>
      <c r="G8" s="701" t="s">
        <v>393</v>
      </c>
    </row>
    <row r="9" spans="1:12" x14ac:dyDescent="0.25">
      <c r="A9" s="1033">
        <v>1</v>
      </c>
      <c r="B9" s="706">
        <v>3101341215</v>
      </c>
      <c r="C9" s="706" t="s">
        <v>973</v>
      </c>
      <c r="D9" s="702">
        <v>2</v>
      </c>
      <c r="E9" s="703">
        <v>40767813.490000002</v>
      </c>
      <c r="F9" s="1040">
        <v>4</v>
      </c>
      <c r="G9" s="703">
        <v>40526000</v>
      </c>
      <c r="H9" s="519"/>
      <c r="I9" s="519"/>
      <c r="J9" s="519"/>
      <c r="K9" s="519"/>
    </row>
    <row r="10" spans="1:12" x14ac:dyDescent="0.25">
      <c r="A10" s="550">
        <v>2</v>
      </c>
      <c r="B10" s="707">
        <v>3102809189</v>
      </c>
      <c r="C10" s="707" t="s">
        <v>974</v>
      </c>
      <c r="D10" s="698"/>
      <c r="E10" s="704"/>
      <c r="F10" s="705">
        <v>12</v>
      </c>
      <c r="G10" s="704">
        <v>114616000</v>
      </c>
      <c r="H10" s="519"/>
      <c r="I10" s="519"/>
      <c r="J10" s="519"/>
      <c r="K10" s="519"/>
    </row>
    <row r="11" spans="1:12" x14ac:dyDescent="0.25">
      <c r="A11" s="550">
        <v>3</v>
      </c>
      <c r="B11" s="707">
        <v>3101719421</v>
      </c>
      <c r="C11" s="707" t="s">
        <v>676</v>
      </c>
      <c r="D11" s="698"/>
      <c r="E11" s="704"/>
      <c r="F11" s="705">
        <v>3</v>
      </c>
      <c r="G11" s="704">
        <v>36269000</v>
      </c>
      <c r="H11" s="519"/>
      <c r="I11" s="519"/>
      <c r="J11" s="519"/>
      <c r="K11" s="519"/>
    </row>
    <row r="12" spans="1:12" x14ac:dyDescent="0.25">
      <c r="A12" s="550">
        <v>4</v>
      </c>
      <c r="B12" s="707">
        <v>3101826802</v>
      </c>
      <c r="C12" s="707" t="s">
        <v>801</v>
      </c>
      <c r="D12" s="698"/>
      <c r="E12" s="704"/>
      <c r="F12" s="705">
        <v>17</v>
      </c>
      <c r="G12" s="704">
        <v>153448000</v>
      </c>
    </row>
    <row r="13" spans="1:12" x14ac:dyDescent="0.25">
      <c r="A13" s="550">
        <v>5</v>
      </c>
      <c r="B13" s="707">
        <v>3102576303</v>
      </c>
      <c r="C13" s="707" t="s">
        <v>525</v>
      </c>
      <c r="D13" s="698">
        <v>2</v>
      </c>
      <c r="E13" s="704">
        <v>38777443.359999999</v>
      </c>
      <c r="F13" s="705">
        <v>11</v>
      </c>
      <c r="G13" s="704">
        <v>99254000</v>
      </c>
    </row>
    <row r="14" spans="1:12" x14ac:dyDescent="0.25">
      <c r="A14" s="550">
        <v>6</v>
      </c>
      <c r="B14" s="707">
        <v>3101175521</v>
      </c>
      <c r="C14" s="707" t="s">
        <v>384</v>
      </c>
      <c r="D14" s="698">
        <v>3</v>
      </c>
      <c r="E14" s="704">
        <v>61706253.049999997</v>
      </c>
      <c r="F14" s="705">
        <v>20</v>
      </c>
      <c r="G14" s="704">
        <v>194783000</v>
      </c>
    </row>
    <row r="15" spans="1:12" x14ac:dyDescent="0.25">
      <c r="A15" s="550">
        <v>7</v>
      </c>
      <c r="B15" s="707">
        <v>3101591858</v>
      </c>
      <c r="C15" s="707" t="s">
        <v>385</v>
      </c>
      <c r="D15" s="698">
        <v>7</v>
      </c>
      <c r="E15" s="704">
        <v>118779789.05</v>
      </c>
      <c r="F15" s="705">
        <v>6</v>
      </c>
      <c r="G15" s="704">
        <v>57156000</v>
      </c>
    </row>
    <row r="16" spans="1:12" x14ac:dyDescent="0.25">
      <c r="A16" s="550">
        <v>8</v>
      </c>
      <c r="B16" s="707">
        <v>3102341088</v>
      </c>
      <c r="C16" s="707" t="s">
        <v>1676</v>
      </c>
      <c r="D16" s="698">
        <v>110</v>
      </c>
      <c r="E16" s="704">
        <v>2092989058.25</v>
      </c>
      <c r="F16" s="705"/>
      <c r="G16" s="704"/>
    </row>
    <row r="17" spans="1:9" x14ac:dyDescent="0.25">
      <c r="A17" s="550">
        <v>9</v>
      </c>
      <c r="B17" s="707">
        <v>3101568647</v>
      </c>
      <c r="C17" s="707" t="s">
        <v>623</v>
      </c>
      <c r="D17" s="698"/>
      <c r="E17" s="704"/>
      <c r="F17" s="705">
        <v>14</v>
      </c>
      <c r="G17" s="704">
        <v>127913000</v>
      </c>
    </row>
    <row r="18" spans="1:9" x14ac:dyDescent="0.25">
      <c r="A18" s="550">
        <v>10</v>
      </c>
      <c r="B18" s="707">
        <v>3101767487</v>
      </c>
      <c r="C18" s="707" t="s">
        <v>802</v>
      </c>
      <c r="D18" s="698"/>
      <c r="E18" s="704"/>
      <c r="F18" s="705">
        <v>9</v>
      </c>
      <c r="G18" s="704">
        <v>81973000</v>
      </c>
    </row>
    <row r="19" spans="1:9" x14ac:dyDescent="0.25">
      <c r="A19" s="550">
        <v>11</v>
      </c>
      <c r="B19" s="707">
        <v>3101371234</v>
      </c>
      <c r="C19" s="707" t="s">
        <v>803</v>
      </c>
      <c r="D19" s="698"/>
      <c r="E19" s="704"/>
      <c r="F19" s="705">
        <v>5</v>
      </c>
      <c r="G19" s="704">
        <v>46128000</v>
      </c>
    </row>
    <row r="20" spans="1:9" x14ac:dyDescent="0.25">
      <c r="A20" s="550">
        <v>12</v>
      </c>
      <c r="B20" s="707">
        <v>3101763413</v>
      </c>
      <c r="C20" s="707" t="s">
        <v>485</v>
      </c>
      <c r="D20" s="698">
        <v>1</v>
      </c>
      <c r="E20" s="704">
        <v>19348442.34</v>
      </c>
      <c r="F20" s="705">
        <v>21</v>
      </c>
      <c r="G20" s="704">
        <v>188358000</v>
      </c>
    </row>
    <row r="21" spans="1:9" ht="18" customHeight="1" x14ac:dyDescent="0.25">
      <c r="A21" s="550">
        <v>13</v>
      </c>
      <c r="B21" s="707">
        <v>3101394373</v>
      </c>
      <c r="C21" s="707" t="s">
        <v>697</v>
      </c>
      <c r="D21" s="698"/>
      <c r="E21" s="704"/>
      <c r="F21" s="705">
        <v>7</v>
      </c>
      <c r="G21" s="704">
        <v>65093000</v>
      </c>
      <c r="I21" s="513"/>
    </row>
    <row r="22" spans="1:9" x14ac:dyDescent="0.25">
      <c r="A22" s="550">
        <v>14</v>
      </c>
      <c r="B22" s="707">
        <v>3102609294</v>
      </c>
      <c r="C22" s="707" t="s">
        <v>698</v>
      </c>
      <c r="D22" s="698">
        <v>1</v>
      </c>
      <c r="E22" s="704">
        <v>20711951.050000001</v>
      </c>
      <c r="F22" s="705">
        <v>3</v>
      </c>
      <c r="G22" s="704">
        <v>27855000</v>
      </c>
    </row>
    <row r="23" spans="1:9" ht="15" customHeight="1" x14ac:dyDescent="0.25">
      <c r="A23" s="550">
        <v>15</v>
      </c>
      <c r="B23" s="707">
        <v>3101759366</v>
      </c>
      <c r="C23" s="707" t="s">
        <v>1060</v>
      </c>
      <c r="D23" s="698"/>
      <c r="E23" s="704"/>
      <c r="F23" s="705">
        <v>6</v>
      </c>
      <c r="G23" s="704">
        <v>54756000</v>
      </c>
    </row>
    <row r="24" spans="1:9" x14ac:dyDescent="0.25">
      <c r="A24" s="550">
        <v>16</v>
      </c>
      <c r="B24" s="707">
        <v>3102655183</v>
      </c>
      <c r="C24" s="707" t="s">
        <v>804</v>
      </c>
      <c r="D24" s="698"/>
      <c r="E24" s="704"/>
      <c r="F24" s="705">
        <v>4</v>
      </c>
      <c r="G24" s="704">
        <v>37035000</v>
      </c>
    </row>
    <row r="25" spans="1:9" x14ac:dyDescent="0.25">
      <c r="A25" s="550">
        <v>17</v>
      </c>
      <c r="B25" s="707">
        <v>3102864606</v>
      </c>
      <c r="C25" s="707" t="s">
        <v>805</v>
      </c>
      <c r="D25" s="698">
        <v>2</v>
      </c>
      <c r="E25" s="704">
        <v>40248163.859999999</v>
      </c>
      <c r="F25" s="705">
        <v>11</v>
      </c>
      <c r="G25" s="704">
        <v>101135000</v>
      </c>
    </row>
    <row r="26" spans="1:9" ht="17.25" customHeight="1" x14ac:dyDescent="0.25">
      <c r="A26" s="550">
        <v>18</v>
      </c>
      <c r="B26" s="707">
        <v>3101730949</v>
      </c>
      <c r="C26" s="707" t="s">
        <v>1677</v>
      </c>
      <c r="D26" s="698"/>
      <c r="E26" s="704"/>
      <c r="F26" s="705">
        <v>1</v>
      </c>
      <c r="G26" s="704">
        <v>9300000</v>
      </c>
    </row>
    <row r="27" spans="1:9" x14ac:dyDescent="0.25">
      <c r="A27" s="550">
        <v>19</v>
      </c>
      <c r="B27" s="707">
        <v>3101741695</v>
      </c>
      <c r="C27" s="707" t="s">
        <v>641</v>
      </c>
      <c r="D27" s="698"/>
      <c r="E27" s="704"/>
      <c r="F27" s="705">
        <v>25</v>
      </c>
      <c r="G27" s="704">
        <v>235762000</v>
      </c>
    </row>
    <row r="28" spans="1:9" x14ac:dyDescent="0.25">
      <c r="A28" s="550">
        <v>20</v>
      </c>
      <c r="B28" s="707">
        <v>3101202954</v>
      </c>
      <c r="C28" s="707" t="s">
        <v>422</v>
      </c>
      <c r="D28" s="698">
        <v>9</v>
      </c>
      <c r="E28" s="704">
        <v>173141670.77000001</v>
      </c>
      <c r="F28" s="705">
        <v>2</v>
      </c>
      <c r="G28" s="704">
        <v>18488000</v>
      </c>
    </row>
    <row r="29" spans="1:9" x14ac:dyDescent="0.25">
      <c r="A29" s="550">
        <v>21</v>
      </c>
      <c r="B29" s="707">
        <v>3101760783</v>
      </c>
      <c r="C29" s="707" t="s">
        <v>806</v>
      </c>
      <c r="D29" s="698">
        <v>1</v>
      </c>
      <c r="E29" s="704">
        <v>22845438.260000002</v>
      </c>
      <c r="F29" s="705">
        <v>13</v>
      </c>
      <c r="G29" s="704">
        <v>128268000</v>
      </c>
    </row>
    <row r="30" spans="1:9" x14ac:dyDescent="0.25">
      <c r="A30" s="550">
        <v>22</v>
      </c>
      <c r="B30" s="707">
        <v>3101148484</v>
      </c>
      <c r="C30" s="707" t="s">
        <v>533</v>
      </c>
      <c r="D30" s="698">
        <v>1</v>
      </c>
      <c r="E30" s="704">
        <v>19465320.449999999</v>
      </c>
      <c r="F30" s="705">
        <v>4</v>
      </c>
      <c r="G30" s="704">
        <v>37126000</v>
      </c>
    </row>
    <row r="31" spans="1:9" x14ac:dyDescent="0.25">
      <c r="A31" s="550">
        <v>23</v>
      </c>
      <c r="B31" s="707">
        <v>3101062116</v>
      </c>
      <c r="C31" s="707" t="s">
        <v>601</v>
      </c>
      <c r="D31" s="698"/>
      <c r="E31" s="704"/>
      <c r="F31" s="705">
        <v>5</v>
      </c>
      <c r="G31" s="704">
        <v>43539000</v>
      </c>
    </row>
    <row r="32" spans="1:9" x14ac:dyDescent="0.25">
      <c r="A32" s="550">
        <v>24</v>
      </c>
      <c r="B32" s="707">
        <v>3101754135</v>
      </c>
      <c r="C32" s="550" t="s">
        <v>605</v>
      </c>
      <c r="D32" s="698">
        <v>1</v>
      </c>
      <c r="E32" s="704">
        <v>17175692.329999998</v>
      </c>
      <c r="F32" s="705">
        <v>8</v>
      </c>
      <c r="G32" s="704">
        <v>83442000</v>
      </c>
    </row>
    <row r="33" spans="1:7" x14ac:dyDescent="0.25">
      <c r="A33" s="550">
        <v>25</v>
      </c>
      <c r="B33" s="707">
        <v>3102691937</v>
      </c>
      <c r="C33" s="707" t="s">
        <v>408</v>
      </c>
      <c r="D33" s="698"/>
      <c r="E33" s="704"/>
      <c r="F33" s="705">
        <v>18</v>
      </c>
      <c r="G33" s="704">
        <v>162298000</v>
      </c>
    </row>
    <row r="34" spans="1:7" x14ac:dyDescent="0.25">
      <c r="A34" s="550">
        <v>26</v>
      </c>
      <c r="B34" s="707">
        <v>3101642501</v>
      </c>
      <c r="C34" s="707" t="s">
        <v>434</v>
      </c>
      <c r="D34" s="698">
        <v>2</v>
      </c>
      <c r="E34" s="704">
        <v>37404598.219999999</v>
      </c>
      <c r="F34" s="705">
        <v>32</v>
      </c>
      <c r="G34" s="704">
        <v>308370000</v>
      </c>
    </row>
    <row r="35" spans="1:7" x14ac:dyDescent="0.25">
      <c r="A35" s="550">
        <v>27</v>
      </c>
      <c r="B35" s="707">
        <v>3101747225</v>
      </c>
      <c r="C35" s="707" t="s">
        <v>648</v>
      </c>
      <c r="D35" s="698">
        <v>2</v>
      </c>
      <c r="E35" s="704">
        <v>38801177.789999999</v>
      </c>
      <c r="F35" s="705">
        <v>27</v>
      </c>
      <c r="G35" s="704">
        <v>248475000</v>
      </c>
    </row>
    <row r="36" spans="1:7" x14ac:dyDescent="0.25">
      <c r="A36" s="550">
        <v>28</v>
      </c>
      <c r="B36" s="707">
        <v>3101372910</v>
      </c>
      <c r="C36" s="707" t="s">
        <v>500</v>
      </c>
      <c r="D36" s="698">
        <v>25</v>
      </c>
      <c r="E36" s="704">
        <v>452552718.16000003</v>
      </c>
      <c r="F36" s="705">
        <v>3</v>
      </c>
      <c r="G36" s="704">
        <v>27886000</v>
      </c>
    </row>
    <row r="37" spans="1:7" x14ac:dyDescent="0.25">
      <c r="A37" s="550">
        <v>29</v>
      </c>
      <c r="B37" s="707">
        <v>3101536348</v>
      </c>
      <c r="C37" s="707" t="s">
        <v>897</v>
      </c>
      <c r="D37" s="698"/>
      <c r="E37" s="704"/>
      <c r="F37" s="705">
        <v>4</v>
      </c>
      <c r="G37" s="704">
        <v>37134000</v>
      </c>
    </row>
    <row r="38" spans="1:7" x14ac:dyDescent="0.25">
      <c r="A38" s="550">
        <v>30</v>
      </c>
      <c r="B38" s="707">
        <v>3102859804</v>
      </c>
      <c r="C38" s="707" t="s">
        <v>807</v>
      </c>
      <c r="D38" s="698">
        <v>3</v>
      </c>
      <c r="E38" s="704">
        <v>56975874.920000002</v>
      </c>
      <c r="F38" s="705">
        <v>5</v>
      </c>
      <c r="G38" s="704">
        <v>46209000</v>
      </c>
    </row>
    <row r="39" spans="1:7" x14ac:dyDescent="0.25">
      <c r="A39" s="550">
        <v>31</v>
      </c>
      <c r="B39" s="707">
        <v>3101599518</v>
      </c>
      <c r="C39" s="707" t="s">
        <v>560</v>
      </c>
      <c r="D39" s="698">
        <v>1</v>
      </c>
      <c r="E39" s="704">
        <v>21354209.129999999</v>
      </c>
      <c r="F39" s="705">
        <v>2</v>
      </c>
      <c r="G39" s="704">
        <v>23250000</v>
      </c>
    </row>
    <row r="40" spans="1:7" x14ac:dyDescent="0.25">
      <c r="A40" s="550">
        <v>32</v>
      </c>
      <c r="B40" s="707">
        <v>3101652919</v>
      </c>
      <c r="C40" s="707" t="s">
        <v>624</v>
      </c>
      <c r="D40" s="698">
        <v>3</v>
      </c>
      <c r="E40" s="704">
        <v>55024120.990000002</v>
      </c>
      <c r="F40" s="705"/>
      <c r="G40" s="704"/>
    </row>
    <row r="41" spans="1:7" x14ac:dyDescent="0.25">
      <c r="A41" s="550">
        <v>33</v>
      </c>
      <c r="B41" s="707">
        <v>3101797709</v>
      </c>
      <c r="C41" s="707" t="s">
        <v>808</v>
      </c>
      <c r="D41" s="698">
        <v>1</v>
      </c>
      <c r="E41" s="704">
        <v>18152846</v>
      </c>
      <c r="F41" s="705">
        <v>20</v>
      </c>
      <c r="G41" s="704">
        <v>192036000</v>
      </c>
    </row>
    <row r="42" spans="1:7" x14ac:dyDescent="0.25">
      <c r="A42" s="550">
        <v>34</v>
      </c>
      <c r="B42" s="707">
        <v>3101744813</v>
      </c>
      <c r="C42" s="707" t="s">
        <v>462</v>
      </c>
      <c r="D42" s="698">
        <v>1</v>
      </c>
      <c r="E42" s="704">
        <v>14299883.029999999</v>
      </c>
      <c r="F42" s="705">
        <v>9</v>
      </c>
      <c r="G42" s="704">
        <v>83470000</v>
      </c>
    </row>
    <row r="43" spans="1:7" x14ac:dyDescent="0.25">
      <c r="A43" s="550">
        <v>35</v>
      </c>
      <c r="B43" s="707">
        <v>3101623984</v>
      </c>
      <c r="C43" s="707" t="s">
        <v>809</v>
      </c>
      <c r="D43" s="698"/>
      <c r="E43" s="704"/>
      <c r="F43" s="705">
        <v>4</v>
      </c>
      <c r="G43" s="704">
        <v>36877000</v>
      </c>
    </row>
    <row r="44" spans="1:7" x14ac:dyDescent="0.25">
      <c r="A44" s="550">
        <v>36</v>
      </c>
      <c r="B44" s="707">
        <v>3101642728</v>
      </c>
      <c r="C44" s="707" t="s">
        <v>489</v>
      </c>
      <c r="D44" s="698">
        <v>5</v>
      </c>
      <c r="E44" s="704">
        <v>97641260.230000004</v>
      </c>
      <c r="F44" s="705">
        <v>7</v>
      </c>
      <c r="G44" s="704">
        <v>65054000</v>
      </c>
    </row>
    <row r="45" spans="1:7" x14ac:dyDescent="0.25">
      <c r="A45" s="550">
        <v>37</v>
      </c>
      <c r="B45" s="707">
        <v>3101622312</v>
      </c>
      <c r="C45" s="707" t="s">
        <v>810</v>
      </c>
      <c r="D45" s="698"/>
      <c r="E45" s="704"/>
      <c r="F45" s="705">
        <v>2</v>
      </c>
      <c r="G45" s="704">
        <v>18385000</v>
      </c>
    </row>
    <row r="46" spans="1:7" x14ac:dyDescent="0.25">
      <c r="A46" s="550">
        <v>38</v>
      </c>
      <c r="B46" s="707">
        <v>3101708329</v>
      </c>
      <c r="C46" s="707" t="s">
        <v>649</v>
      </c>
      <c r="D46" s="698">
        <v>4</v>
      </c>
      <c r="E46" s="704">
        <v>84994724.260000005</v>
      </c>
      <c r="F46" s="705">
        <v>3</v>
      </c>
      <c r="G46" s="704">
        <v>27886000</v>
      </c>
    </row>
    <row r="47" spans="1:7" x14ac:dyDescent="0.25">
      <c r="A47" s="550">
        <v>39</v>
      </c>
      <c r="B47" s="707">
        <v>3101573408</v>
      </c>
      <c r="C47" s="707" t="s">
        <v>490</v>
      </c>
      <c r="D47" s="698">
        <v>9</v>
      </c>
      <c r="E47" s="704">
        <v>161915112.63</v>
      </c>
      <c r="F47" s="705">
        <v>27</v>
      </c>
      <c r="G47" s="704">
        <v>278645000</v>
      </c>
    </row>
    <row r="48" spans="1:7" x14ac:dyDescent="0.25">
      <c r="A48" s="550">
        <v>40</v>
      </c>
      <c r="B48" s="707">
        <v>3101722961</v>
      </c>
      <c r="C48" s="707" t="s">
        <v>475</v>
      </c>
      <c r="D48" s="698"/>
      <c r="E48" s="704"/>
      <c r="F48" s="705">
        <v>11</v>
      </c>
      <c r="G48" s="704">
        <v>110170000</v>
      </c>
    </row>
    <row r="49" spans="1:7" x14ac:dyDescent="0.25">
      <c r="A49" s="550">
        <v>41</v>
      </c>
      <c r="B49" s="707">
        <v>3101881484</v>
      </c>
      <c r="C49" s="707" t="s">
        <v>975</v>
      </c>
      <c r="D49" s="698"/>
      <c r="E49" s="704"/>
      <c r="F49" s="705">
        <v>19</v>
      </c>
      <c r="G49" s="704">
        <v>173843000</v>
      </c>
    </row>
    <row r="50" spans="1:7" x14ac:dyDescent="0.25">
      <c r="A50" s="550">
        <v>42</v>
      </c>
      <c r="B50" s="707">
        <v>3102686966</v>
      </c>
      <c r="C50" s="707" t="s">
        <v>561</v>
      </c>
      <c r="D50" s="698"/>
      <c r="E50" s="704"/>
      <c r="F50" s="705">
        <v>14</v>
      </c>
      <c r="G50" s="704">
        <v>127858000</v>
      </c>
    </row>
    <row r="51" spans="1:7" x14ac:dyDescent="0.25">
      <c r="A51" s="550">
        <v>43</v>
      </c>
      <c r="B51" s="707">
        <v>3101903823</v>
      </c>
      <c r="C51" s="707" t="s">
        <v>993</v>
      </c>
      <c r="D51" s="698"/>
      <c r="E51" s="704"/>
      <c r="F51" s="705">
        <v>1</v>
      </c>
      <c r="G51" s="704">
        <v>8875000</v>
      </c>
    </row>
    <row r="52" spans="1:7" ht="12.75" customHeight="1" x14ac:dyDescent="0.25">
      <c r="A52" s="550">
        <v>44</v>
      </c>
      <c r="B52" s="707">
        <v>3101765648</v>
      </c>
      <c r="C52" s="707" t="s">
        <v>699</v>
      </c>
      <c r="D52" s="698"/>
      <c r="E52" s="704"/>
      <c r="F52" s="705">
        <v>5</v>
      </c>
      <c r="G52" s="704">
        <v>49840000</v>
      </c>
    </row>
    <row r="53" spans="1:7" x14ac:dyDescent="0.25">
      <c r="A53" s="550">
        <v>45</v>
      </c>
      <c r="B53" s="707">
        <v>3101741746</v>
      </c>
      <c r="C53" s="707" t="s">
        <v>602</v>
      </c>
      <c r="D53" s="698"/>
      <c r="E53" s="704"/>
      <c r="F53" s="705">
        <v>1</v>
      </c>
      <c r="G53" s="704">
        <v>9293000</v>
      </c>
    </row>
    <row r="54" spans="1:7" x14ac:dyDescent="0.25">
      <c r="A54" s="550">
        <v>46</v>
      </c>
      <c r="B54" s="707">
        <v>3101301781</v>
      </c>
      <c r="C54" s="707" t="s">
        <v>650</v>
      </c>
      <c r="D54" s="698"/>
      <c r="E54" s="704"/>
      <c r="F54" s="705">
        <v>1</v>
      </c>
      <c r="G54" s="704">
        <v>9300000</v>
      </c>
    </row>
    <row r="55" spans="1:7" x14ac:dyDescent="0.25">
      <c r="A55" s="550">
        <v>47</v>
      </c>
      <c r="B55" s="707">
        <v>3101693169</v>
      </c>
      <c r="C55" s="707" t="s">
        <v>811</v>
      </c>
      <c r="D55" s="698">
        <v>2</v>
      </c>
      <c r="E55" s="704">
        <v>57497770.229999997</v>
      </c>
      <c r="F55" s="705">
        <v>10</v>
      </c>
      <c r="G55" s="704">
        <v>109779000</v>
      </c>
    </row>
    <row r="56" spans="1:7" x14ac:dyDescent="0.25">
      <c r="A56" s="550">
        <v>48</v>
      </c>
      <c r="B56" s="707">
        <v>3101629367</v>
      </c>
      <c r="C56" s="707" t="s">
        <v>651</v>
      </c>
      <c r="D56" s="698">
        <v>3</v>
      </c>
      <c r="E56" s="704">
        <v>51166210.479999997</v>
      </c>
      <c r="F56" s="705">
        <v>3</v>
      </c>
      <c r="G56" s="704">
        <v>41850000</v>
      </c>
    </row>
    <row r="57" spans="1:7" x14ac:dyDescent="0.25">
      <c r="A57" s="550">
        <v>49</v>
      </c>
      <c r="B57" s="707">
        <v>3101531476</v>
      </c>
      <c r="C57" s="707" t="s">
        <v>700</v>
      </c>
      <c r="D57" s="698">
        <v>1</v>
      </c>
      <c r="E57" s="704">
        <v>26296954.399999999</v>
      </c>
      <c r="F57" s="705">
        <v>2</v>
      </c>
      <c r="G57" s="704">
        <v>18554000</v>
      </c>
    </row>
    <row r="58" spans="1:7" x14ac:dyDescent="0.25">
      <c r="A58" s="550">
        <v>50</v>
      </c>
      <c r="B58" s="707">
        <v>3101332999</v>
      </c>
      <c r="C58" s="707" t="s">
        <v>701</v>
      </c>
      <c r="D58" s="698">
        <v>2</v>
      </c>
      <c r="E58" s="704">
        <v>85777637.530000001</v>
      </c>
      <c r="F58" s="705"/>
      <c r="G58" s="704"/>
    </row>
    <row r="59" spans="1:7" x14ac:dyDescent="0.25">
      <c r="A59" s="550">
        <v>51</v>
      </c>
      <c r="B59" s="707">
        <v>3004045121</v>
      </c>
      <c r="C59" s="707" t="s">
        <v>625</v>
      </c>
      <c r="D59" s="698"/>
      <c r="E59" s="704"/>
      <c r="F59" s="705">
        <v>38</v>
      </c>
      <c r="G59" s="704">
        <v>371484000</v>
      </c>
    </row>
    <row r="60" spans="1:7" x14ac:dyDescent="0.25">
      <c r="A60" s="550">
        <v>52</v>
      </c>
      <c r="B60" s="707">
        <v>3101521180</v>
      </c>
      <c r="C60" s="707" t="s">
        <v>1678</v>
      </c>
      <c r="D60" s="698"/>
      <c r="E60" s="704"/>
      <c r="F60" s="705">
        <v>1</v>
      </c>
      <c r="G60" s="704">
        <v>9001000</v>
      </c>
    </row>
    <row r="61" spans="1:7" x14ac:dyDescent="0.25">
      <c r="A61" s="550">
        <v>53</v>
      </c>
      <c r="B61" s="707">
        <v>3102760191</v>
      </c>
      <c r="C61" s="707" t="s">
        <v>476</v>
      </c>
      <c r="D61" s="698">
        <v>3</v>
      </c>
      <c r="E61" s="704">
        <v>67046849.579999998</v>
      </c>
      <c r="F61" s="705"/>
      <c r="G61" s="704"/>
    </row>
    <row r="62" spans="1:7" x14ac:dyDescent="0.25">
      <c r="A62" s="550">
        <v>54</v>
      </c>
      <c r="B62" s="707">
        <v>3102552437</v>
      </c>
      <c r="C62" s="707" t="s">
        <v>702</v>
      </c>
      <c r="D62" s="698"/>
      <c r="E62" s="704"/>
      <c r="F62" s="705">
        <v>9</v>
      </c>
      <c r="G62" s="704">
        <v>80410000</v>
      </c>
    </row>
    <row r="63" spans="1:7" x14ac:dyDescent="0.25">
      <c r="A63" s="550">
        <v>55</v>
      </c>
      <c r="B63" s="707">
        <v>3101708932</v>
      </c>
      <c r="C63" s="707" t="s">
        <v>491</v>
      </c>
      <c r="D63" s="698"/>
      <c r="E63" s="704"/>
      <c r="F63" s="705">
        <v>3</v>
      </c>
      <c r="G63" s="704">
        <v>31155000</v>
      </c>
    </row>
    <row r="64" spans="1:7" ht="17.25" customHeight="1" x14ac:dyDescent="0.25">
      <c r="A64" s="550">
        <v>56</v>
      </c>
      <c r="B64" s="707">
        <v>3101316778</v>
      </c>
      <c r="C64" s="707" t="s">
        <v>812</v>
      </c>
      <c r="D64" s="698">
        <v>2</v>
      </c>
      <c r="E64" s="704">
        <v>36676911.439999998</v>
      </c>
      <c r="F64" s="705"/>
      <c r="G64" s="704"/>
    </row>
    <row r="65" spans="1:7" x14ac:dyDescent="0.25">
      <c r="A65" s="550">
        <v>57</v>
      </c>
      <c r="B65" s="707">
        <v>3101716758</v>
      </c>
      <c r="C65" s="707" t="s">
        <v>642</v>
      </c>
      <c r="D65" s="698">
        <v>2</v>
      </c>
      <c r="E65" s="704">
        <v>33384422</v>
      </c>
      <c r="F65" s="705">
        <v>10</v>
      </c>
      <c r="G65" s="704">
        <v>106792000</v>
      </c>
    </row>
    <row r="66" spans="1:7" x14ac:dyDescent="0.25">
      <c r="A66" s="550">
        <v>58</v>
      </c>
      <c r="B66" s="707">
        <v>3101685505</v>
      </c>
      <c r="C66" s="707" t="s">
        <v>656</v>
      </c>
      <c r="D66" s="698">
        <v>5</v>
      </c>
      <c r="E66" s="704">
        <v>100998274.48</v>
      </c>
      <c r="F66" s="705">
        <v>1</v>
      </c>
      <c r="G66" s="704">
        <v>9273000</v>
      </c>
    </row>
    <row r="67" spans="1:7" x14ac:dyDescent="0.25">
      <c r="A67" s="550">
        <v>59</v>
      </c>
      <c r="B67" s="707">
        <v>3101882868</v>
      </c>
      <c r="C67" s="707" t="s">
        <v>813</v>
      </c>
      <c r="D67" s="698">
        <v>1</v>
      </c>
      <c r="E67" s="704">
        <v>22128006.68</v>
      </c>
      <c r="F67" s="705">
        <v>15</v>
      </c>
      <c r="G67" s="704">
        <v>157955000</v>
      </c>
    </row>
    <row r="68" spans="1:7" x14ac:dyDescent="0.25">
      <c r="A68" s="550">
        <v>60</v>
      </c>
      <c r="B68" s="707">
        <v>3101260725</v>
      </c>
      <c r="C68" s="707" t="s">
        <v>492</v>
      </c>
      <c r="D68" s="698"/>
      <c r="E68" s="704"/>
      <c r="F68" s="705">
        <v>1</v>
      </c>
      <c r="G68" s="704">
        <v>9127000</v>
      </c>
    </row>
    <row r="69" spans="1:7" x14ac:dyDescent="0.25">
      <c r="A69" s="550">
        <v>61</v>
      </c>
      <c r="B69" s="707">
        <v>3101744097</v>
      </c>
      <c r="C69" s="707" t="s">
        <v>814</v>
      </c>
      <c r="D69" s="698"/>
      <c r="E69" s="704"/>
      <c r="F69" s="705">
        <v>6</v>
      </c>
      <c r="G69" s="704">
        <v>55403000</v>
      </c>
    </row>
    <row r="70" spans="1:7" x14ac:dyDescent="0.25">
      <c r="A70" s="550">
        <v>62</v>
      </c>
      <c r="B70" s="707">
        <v>3101705874</v>
      </c>
      <c r="C70" s="707" t="s">
        <v>1679</v>
      </c>
      <c r="D70" s="698">
        <v>1</v>
      </c>
      <c r="E70" s="704">
        <v>16478468.58</v>
      </c>
      <c r="F70" s="705"/>
      <c r="G70" s="704"/>
    </row>
    <row r="71" spans="1:7" x14ac:dyDescent="0.25">
      <c r="A71" s="550">
        <v>63</v>
      </c>
      <c r="B71" s="707">
        <v>3101913513</v>
      </c>
      <c r="C71" s="707" t="s">
        <v>994</v>
      </c>
      <c r="D71" s="698"/>
      <c r="E71" s="704"/>
      <c r="F71" s="705">
        <v>4</v>
      </c>
      <c r="G71" s="704">
        <v>36434000</v>
      </c>
    </row>
    <row r="72" spans="1:7" x14ac:dyDescent="0.25">
      <c r="A72" s="550">
        <v>64</v>
      </c>
      <c r="B72" s="707">
        <v>3102708602</v>
      </c>
      <c r="C72" s="707" t="s">
        <v>1680</v>
      </c>
      <c r="D72" s="698"/>
      <c r="E72" s="704"/>
      <c r="F72" s="705">
        <v>17</v>
      </c>
      <c r="G72" s="704">
        <v>162423000</v>
      </c>
    </row>
    <row r="73" spans="1:7" ht="15.75" customHeight="1" x14ac:dyDescent="0.25">
      <c r="A73" s="550">
        <v>65</v>
      </c>
      <c r="B73" s="707">
        <v>3101266273</v>
      </c>
      <c r="C73" s="707" t="s">
        <v>603</v>
      </c>
      <c r="D73" s="698">
        <v>104</v>
      </c>
      <c r="E73" s="704">
        <v>3500487053.6100001</v>
      </c>
      <c r="F73" s="705"/>
      <c r="G73" s="704"/>
    </row>
    <row r="74" spans="1:7" x14ac:dyDescent="0.25">
      <c r="A74" s="550">
        <v>66</v>
      </c>
      <c r="B74" s="707">
        <v>3101615429</v>
      </c>
      <c r="C74" s="707" t="s">
        <v>501</v>
      </c>
      <c r="D74" s="698"/>
      <c r="E74" s="704"/>
      <c r="F74" s="705">
        <v>3</v>
      </c>
      <c r="G74" s="704">
        <v>27335000</v>
      </c>
    </row>
    <row r="75" spans="1:7" x14ac:dyDescent="0.25">
      <c r="A75" s="550">
        <v>67</v>
      </c>
      <c r="B75" s="707">
        <v>3101747602</v>
      </c>
      <c r="C75" s="707" t="s">
        <v>1681</v>
      </c>
      <c r="D75" s="698">
        <v>1</v>
      </c>
      <c r="E75" s="704">
        <v>14014904.24</v>
      </c>
      <c r="F75" s="705">
        <v>1</v>
      </c>
      <c r="G75" s="704">
        <v>9293000</v>
      </c>
    </row>
    <row r="76" spans="1:7" x14ac:dyDescent="0.25">
      <c r="A76" s="550">
        <v>68</v>
      </c>
      <c r="B76" s="707">
        <v>3101742851</v>
      </c>
      <c r="C76" s="707" t="s">
        <v>386</v>
      </c>
      <c r="D76" s="698"/>
      <c r="E76" s="704"/>
      <c r="F76" s="705">
        <v>8</v>
      </c>
      <c r="G76" s="704">
        <v>87894000</v>
      </c>
    </row>
    <row r="77" spans="1:7" x14ac:dyDescent="0.25">
      <c r="A77" s="550">
        <v>69</v>
      </c>
      <c r="B77" s="707">
        <v>3101436201</v>
      </c>
      <c r="C77" s="707" t="s">
        <v>1682</v>
      </c>
      <c r="D77" s="698"/>
      <c r="E77" s="704"/>
      <c r="F77" s="705">
        <v>1</v>
      </c>
      <c r="G77" s="704">
        <v>9267000</v>
      </c>
    </row>
    <row r="78" spans="1:7" x14ac:dyDescent="0.25">
      <c r="A78" s="550">
        <v>70</v>
      </c>
      <c r="B78" s="707">
        <v>3102709145</v>
      </c>
      <c r="C78" s="707" t="s">
        <v>703</v>
      </c>
      <c r="D78" s="698"/>
      <c r="E78" s="704"/>
      <c r="F78" s="705">
        <v>7</v>
      </c>
      <c r="G78" s="704">
        <v>63756000</v>
      </c>
    </row>
    <row r="79" spans="1:7" x14ac:dyDescent="0.25">
      <c r="A79" s="550">
        <v>71</v>
      </c>
      <c r="B79" s="707">
        <v>3101776531</v>
      </c>
      <c r="C79" s="707" t="s">
        <v>704</v>
      </c>
      <c r="D79" s="698"/>
      <c r="E79" s="704"/>
      <c r="F79" s="705">
        <v>5</v>
      </c>
      <c r="G79" s="704">
        <v>46112000</v>
      </c>
    </row>
    <row r="80" spans="1:7" x14ac:dyDescent="0.25">
      <c r="A80" s="550">
        <v>72</v>
      </c>
      <c r="B80" s="707">
        <v>3101532987</v>
      </c>
      <c r="C80" s="707" t="s">
        <v>815</v>
      </c>
      <c r="D80" s="698"/>
      <c r="E80" s="704"/>
      <c r="F80" s="705">
        <v>2</v>
      </c>
      <c r="G80" s="704">
        <v>18600000</v>
      </c>
    </row>
    <row r="81" spans="1:7" x14ac:dyDescent="0.25">
      <c r="A81" s="550">
        <v>73</v>
      </c>
      <c r="B81" s="707">
        <v>3101707818</v>
      </c>
      <c r="C81" s="707" t="s">
        <v>562</v>
      </c>
      <c r="D81" s="698"/>
      <c r="E81" s="704"/>
      <c r="F81" s="705">
        <v>21</v>
      </c>
      <c r="G81" s="704">
        <v>207663000</v>
      </c>
    </row>
    <row r="82" spans="1:7" x14ac:dyDescent="0.25">
      <c r="A82" s="550">
        <v>74</v>
      </c>
      <c r="B82" s="707">
        <v>3101600155</v>
      </c>
      <c r="C82" s="707" t="s">
        <v>873</v>
      </c>
      <c r="D82" s="698">
        <v>2</v>
      </c>
      <c r="E82" s="704">
        <v>35991895.219999999</v>
      </c>
      <c r="F82" s="705">
        <v>2</v>
      </c>
      <c r="G82" s="704">
        <v>18600000</v>
      </c>
    </row>
    <row r="83" spans="1:7" x14ac:dyDescent="0.25">
      <c r="A83" s="550">
        <v>75</v>
      </c>
      <c r="B83" s="707">
        <v>3102773353</v>
      </c>
      <c r="C83" s="707" t="s">
        <v>816</v>
      </c>
      <c r="D83" s="698">
        <v>1</v>
      </c>
      <c r="E83" s="704">
        <v>14179916.449999999</v>
      </c>
      <c r="F83" s="705">
        <v>19</v>
      </c>
      <c r="G83" s="704">
        <v>176237000</v>
      </c>
    </row>
    <row r="84" spans="1:7" x14ac:dyDescent="0.25">
      <c r="A84" s="550">
        <v>76</v>
      </c>
      <c r="B84" s="707">
        <v>3101581467</v>
      </c>
      <c r="C84" s="707" t="s">
        <v>493</v>
      </c>
      <c r="D84" s="698"/>
      <c r="E84" s="704"/>
      <c r="F84" s="705">
        <v>2</v>
      </c>
      <c r="G84" s="704">
        <v>18501000</v>
      </c>
    </row>
    <row r="85" spans="1:7" ht="15.75" customHeight="1" x14ac:dyDescent="0.25">
      <c r="A85" s="550">
        <v>77</v>
      </c>
      <c r="B85" s="707">
        <v>3101145615</v>
      </c>
      <c r="C85" s="707" t="s">
        <v>652</v>
      </c>
      <c r="D85" s="698"/>
      <c r="E85" s="704"/>
      <c r="F85" s="705">
        <v>2</v>
      </c>
      <c r="G85" s="704">
        <v>18600000</v>
      </c>
    </row>
    <row r="86" spans="1:7" x14ac:dyDescent="0.25">
      <c r="A86" s="550">
        <v>78</v>
      </c>
      <c r="B86" s="707">
        <v>3101766164</v>
      </c>
      <c r="C86" s="707" t="s">
        <v>510</v>
      </c>
      <c r="D86" s="698">
        <v>5</v>
      </c>
      <c r="E86" s="704">
        <v>98027687.609999999</v>
      </c>
      <c r="F86" s="705">
        <v>21</v>
      </c>
      <c r="G86" s="704">
        <v>197074000</v>
      </c>
    </row>
    <row r="87" spans="1:7" x14ac:dyDescent="0.25">
      <c r="A87" s="550">
        <v>79</v>
      </c>
      <c r="B87" s="707">
        <v>3102732324</v>
      </c>
      <c r="C87" s="707" t="s">
        <v>563</v>
      </c>
      <c r="D87" s="698"/>
      <c r="E87" s="704"/>
      <c r="F87" s="705">
        <v>2</v>
      </c>
      <c r="G87" s="704">
        <v>18600000</v>
      </c>
    </row>
    <row r="88" spans="1:7" x14ac:dyDescent="0.25">
      <c r="A88" s="550">
        <v>80</v>
      </c>
      <c r="B88" s="707">
        <v>3101610719</v>
      </c>
      <c r="C88" s="707" t="s">
        <v>1683</v>
      </c>
      <c r="D88" s="698"/>
      <c r="E88" s="704"/>
      <c r="F88" s="705">
        <v>1</v>
      </c>
      <c r="G88" s="704">
        <v>9285000</v>
      </c>
    </row>
    <row r="89" spans="1:7" x14ac:dyDescent="0.25">
      <c r="A89" s="550">
        <v>81</v>
      </c>
      <c r="B89" s="707">
        <v>3101587276</v>
      </c>
      <c r="C89" s="707" t="s">
        <v>494</v>
      </c>
      <c r="D89" s="698">
        <v>7</v>
      </c>
      <c r="E89" s="704">
        <v>123885393.31999999</v>
      </c>
      <c r="F89" s="705">
        <v>56</v>
      </c>
      <c r="G89" s="704">
        <v>553299000</v>
      </c>
    </row>
    <row r="90" spans="1:7" x14ac:dyDescent="0.25">
      <c r="A90" s="550">
        <v>82</v>
      </c>
      <c r="B90" s="707">
        <v>3101759180</v>
      </c>
      <c r="C90" s="707" t="s">
        <v>423</v>
      </c>
      <c r="D90" s="698">
        <v>3</v>
      </c>
      <c r="E90" s="704">
        <v>53390877.739999995</v>
      </c>
      <c r="F90" s="705">
        <v>65</v>
      </c>
      <c r="G90" s="704">
        <v>597330000</v>
      </c>
    </row>
    <row r="91" spans="1:7" x14ac:dyDescent="0.25">
      <c r="A91" s="550">
        <v>83</v>
      </c>
      <c r="B91" s="707">
        <v>3101668816</v>
      </c>
      <c r="C91" s="707" t="s">
        <v>817</v>
      </c>
      <c r="D91" s="698"/>
      <c r="E91" s="704"/>
      <c r="F91" s="705">
        <v>19</v>
      </c>
      <c r="G91" s="704">
        <v>184022000</v>
      </c>
    </row>
    <row r="92" spans="1:7" x14ac:dyDescent="0.25">
      <c r="A92" s="550">
        <v>84</v>
      </c>
      <c r="B92" s="707">
        <v>3101902883</v>
      </c>
      <c r="C92" s="707" t="s">
        <v>976</v>
      </c>
      <c r="D92" s="698"/>
      <c r="E92" s="704"/>
      <c r="F92" s="705">
        <v>6</v>
      </c>
      <c r="G92" s="704">
        <v>54488000</v>
      </c>
    </row>
    <row r="93" spans="1:7" x14ac:dyDescent="0.25">
      <c r="A93" s="550">
        <v>85</v>
      </c>
      <c r="B93" s="707">
        <v>3101735854</v>
      </c>
      <c r="C93" s="707" t="s">
        <v>520</v>
      </c>
      <c r="D93" s="698"/>
      <c r="E93" s="704"/>
      <c r="F93" s="705">
        <v>7</v>
      </c>
      <c r="G93" s="704">
        <v>69458000</v>
      </c>
    </row>
    <row r="94" spans="1:7" x14ac:dyDescent="0.25">
      <c r="A94" s="550">
        <v>86</v>
      </c>
      <c r="B94" s="707">
        <v>3101741139</v>
      </c>
      <c r="C94" s="707" t="s">
        <v>818</v>
      </c>
      <c r="D94" s="698"/>
      <c r="E94" s="704"/>
      <c r="F94" s="705">
        <v>8</v>
      </c>
      <c r="G94" s="704">
        <v>78944000</v>
      </c>
    </row>
    <row r="95" spans="1:7" x14ac:dyDescent="0.25">
      <c r="A95" s="550">
        <v>87</v>
      </c>
      <c r="B95" s="707">
        <v>3101718331</v>
      </c>
      <c r="C95" s="707" t="s">
        <v>495</v>
      </c>
      <c r="D95" s="698">
        <v>6</v>
      </c>
      <c r="E95" s="704">
        <v>111583119.76000001</v>
      </c>
      <c r="F95" s="705">
        <v>30</v>
      </c>
      <c r="G95" s="704">
        <v>299772000</v>
      </c>
    </row>
    <row r="96" spans="1:7" x14ac:dyDescent="0.25">
      <c r="A96" s="550">
        <v>88</v>
      </c>
      <c r="B96" s="707">
        <v>3101583935</v>
      </c>
      <c r="C96" s="707" t="s">
        <v>1684</v>
      </c>
      <c r="D96" s="698">
        <v>15</v>
      </c>
      <c r="E96" s="704">
        <v>276191298.14999998</v>
      </c>
      <c r="F96" s="705"/>
      <c r="G96" s="704"/>
    </row>
    <row r="97" spans="1:7" x14ac:dyDescent="0.25">
      <c r="A97" s="550">
        <v>89</v>
      </c>
      <c r="B97" s="707">
        <v>3102672969</v>
      </c>
      <c r="C97" s="707" t="s">
        <v>387</v>
      </c>
      <c r="D97" s="698">
        <v>3</v>
      </c>
      <c r="E97" s="704">
        <v>42588695.649999999</v>
      </c>
      <c r="F97" s="705">
        <v>33</v>
      </c>
      <c r="G97" s="704">
        <v>315695000</v>
      </c>
    </row>
    <row r="98" spans="1:7" x14ac:dyDescent="0.25">
      <c r="A98" s="550">
        <v>90</v>
      </c>
      <c r="B98" s="707">
        <v>3101017266</v>
      </c>
      <c r="C98" s="707" t="s">
        <v>342</v>
      </c>
      <c r="D98" s="698">
        <v>90</v>
      </c>
      <c r="E98" s="704">
        <v>2071486337.6600001</v>
      </c>
      <c r="F98" s="705"/>
      <c r="G98" s="704"/>
    </row>
    <row r="99" spans="1:7" x14ac:dyDescent="0.25">
      <c r="A99" s="550">
        <v>91</v>
      </c>
      <c r="B99" s="707">
        <v>3101749113</v>
      </c>
      <c r="C99" s="707" t="s">
        <v>819</v>
      </c>
      <c r="D99" s="698"/>
      <c r="E99" s="704"/>
      <c r="F99" s="705">
        <v>19</v>
      </c>
      <c r="G99" s="704">
        <v>181121000</v>
      </c>
    </row>
    <row r="100" spans="1:7" x14ac:dyDescent="0.25">
      <c r="A100" s="550">
        <v>92</v>
      </c>
      <c r="B100" s="1036">
        <v>3101483753</v>
      </c>
      <c r="C100" s="1036" t="s">
        <v>388</v>
      </c>
      <c r="D100" s="1037">
        <v>5</v>
      </c>
      <c r="E100" s="1038">
        <v>87262056.689999998</v>
      </c>
      <c r="F100" s="1039">
        <v>3</v>
      </c>
      <c r="G100" s="1038">
        <v>32530000</v>
      </c>
    </row>
    <row r="101" spans="1:7" x14ac:dyDescent="0.25">
      <c r="A101" s="550">
        <v>93</v>
      </c>
      <c r="B101" s="1507">
        <v>3101302239</v>
      </c>
      <c r="C101" s="1507" t="s">
        <v>643</v>
      </c>
      <c r="D101" s="1508"/>
      <c r="E101" s="1509"/>
      <c r="F101" s="1510">
        <v>19</v>
      </c>
      <c r="G101" s="1509">
        <v>189223000</v>
      </c>
    </row>
    <row r="102" spans="1:7" x14ac:dyDescent="0.25">
      <c r="A102" s="550">
        <v>94</v>
      </c>
      <c r="B102" s="1507">
        <v>3101518127</v>
      </c>
      <c r="C102" s="1507" t="s">
        <v>1685</v>
      </c>
      <c r="D102" s="1508">
        <v>1</v>
      </c>
      <c r="E102" s="1509">
        <v>17228591.68</v>
      </c>
      <c r="F102" s="1510">
        <v>5</v>
      </c>
      <c r="G102" s="1509">
        <v>48822000</v>
      </c>
    </row>
    <row r="103" spans="1:7" x14ac:dyDescent="0.25">
      <c r="A103" s="550">
        <v>95</v>
      </c>
      <c r="B103" s="1507">
        <v>3101726587</v>
      </c>
      <c r="C103" s="1507" t="s">
        <v>661</v>
      </c>
      <c r="D103" s="1508"/>
      <c r="E103" s="1509"/>
      <c r="F103" s="1510">
        <v>4</v>
      </c>
      <c r="G103" s="1509">
        <v>41817000</v>
      </c>
    </row>
    <row r="104" spans="1:7" x14ac:dyDescent="0.25">
      <c r="A104" s="550">
        <v>96</v>
      </c>
      <c r="B104" s="1507">
        <v>3102792650</v>
      </c>
      <c r="C104" s="1507" t="s">
        <v>820</v>
      </c>
      <c r="D104" s="1508"/>
      <c r="E104" s="1509"/>
      <c r="F104" s="1510">
        <v>47</v>
      </c>
      <c r="G104" s="1509">
        <v>454123000</v>
      </c>
    </row>
    <row r="105" spans="1:7" x14ac:dyDescent="0.25">
      <c r="A105" s="550">
        <v>97</v>
      </c>
      <c r="B105" s="1507">
        <v>3101139456</v>
      </c>
      <c r="C105" s="1507" t="s">
        <v>424</v>
      </c>
      <c r="D105" s="1508">
        <v>1</v>
      </c>
      <c r="E105" s="1509">
        <v>18765375</v>
      </c>
      <c r="F105" s="1510">
        <v>5</v>
      </c>
      <c r="G105" s="1509">
        <v>46367000</v>
      </c>
    </row>
    <row r="106" spans="1:7" x14ac:dyDescent="0.25">
      <c r="A106" s="550">
        <v>98</v>
      </c>
      <c r="B106" s="1507">
        <v>3004428325</v>
      </c>
      <c r="C106" s="1507"/>
      <c r="D106" s="1508">
        <v>1</v>
      </c>
      <c r="E106" s="1509">
        <v>21842214.02</v>
      </c>
      <c r="F106" s="1510">
        <v>11</v>
      </c>
      <c r="G106" s="1509">
        <v>111402000</v>
      </c>
    </row>
    <row r="107" spans="1:7" x14ac:dyDescent="0.25">
      <c r="A107" s="550">
        <v>99</v>
      </c>
      <c r="B107" s="1507">
        <v>3101382152</v>
      </c>
      <c r="C107" s="1507"/>
      <c r="D107" s="1508"/>
      <c r="E107" s="1509"/>
      <c r="F107" s="1510">
        <v>2</v>
      </c>
      <c r="G107" s="1509">
        <v>18225000</v>
      </c>
    </row>
    <row r="108" spans="1:7" x14ac:dyDescent="0.25">
      <c r="A108" s="550">
        <v>100</v>
      </c>
      <c r="B108" s="1507">
        <v>3102691391</v>
      </c>
      <c r="C108" s="1507"/>
      <c r="D108" s="1508"/>
      <c r="E108" s="1509"/>
      <c r="F108" s="1510">
        <v>2</v>
      </c>
      <c r="G108" s="1509">
        <v>16538000</v>
      </c>
    </row>
    <row r="109" spans="1:7" x14ac:dyDescent="0.25">
      <c r="A109" s="550">
        <v>101</v>
      </c>
      <c r="B109" s="1507">
        <v>3102753087</v>
      </c>
      <c r="C109" s="1507"/>
      <c r="D109" s="1508"/>
      <c r="E109" s="1509"/>
      <c r="F109" s="1510">
        <v>3</v>
      </c>
      <c r="G109" s="1509">
        <v>32550000</v>
      </c>
    </row>
    <row r="110" spans="1:7" x14ac:dyDescent="0.25">
      <c r="A110" s="550">
        <v>102</v>
      </c>
      <c r="B110" s="1507" t="s">
        <v>559</v>
      </c>
      <c r="C110" s="1507"/>
      <c r="D110" s="1508">
        <v>33</v>
      </c>
      <c r="E110" s="1509">
        <v>647389083.79999995</v>
      </c>
      <c r="F110" s="1510">
        <v>408</v>
      </c>
      <c r="G110" s="1509">
        <v>3528107000</v>
      </c>
    </row>
    <row r="111" spans="1:7" hidden="1" x14ac:dyDescent="0.25">
      <c r="A111" s="550">
        <v>103</v>
      </c>
      <c r="B111" s="1507"/>
      <c r="C111" s="1507"/>
      <c r="D111" s="1508"/>
      <c r="E111" s="1509"/>
      <c r="F111" s="1510"/>
      <c r="G111" s="1509"/>
    </row>
    <row r="112" spans="1:7" hidden="1" x14ac:dyDescent="0.25">
      <c r="A112" s="550">
        <v>104</v>
      </c>
      <c r="B112" s="1507"/>
      <c r="C112" s="1507"/>
      <c r="D112" s="1508"/>
      <c r="E112" s="1509"/>
      <c r="F112" s="1510"/>
      <c r="G112" s="1509"/>
    </row>
    <row r="113" spans="1:7" hidden="1" x14ac:dyDescent="0.25">
      <c r="A113" s="550">
        <v>105</v>
      </c>
      <c r="B113" s="1507"/>
      <c r="C113" s="1507"/>
      <c r="D113" s="1508"/>
      <c r="E113" s="1509"/>
      <c r="F113" s="1510"/>
      <c r="G113" s="1509"/>
    </row>
    <row r="114" spans="1:7" hidden="1" x14ac:dyDescent="0.25">
      <c r="A114" s="550">
        <v>106</v>
      </c>
      <c r="B114" s="1507"/>
      <c r="C114" s="1507"/>
      <c r="D114" s="1508"/>
      <c r="E114" s="1509"/>
      <c r="F114" s="1510"/>
      <c r="G114" s="1509"/>
    </row>
    <row r="115" spans="1:7" hidden="1" x14ac:dyDescent="0.25">
      <c r="A115" s="550">
        <v>107</v>
      </c>
      <c r="B115" s="1507"/>
      <c r="C115" s="1507"/>
      <c r="D115" s="1508"/>
      <c r="E115" s="1509"/>
      <c r="F115" s="1510"/>
      <c r="G115" s="1509"/>
    </row>
    <row r="116" spans="1:7" hidden="1" x14ac:dyDescent="0.25">
      <c r="A116" s="550">
        <v>108</v>
      </c>
      <c r="B116" s="1507"/>
      <c r="C116" s="1507"/>
      <c r="D116" s="1508"/>
      <c r="E116" s="1509"/>
      <c r="F116" s="1510"/>
      <c r="G116" s="1509"/>
    </row>
    <row r="117" spans="1:7" hidden="1" x14ac:dyDescent="0.25">
      <c r="A117" s="550">
        <v>109</v>
      </c>
      <c r="B117" s="1507"/>
      <c r="C117" s="1507"/>
      <c r="D117" s="1508"/>
      <c r="E117" s="1509"/>
      <c r="F117" s="1510"/>
      <c r="G117" s="1509"/>
    </row>
    <row r="118" spans="1:7" hidden="1" x14ac:dyDescent="0.25">
      <c r="A118" s="550">
        <v>110</v>
      </c>
      <c r="B118" s="1022"/>
      <c r="C118" s="720"/>
      <c r="D118" s="721"/>
      <c r="E118" s="722"/>
      <c r="F118" s="723"/>
      <c r="G118" s="722"/>
    </row>
    <row r="119" spans="1:7" x14ac:dyDescent="0.25">
      <c r="B119" s="719"/>
      <c r="C119" s="720"/>
      <c r="D119" s="721"/>
      <c r="E119" s="722"/>
      <c r="F119" s="723"/>
      <c r="G119" s="722"/>
    </row>
    <row r="120" spans="1:7" s="519" customFormat="1" x14ac:dyDescent="0.25">
      <c r="A120" s="600"/>
      <c r="B120" s="738"/>
      <c r="C120" s="601"/>
      <c r="D120" s="602">
        <f>SUM(D9:D119)</f>
        <v>496</v>
      </c>
      <c r="E120" s="602">
        <f>SUM(E9:E119)</f>
        <v>11336839567.620001</v>
      </c>
      <c r="F120" s="602">
        <f>SUM(F9:F119)</f>
        <v>1395</v>
      </c>
      <c r="G120" s="602">
        <f>SUM(G9:G119)</f>
        <v>13007667000</v>
      </c>
    </row>
    <row r="122" spans="1:7" s="519" customFormat="1" ht="12.75" customHeight="1" x14ac:dyDescent="0.25">
      <c r="A122" s="735"/>
      <c r="B122" s="735" t="s">
        <v>306</v>
      </c>
      <c r="C122" s="735"/>
      <c r="D122" s="736">
        <f>D120+F120</f>
        <v>1891</v>
      </c>
      <c r="E122" s="737">
        <f>E120+G120</f>
        <v>24344506567.620003</v>
      </c>
      <c r="F122" s="736"/>
      <c r="G122" s="737"/>
    </row>
  </sheetData>
  <sortState xmlns:xlrd2="http://schemas.microsoft.com/office/spreadsheetml/2017/richdata2" ref="A10:K49">
    <sortCondition ref="C10:C49"/>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0" max="6"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codeName="Hoja22">
    <tabColor theme="0"/>
  </sheetPr>
  <dimension ref="A1:D301"/>
  <sheetViews>
    <sheetView showGridLines="0" zoomScale="80" zoomScaleNormal="80" workbookViewId="0">
      <selection activeCell="A3" sqref="A3:D3"/>
    </sheetView>
  </sheetViews>
  <sheetFormatPr baseColWidth="10" defaultColWidth="11.42578125" defaultRowHeight="15" x14ac:dyDescent="0.25"/>
  <cols>
    <col min="1" max="1" width="55.28515625" style="865" customWidth="1"/>
    <col min="2" max="2" width="17.42578125" style="866" customWidth="1"/>
    <col min="3" max="3" width="100.5703125" style="1360" customWidth="1"/>
    <col min="4" max="4" width="10.85546875" style="865" customWidth="1"/>
    <col min="5" max="5" width="11.42578125" style="865"/>
    <col min="6" max="6" width="19.28515625" style="865" customWidth="1"/>
    <col min="7" max="16384" width="11.42578125" style="865"/>
  </cols>
  <sheetData>
    <row r="1" spans="1:4" s="331" customFormat="1" ht="12.75" customHeight="1" x14ac:dyDescent="0.2">
      <c r="A1" s="2019" t="s">
        <v>0</v>
      </c>
      <c r="B1" s="2019"/>
      <c r="C1" s="2019"/>
      <c r="D1" s="2019"/>
    </row>
    <row r="2" spans="1:4" s="331" customFormat="1" ht="12.75" customHeight="1" x14ac:dyDescent="0.2">
      <c r="A2" s="2019" t="s">
        <v>411</v>
      </c>
      <c r="B2" s="2019"/>
      <c r="C2" s="2019"/>
      <c r="D2" s="2019"/>
    </row>
    <row r="3" spans="1:4" s="331" customFormat="1" ht="12.75" customHeight="1" x14ac:dyDescent="0.2">
      <c r="A3" s="2019" t="s">
        <v>1686</v>
      </c>
      <c r="B3" s="2019"/>
      <c r="C3" s="2019"/>
      <c r="D3" s="2019"/>
    </row>
    <row r="4" spans="1:4" s="331" customFormat="1" ht="12.75" customHeight="1" x14ac:dyDescent="0.2">
      <c r="A4" s="533"/>
      <c r="B4" s="533"/>
      <c r="C4" s="533"/>
      <c r="D4" s="555"/>
    </row>
    <row r="5" spans="1:4" s="331" customFormat="1" ht="12.75" customHeight="1" x14ac:dyDescent="0.25">
      <c r="A5" s="2026" t="s">
        <v>469</v>
      </c>
      <c r="B5" s="2027"/>
      <c r="C5" s="2027"/>
      <c r="D5" s="1227"/>
    </row>
    <row r="6" spans="1:4" s="522" customFormat="1" ht="16.5" customHeight="1" x14ac:dyDescent="0.25">
      <c r="A6" s="2028" t="s">
        <v>466</v>
      </c>
      <c r="B6" s="2029"/>
      <c r="C6" s="2029"/>
      <c r="D6" s="1227"/>
    </row>
    <row r="8" spans="1:4" x14ac:dyDescent="0.25">
      <c r="A8" s="2034" t="s">
        <v>505</v>
      </c>
      <c r="B8" s="2034"/>
      <c r="C8" s="2034"/>
    </row>
    <row r="9" spans="1:4" x14ac:dyDescent="0.25">
      <c r="A9" s="2034"/>
      <c r="B9" s="2034"/>
      <c r="C9" s="2034"/>
    </row>
    <row r="10" spans="1:4" ht="14.45" customHeight="1" x14ac:dyDescent="0.25">
      <c r="A10" s="1366" t="s">
        <v>464</v>
      </c>
      <c r="B10" s="1366" t="s">
        <v>463</v>
      </c>
      <c r="C10" s="1367" t="s">
        <v>465</v>
      </c>
    </row>
    <row r="11" spans="1:4" ht="14.45" customHeight="1" x14ac:dyDescent="0.25">
      <c r="A11" s="1413" t="s">
        <v>527</v>
      </c>
      <c r="B11" s="1395">
        <v>1</v>
      </c>
      <c r="C11" s="1394" t="s">
        <v>949</v>
      </c>
    </row>
    <row r="12" spans="1:4" ht="14.45" customHeight="1" x14ac:dyDescent="0.25">
      <c r="A12" s="1413" t="s">
        <v>527</v>
      </c>
      <c r="B12" s="1395">
        <v>1</v>
      </c>
      <c r="C12" s="1394" t="s">
        <v>959</v>
      </c>
    </row>
    <row r="13" spans="1:4" ht="14.45" customHeight="1" x14ac:dyDescent="0.25">
      <c r="A13" s="1413" t="s">
        <v>527</v>
      </c>
      <c r="B13" s="1395">
        <v>1</v>
      </c>
      <c r="C13" s="1394" t="s">
        <v>964</v>
      </c>
    </row>
    <row r="14" spans="1:4" ht="14.45" customHeight="1" x14ac:dyDescent="0.25">
      <c r="A14" s="1413" t="s">
        <v>527</v>
      </c>
      <c r="B14" s="1395">
        <v>1</v>
      </c>
      <c r="C14" s="1394" t="s">
        <v>952</v>
      </c>
    </row>
    <row r="15" spans="1:4" ht="14.45" customHeight="1" x14ac:dyDescent="0.25">
      <c r="A15" s="1413" t="s">
        <v>119</v>
      </c>
      <c r="B15" s="1395">
        <v>1</v>
      </c>
      <c r="C15" s="1394" t="s">
        <v>953</v>
      </c>
    </row>
    <row r="16" spans="1:4" ht="14.45" customHeight="1" x14ac:dyDescent="0.25">
      <c r="A16" s="1413" t="s">
        <v>671</v>
      </c>
      <c r="B16" s="1395">
        <v>1</v>
      </c>
      <c r="C16" s="1394" t="s">
        <v>1687</v>
      </c>
    </row>
    <row r="17" spans="1:3" ht="14.45" customHeight="1" x14ac:dyDescent="0.25">
      <c r="A17" s="1413" t="s">
        <v>671</v>
      </c>
      <c r="B17" s="1395">
        <v>1</v>
      </c>
      <c r="C17" s="1394" t="s">
        <v>1688</v>
      </c>
    </row>
    <row r="18" spans="1:3" ht="14.45" customHeight="1" x14ac:dyDescent="0.25">
      <c r="A18" s="1413" t="s">
        <v>671</v>
      </c>
      <c r="B18" s="1395">
        <v>1</v>
      </c>
      <c r="C18" s="1394" t="s">
        <v>1689</v>
      </c>
    </row>
    <row r="19" spans="1:3" ht="14.45" customHeight="1" x14ac:dyDescent="0.25">
      <c r="A19" s="1413" t="s">
        <v>328</v>
      </c>
      <c r="B19" s="1395">
        <v>1</v>
      </c>
      <c r="C19" s="1394" t="s">
        <v>1690</v>
      </c>
    </row>
    <row r="20" spans="1:3" ht="14.45" customHeight="1" x14ac:dyDescent="0.25">
      <c r="A20" s="1413" t="s">
        <v>328</v>
      </c>
      <c r="B20" s="1395">
        <v>1</v>
      </c>
      <c r="C20" s="1394" t="s">
        <v>964</v>
      </c>
    </row>
    <row r="21" spans="1:3" ht="14.45" customHeight="1" x14ac:dyDescent="0.25">
      <c r="A21" s="1413" t="s">
        <v>328</v>
      </c>
      <c r="B21" s="1395">
        <v>1</v>
      </c>
      <c r="C21" s="1394" t="s">
        <v>1688</v>
      </c>
    </row>
    <row r="22" spans="1:3" ht="14.45" customHeight="1" x14ac:dyDescent="0.25">
      <c r="A22" s="1413" t="s">
        <v>328</v>
      </c>
      <c r="B22" s="1395">
        <v>1</v>
      </c>
      <c r="C22" s="1394" t="s">
        <v>1689</v>
      </c>
    </row>
    <row r="23" spans="1:3" ht="14.45" customHeight="1" x14ac:dyDescent="0.25">
      <c r="A23" s="1413" t="s">
        <v>328</v>
      </c>
      <c r="B23" s="1395">
        <v>1</v>
      </c>
      <c r="C23" s="1394" t="s">
        <v>1021</v>
      </c>
    </row>
    <row r="24" spans="1:3" ht="14.45" customHeight="1" x14ac:dyDescent="0.25">
      <c r="A24" s="1413" t="s">
        <v>618</v>
      </c>
      <c r="B24" s="1395">
        <v>1</v>
      </c>
      <c r="C24" s="1394" t="s">
        <v>1238</v>
      </c>
    </row>
    <row r="25" spans="1:3" ht="14.45" customHeight="1" x14ac:dyDescent="0.25">
      <c r="A25" s="1413" t="s">
        <v>618</v>
      </c>
      <c r="B25" s="1395">
        <v>2</v>
      </c>
      <c r="C25" s="1394" t="s">
        <v>949</v>
      </c>
    </row>
    <row r="26" spans="1:3" ht="14.45" customHeight="1" x14ac:dyDescent="0.25">
      <c r="A26" s="1413" t="s">
        <v>618</v>
      </c>
      <c r="B26" s="1395">
        <v>1</v>
      </c>
      <c r="C26" s="1394" t="s">
        <v>959</v>
      </c>
    </row>
    <row r="27" spans="1:3" ht="14.45" customHeight="1" x14ac:dyDescent="0.25">
      <c r="A27" s="1413" t="s">
        <v>618</v>
      </c>
      <c r="B27" s="1395">
        <v>1</v>
      </c>
      <c r="C27" s="1394" t="s">
        <v>1691</v>
      </c>
    </row>
    <row r="28" spans="1:3" ht="14.45" customHeight="1" x14ac:dyDescent="0.25">
      <c r="A28" s="1413" t="s">
        <v>618</v>
      </c>
      <c r="B28" s="1395">
        <v>1</v>
      </c>
      <c r="C28" s="1394" t="s">
        <v>950</v>
      </c>
    </row>
    <row r="29" spans="1:3" ht="14.45" customHeight="1" x14ac:dyDescent="0.25">
      <c r="A29" s="1413" t="s">
        <v>618</v>
      </c>
      <c r="B29" s="1395">
        <v>2</v>
      </c>
      <c r="C29" s="1394" t="s">
        <v>1692</v>
      </c>
    </row>
    <row r="30" spans="1:3" ht="14.45" customHeight="1" x14ac:dyDescent="0.25">
      <c r="A30" s="1413" t="s">
        <v>618</v>
      </c>
      <c r="B30" s="1395">
        <v>1</v>
      </c>
      <c r="C30" s="1394" t="s">
        <v>1693</v>
      </c>
    </row>
    <row r="31" spans="1:3" ht="30" x14ac:dyDescent="0.25">
      <c r="A31" s="1413" t="s">
        <v>618</v>
      </c>
      <c r="B31" s="1395">
        <v>1</v>
      </c>
      <c r="C31" s="1394" t="s">
        <v>954</v>
      </c>
    </row>
    <row r="32" spans="1:3" ht="30" x14ac:dyDescent="0.25">
      <c r="A32" s="1413" t="s">
        <v>618</v>
      </c>
      <c r="B32" s="1395">
        <v>3</v>
      </c>
      <c r="C32" s="1394" t="s">
        <v>1229</v>
      </c>
    </row>
    <row r="33" spans="1:3" ht="30" x14ac:dyDescent="0.25">
      <c r="A33" s="1413" t="s">
        <v>618</v>
      </c>
      <c r="B33" s="1395">
        <v>1</v>
      </c>
      <c r="C33" s="1394" t="s">
        <v>961</v>
      </c>
    </row>
    <row r="34" spans="1:3" ht="30" x14ac:dyDescent="0.25">
      <c r="A34" s="1413" t="s">
        <v>618</v>
      </c>
      <c r="B34" s="1395">
        <v>1</v>
      </c>
      <c r="C34" s="1394" t="s">
        <v>1688</v>
      </c>
    </row>
    <row r="35" spans="1:3" ht="30" x14ac:dyDescent="0.25">
      <c r="A35" s="1413" t="s">
        <v>618</v>
      </c>
      <c r="B35" s="1395">
        <v>2</v>
      </c>
      <c r="C35" s="1394" t="s">
        <v>951</v>
      </c>
    </row>
    <row r="36" spans="1:3" ht="30" x14ac:dyDescent="0.25">
      <c r="A36" s="1413" t="s">
        <v>618</v>
      </c>
      <c r="B36" s="1395">
        <v>1</v>
      </c>
      <c r="C36" s="1394" t="s">
        <v>952</v>
      </c>
    </row>
    <row r="37" spans="1:3" x14ac:dyDescent="0.25">
      <c r="A37" s="1413" t="s">
        <v>163</v>
      </c>
      <c r="B37" s="1395">
        <v>1</v>
      </c>
      <c r="C37" s="1394" t="s">
        <v>1057</v>
      </c>
    </row>
    <row r="38" spans="1:3" x14ac:dyDescent="0.25">
      <c r="A38" s="1413" t="s">
        <v>163</v>
      </c>
      <c r="B38" s="1395">
        <v>1</v>
      </c>
      <c r="C38" s="1394" t="s">
        <v>958</v>
      </c>
    </row>
    <row r="39" spans="1:3" ht="30" x14ac:dyDescent="0.25">
      <c r="A39" s="1413" t="s">
        <v>163</v>
      </c>
      <c r="B39" s="1395">
        <v>1</v>
      </c>
      <c r="C39" s="1394" t="s">
        <v>1687</v>
      </c>
    </row>
    <row r="40" spans="1:3" x14ac:dyDescent="0.25">
      <c r="A40" s="1413" t="s">
        <v>163</v>
      </c>
      <c r="B40" s="1395">
        <v>1</v>
      </c>
      <c r="C40" s="1394" t="s">
        <v>953</v>
      </c>
    </row>
    <row r="41" spans="1:3" x14ac:dyDescent="0.25">
      <c r="A41" s="1495" t="s">
        <v>163</v>
      </c>
      <c r="B41" s="1496">
        <v>4</v>
      </c>
      <c r="C41" s="1497" t="s">
        <v>1230</v>
      </c>
    </row>
    <row r="42" spans="1:3" x14ac:dyDescent="0.25">
      <c r="A42" s="1495" t="s">
        <v>163</v>
      </c>
      <c r="B42" s="1496">
        <v>1</v>
      </c>
      <c r="C42" s="1497" t="s">
        <v>950</v>
      </c>
    </row>
    <row r="43" spans="1:3" ht="30" x14ac:dyDescent="0.25">
      <c r="A43" s="1495" t="s">
        <v>163</v>
      </c>
      <c r="B43" s="1496">
        <v>2</v>
      </c>
      <c r="C43" s="1497" t="s">
        <v>1694</v>
      </c>
    </row>
    <row r="44" spans="1:3" x14ac:dyDescent="0.25">
      <c r="A44" s="1495" t="s">
        <v>163</v>
      </c>
      <c r="B44" s="1496">
        <v>1</v>
      </c>
      <c r="C44" s="1497" t="s">
        <v>955</v>
      </c>
    </row>
    <row r="45" spans="1:3" x14ac:dyDescent="0.25">
      <c r="A45" s="1495" t="s">
        <v>163</v>
      </c>
      <c r="B45" s="1496">
        <v>1</v>
      </c>
      <c r="C45" s="1497" t="s">
        <v>1231</v>
      </c>
    </row>
    <row r="46" spans="1:3" x14ac:dyDescent="0.25">
      <c r="A46" s="1495" t="s">
        <v>163</v>
      </c>
      <c r="B46" s="1496">
        <v>1</v>
      </c>
      <c r="C46" s="1497" t="s">
        <v>1689</v>
      </c>
    </row>
    <row r="47" spans="1:3" x14ac:dyDescent="0.25">
      <c r="A47" s="1495" t="s">
        <v>499</v>
      </c>
      <c r="B47" s="1496">
        <v>1</v>
      </c>
      <c r="C47" s="1497" t="s">
        <v>953</v>
      </c>
    </row>
    <row r="48" spans="1:3" ht="30" x14ac:dyDescent="0.25">
      <c r="A48" s="1495" t="s">
        <v>499</v>
      </c>
      <c r="B48" s="1496">
        <v>1</v>
      </c>
      <c r="C48" s="1497" t="s">
        <v>954</v>
      </c>
    </row>
    <row r="49" spans="1:3" hidden="1" x14ac:dyDescent="0.25">
      <c r="A49" s="1495"/>
      <c r="B49" s="1496"/>
      <c r="C49" s="1497"/>
    </row>
    <row r="50" spans="1:3" hidden="1" x14ac:dyDescent="0.25">
      <c r="A50" s="1495"/>
      <c r="B50" s="1496"/>
      <c r="C50" s="1497"/>
    </row>
    <row r="51" spans="1:3" hidden="1" x14ac:dyDescent="0.25">
      <c r="A51" s="1495"/>
      <c r="B51" s="1496"/>
      <c r="C51" s="1497"/>
    </row>
    <row r="52" spans="1:3" hidden="1" x14ac:dyDescent="0.25">
      <c r="A52" s="1495"/>
      <c r="B52" s="1496"/>
      <c r="C52" s="1497"/>
    </row>
    <row r="53" spans="1:3" hidden="1" x14ac:dyDescent="0.25">
      <c r="A53" s="1495"/>
      <c r="B53" s="1496"/>
      <c r="C53" s="1497"/>
    </row>
    <row r="54" spans="1:3" hidden="1" x14ac:dyDescent="0.25">
      <c r="A54" s="1495"/>
      <c r="B54" s="1496"/>
      <c r="C54" s="1497"/>
    </row>
    <row r="55" spans="1:3" hidden="1" x14ac:dyDescent="0.25">
      <c r="A55" s="1495"/>
      <c r="B55" s="1496"/>
      <c r="C55" s="1497"/>
    </row>
    <row r="56" spans="1:3" hidden="1" x14ac:dyDescent="0.25">
      <c r="A56" s="1495"/>
      <c r="B56" s="1496"/>
      <c r="C56" s="1497"/>
    </row>
    <row r="57" spans="1:3" hidden="1" x14ac:dyDescent="0.25">
      <c r="A57" s="1495"/>
      <c r="B57" s="1496"/>
      <c r="C57" s="1497"/>
    </row>
    <row r="58" spans="1:3" hidden="1" x14ac:dyDescent="0.25">
      <c r="A58" s="1495"/>
      <c r="B58" s="1496"/>
      <c r="C58" s="1497"/>
    </row>
    <row r="59" spans="1:3" hidden="1" x14ac:dyDescent="0.25">
      <c r="A59" s="1413"/>
      <c r="B59" s="1395"/>
      <c r="C59" s="1394"/>
    </row>
    <row r="60" spans="1:3" hidden="1" x14ac:dyDescent="0.25">
      <c r="A60" s="1386"/>
      <c r="B60" s="1387"/>
      <c r="C60" s="1386"/>
    </row>
    <row r="61" spans="1:3" hidden="1" x14ac:dyDescent="0.25">
      <c r="A61" s="1386"/>
      <c r="B61" s="1387"/>
      <c r="C61" s="1386"/>
    </row>
    <row r="62" spans="1:3" hidden="1" x14ac:dyDescent="0.25">
      <c r="A62" s="1498"/>
      <c r="B62" s="1499"/>
      <c r="C62" s="1498"/>
    </row>
    <row r="63" spans="1:3" hidden="1" x14ac:dyDescent="0.25">
      <c r="A63" s="1498"/>
      <c r="B63" s="1499"/>
      <c r="C63" s="1498"/>
    </row>
    <row r="64" spans="1:3" hidden="1" x14ac:dyDescent="0.25">
      <c r="A64" s="1498"/>
      <c r="B64" s="1499"/>
      <c r="C64" s="1498"/>
    </row>
    <row r="65" spans="1:3" hidden="1" x14ac:dyDescent="0.25">
      <c r="A65" s="1498"/>
      <c r="B65" s="1499"/>
      <c r="C65" s="1498"/>
    </row>
    <row r="66" spans="1:3" hidden="1" x14ac:dyDescent="0.25">
      <c r="A66" s="1498"/>
      <c r="B66" s="1499"/>
      <c r="C66" s="1498"/>
    </row>
    <row r="67" spans="1:3" hidden="1" x14ac:dyDescent="0.25">
      <c r="A67" s="1498"/>
      <c r="B67" s="1499"/>
      <c r="C67" s="1498"/>
    </row>
    <row r="68" spans="1:3" hidden="1" x14ac:dyDescent="0.25">
      <c r="A68" s="1498"/>
      <c r="B68" s="1499"/>
      <c r="C68" s="1498"/>
    </row>
    <row r="69" spans="1:3" hidden="1" x14ac:dyDescent="0.25">
      <c r="A69" s="1498"/>
      <c r="B69" s="1499"/>
      <c r="C69" s="1498"/>
    </row>
    <row r="70" spans="1:3" hidden="1" x14ac:dyDescent="0.25">
      <c r="A70" s="1498"/>
      <c r="B70" s="1499"/>
      <c r="C70" s="1498"/>
    </row>
    <row r="71" spans="1:3" hidden="1" x14ac:dyDescent="0.25">
      <c r="A71" s="1498"/>
      <c r="B71" s="1499"/>
      <c r="C71" s="1498"/>
    </row>
    <row r="72" spans="1:3" hidden="1" x14ac:dyDescent="0.25">
      <c r="A72" s="1498"/>
      <c r="B72" s="1499"/>
      <c r="C72" s="1498"/>
    </row>
    <row r="73" spans="1:3" hidden="1" x14ac:dyDescent="0.25">
      <c r="A73" s="1498"/>
      <c r="B73" s="1499"/>
      <c r="C73" s="1498"/>
    </row>
    <row r="74" spans="1:3" hidden="1" x14ac:dyDescent="0.25">
      <c r="A74" s="1498"/>
      <c r="B74" s="1499"/>
      <c r="C74" s="1498"/>
    </row>
    <row r="75" spans="1:3" hidden="1" x14ac:dyDescent="0.25">
      <c r="A75" s="1498"/>
      <c r="B75" s="1499"/>
      <c r="C75" s="1498"/>
    </row>
    <row r="76" spans="1:3" hidden="1" x14ac:dyDescent="0.25">
      <c r="A76" s="1498"/>
      <c r="B76" s="1499"/>
      <c r="C76" s="1498"/>
    </row>
    <row r="77" spans="1:3" hidden="1" x14ac:dyDescent="0.25">
      <c r="A77" s="1498"/>
      <c r="B77" s="1499"/>
      <c r="C77" s="1498"/>
    </row>
    <row r="78" spans="1:3" hidden="1" x14ac:dyDescent="0.25">
      <c r="A78" s="1498"/>
      <c r="B78" s="1499"/>
      <c r="C78" s="1498"/>
    </row>
    <row r="79" spans="1:3" hidden="1" x14ac:dyDescent="0.25">
      <c r="A79" s="1498"/>
      <c r="B79" s="1499"/>
      <c r="C79" s="1498"/>
    </row>
    <row r="80" spans="1:3" hidden="1" x14ac:dyDescent="0.25">
      <c r="A80" s="1498"/>
      <c r="B80" s="1499"/>
      <c r="C80" s="1498"/>
    </row>
    <row r="81" spans="1:3" hidden="1" x14ac:dyDescent="0.25">
      <c r="A81" s="1498"/>
      <c r="B81" s="1499"/>
      <c r="C81" s="1498"/>
    </row>
    <row r="82" spans="1:3" hidden="1" x14ac:dyDescent="0.25">
      <c r="A82" s="1498"/>
      <c r="B82" s="1499"/>
      <c r="C82" s="1498"/>
    </row>
    <row r="83" spans="1:3" hidden="1" x14ac:dyDescent="0.25">
      <c r="A83" s="1498"/>
      <c r="B83" s="1499"/>
      <c r="C83" s="1498"/>
    </row>
    <row r="84" spans="1:3" hidden="1" x14ac:dyDescent="0.25">
      <c r="A84" s="1498"/>
      <c r="B84" s="1499"/>
      <c r="C84" s="1498"/>
    </row>
    <row r="85" spans="1:3" hidden="1" x14ac:dyDescent="0.25">
      <c r="A85" s="1498"/>
      <c r="B85" s="1499"/>
      <c r="C85" s="1498"/>
    </row>
    <row r="86" spans="1:3" hidden="1" x14ac:dyDescent="0.25">
      <c r="A86" s="1498"/>
      <c r="B86" s="1499"/>
      <c r="C86" s="1498"/>
    </row>
    <row r="87" spans="1:3" hidden="1" x14ac:dyDescent="0.25">
      <c r="A87" s="1498"/>
      <c r="B87" s="1499"/>
      <c r="C87" s="1498"/>
    </row>
    <row r="88" spans="1:3" hidden="1" x14ac:dyDescent="0.25">
      <c r="A88" s="1498"/>
      <c r="B88" s="1499"/>
      <c r="C88" s="1498"/>
    </row>
    <row r="89" spans="1:3" hidden="1" x14ac:dyDescent="0.25">
      <c r="A89" s="1498"/>
      <c r="B89" s="1499"/>
      <c r="C89" s="1498"/>
    </row>
    <row r="90" spans="1:3" hidden="1" x14ac:dyDescent="0.25">
      <c r="A90" s="1498"/>
      <c r="B90" s="1499"/>
      <c r="C90" s="1498"/>
    </row>
    <row r="91" spans="1:3" hidden="1" x14ac:dyDescent="0.25">
      <c r="A91" s="1498"/>
      <c r="B91" s="1499"/>
      <c r="C91" s="1498"/>
    </row>
    <row r="92" spans="1:3" hidden="1" x14ac:dyDescent="0.25">
      <c r="A92" s="1498"/>
      <c r="B92" s="1499"/>
      <c r="C92" s="1498"/>
    </row>
    <row r="93" spans="1:3" hidden="1" x14ac:dyDescent="0.25">
      <c r="A93" s="1498"/>
      <c r="B93" s="1499"/>
      <c r="C93" s="1498"/>
    </row>
    <row r="94" spans="1:3" hidden="1" x14ac:dyDescent="0.25">
      <c r="A94" s="1498"/>
      <c r="B94" s="1499"/>
      <c r="C94" s="1498"/>
    </row>
    <row r="95" spans="1:3" hidden="1" x14ac:dyDescent="0.25">
      <c r="A95" s="1498"/>
      <c r="B95" s="1499"/>
      <c r="C95" s="1498"/>
    </row>
    <row r="96" spans="1:3" hidden="1" x14ac:dyDescent="0.25">
      <c r="A96" s="1498"/>
      <c r="B96" s="1499"/>
      <c r="C96" s="1498"/>
    </row>
    <row r="97" spans="1:3" hidden="1" x14ac:dyDescent="0.25">
      <c r="A97" s="1498"/>
      <c r="B97" s="1499"/>
      <c r="C97" s="1498"/>
    </row>
    <row r="98" spans="1:3" hidden="1" x14ac:dyDescent="0.25">
      <c r="A98" s="1498"/>
      <c r="B98" s="1499"/>
      <c r="C98" s="1498"/>
    </row>
    <row r="99" spans="1:3" hidden="1" x14ac:dyDescent="0.25">
      <c r="A99" s="1498"/>
      <c r="B99" s="1499"/>
      <c r="C99" s="1498"/>
    </row>
    <row r="100" spans="1:3" hidden="1" x14ac:dyDescent="0.25">
      <c r="A100" s="1498"/>
      <c r="B100" s="1499"/>
      <c r="C100" s="1498"/>
    </row>
    <row r="101" spans="1:3" hidden="1" x14ac:dyDescent="0.25">
      <c r="A101" s="1498"/>
      <c r="B101" s="1499"/>
      <c r="C101" s="1498"/>
    </row>
    <row r="102" spans="1:3" hidden="1" x14ac:dyDescent="0.25">
      <c r="A102" s="1498"/>
      <c r="B102" s="1499"/>
      <c r="C102" s="1498"/>
    </row>
    <row r="103" spans="1:3" hidden="1" x14ac:dyDescent="0.25">
      <c r="A103" s="1498"/>
      <c r="B103" s="1499"/>
      <c r="C103" s="1498"/>
    </row>
    <row r="104" spans="1:3" hidden="1" x14ac:dyDescent="0.25">
      <c r="A104" s="1498"/>
      <c r="B104" s="1499"/>
      <c r="C104" s="1498"/>
    </row>
    <row r="105" spans="1:3" hidden="1" x14ac:dyDescent="0.25">
      <c r="A105" s="1498"/>
      <c r="B105" s="1499"/>
      <c r="C105" s="1498"/>
    </row>
    <row r="106" spans="1:3" hidden="1" x14ac:dyDescent="0.25">
      <c r="A106" s="1498"/>
      <c r="B106" s="1499"/>
      <c r="C106" s="1498"/>
    </row>
    <row r="107" spans="1:3" hidden="1" x14ac:dyDescent="0.25">
      <c r="A107" s="1498"/>
      <c r="B107" s="1499"/>
      <c r="C107" s="1498"/>
    </row>
    <row r="108" spans="1:3" hidden="1" x14ac:dyDescent="0.25">
      <c r="A108" s="1498"/>
      <c r="B108" s="1499"/>
      <c r="C108" s="1498"/>
    </row>
    <row r="109" spans="1:3" hidden="1" x14ac:dyDescent="0.25">
      <c r="A109" s="1498"/>
      <c r="B109" s="1499"/>
      <c r="C109" s="1498"/>
    </row>
    <row r="110" spans="1:3" hidden="1" x14ac:dyDescent="0.25">
      <c r="A110" s="1498"/>
      <c r="B110" s="1499"/>
      <c r="C110" s="1498"/>
    </row>
    <row r="111" spans="1:3" hidden="1" x14ac:dyDescent="0.25">
      <c r="A111" s="1498"/>
      <c r="B111" s="1499"/>
      <c r="C111" s="1498"/>
    </row>
    <row r="112" spans="1:3" hidden="1" x14ac:dyDescent="0.25">
      <c r="A112" s="1498"/>
      <c r="B112" s="1499"/>
      <c r="C112" s="1498"/>
    </row>
    <row r="113" spans="1:3" hidden="1" x14ac:dyDescent="0.25">
      <c r="A113" s="1498"/>
      <c r="B113" s="1499"/>
      <c r="C113" s="1498"/>
    </row>
    <row r="114" spans="1:3" hidden="1" x14ac:dyDescent="0.25">
      <c r="A114" s="1498"/>
      <c r="B114" s="1499"/>
      <c r="C114" s="1498"/>
    </row>
    <row r="115" spans="1:3" hidden="1" x14ac:dyDescent="0.25">
      <c r="A115" s="1498"/>
      <c r="B115" s="1499"/>
      <c r="C115" s="1498"/>
    </row>
    <row r="116" spans="1:3" hidden="1" x14ac:dyDescent="0.25">
      <c r="A116" s="1498"/>
      <c r="B116" s="1499"/>
      <c r="C116" s="1498"/>
    </row>
    <row r="117" spans="1:3" hidden="1" x14ac:dyDescent="0.25">
      <c r="A117" s="1498"/>
      <c r="B117" s="1499"/>
      <c r="C117" s="1498"/>
    </row>
    <row r="118" spans="1:3" hidden="1" x14ac:dyDescent="0.25">
      <c r="A118" s="1498"/>
      <c r="B118" s="1499"/>
      <c r="C118" s="1498"/>
    </row>
    <row r="119" spans="1:3" hidden="1" x14ac:dyDescent="0.25">
      <c r="A119" s="1498"/>
      <c r="B119" s="1499"/>
      <c r="C119" s="1498"/>
    </row>
    <row r="120" spans="1:3" hidden="1" x14ac:dyDescent="0.25">
      <c r="A120" s="1498"/>
      <c r="B120" s="1499"/>
      <c r="C120" s="1498"/>
    </row>
    <row r="121" spans="1:3" hidden="1" x14ac:dyDescent="0.25">
      <c r="A121" s="1498"/>
      <c r="B121" s="1499"/>
      <c r="C121" s="1498"/>
    </row>
    <row r="122" spans="1:3" hidden="1" x14ac:dyDescent="0.25">
      <c r="A122" s="1498"/>
      <c r="B122" s="1499"/>
      <c r="C122" s="1498"/>
    </row>
    <row r="123" spans="1:3" hidden="1" x14ac:dyDescent="0.25">
      <c r="A123" s="1498"/>
      <c r="B123" s="1499"/>
      <c r="C123" s="1498"/>
    </row>
    <row r="124" spans="1:3" hidden="1" x14ac:dyDescent="0.25">
      <c r="A124" s="1498"/>
      <c r="B124" s="1499"/>
      <c r="C124" s="1498"/>
    </row>
    <row r="125" spans="1:3" hidden="1" x14ac:dyDescent="0.25">
      <c r="A125" s="1498"/>
      <c r="B125" s="1499"/>
      <c r="C125" s="1498"/>
    </row>
    <row r="126" spans="1:3" hidden="1" x14ac:dyDescent="0.25">
      <c r="A126" s="1498"/>
      <c r="B126" s="1499"/>
      <c r="C126" s="1498"/>
    </row>
    <row r="127" spans="1:3" hidden="1" x14ac:dyDescent="0.25">
      <c r="A127" s="1498"/>
      <c r="B127" s="1499"/>
      <c r="C127" s="1498"/>
    </row>
    <row r="128" spans="1:3" hidden="1" x14ac:dyDescent="0.25">
      <c r="A128" s="1498"/>
      <c r="B128" s="1499"/>
      <c r="C128" s="1498"/>
    </row>
    <row r="129" spans="1:3" hidden="1" x14ac:dyDescent="0.25">
      <c r="A129" s="1498"/>
      <c r="B129" s="1499"/>
      <c r="C129" s="1498"/>
    </row>
    <row r="130" spans="1:3" hidden="1" x14ac:dyDescent="0.25">
      <c r="A130" s="1498"/>
      <c r="B130" s="1499"/>
      <c r="C130" s="1498"/>
    </row>
    <row r="131" spans="1:3" hidden="1" x14ac:dyDescent="0.25">
      <c r="A131" s="1498"/>
      <c r="B131" s="1499"/>
      <c r="C131" s="1498"/>
    </row>
    <row r="132" spans="1:3" hidden="1" x14ac:dyDescent="0.25">
      <c r="A132" s="1498"/>
      <c r="B132" s="1499"/>
      <c r="C132" s="1498"/>
    </row>
    <row r="133" spans="1:3" hidden="1" x14ac:dyDescent="0.25">
      <c r="A133" s="1498"/>
      <c r="B133" s="1499"/>
      <c r="C133" s="1498"/>
    </row>
    <row r="134" spans="1:3" hidden="1" x14ac:dyDescent="0.25">
      <c r="A134" s="1386"/>
      <c r="B134" s="1387"/>
      <c r="C134" s="1386"/>
    </row>
    <row r="135" spans="1:3" hidden="1" x14ac:dyDescent="0.25">
      <c r="A135" s="1386"/>
      <c r="B135" s="1387"/>
      <c r="C135" s="1386"/>
    </row>
    <row r="136" spans="1:3" hidden="1" x14ac:dyDescent="0.25">
      <c r="A136" s="1386"/>
      <c r="B136" s="1387"/>
      <c r="C136" s="1386"/>
    </row>
    <row r="137" spans="1:3" hidden="1" x14ac:dyDescent="0.25">
      <c r="A137" s="1386"/>
      <c r="B137" s="1387"/>
      <c r="C137" s="1386"/>
    </row>
    <row r="138" spans="1:3" hidden="1" x14ac:dyDescent="0.25">
      <c r="A138" s="1386"/>
      <c r="B138" s="1387"/>
      <c r="C138" s="1386"/>
    </row>
    <row r="139" spans="1:3" hidden="1" x14ac:dyDescent="0.25">
      <c r="A139" s="1358"/>
      <c r="B139" s="1359"/>
      <c r="C139" s="1358"/>
    </row>
    <row r="140" spans="1:3" hidden="1" x14ac:dyDescent="0.25">
      <c r="A140" s="1358"/>
      <c r="B140" s="1359"/>
      <c r="C140" s="1358"/>
    </row>
    <row r="141" spans="1:3" hidden="1" x14ac:dyDescent="0.25">
      <c r="A141" s="1358"/>
      <c r="B141" s="1359"/>
      <c r="C141" s="1358"/>
    </row>
    <row r="142" spans="1:3" hidden="1" x14ac:dyDescent="0.25">
      <c r="A142" s="1358"/>
      <c r="B142" s="1359"/>
      <c r="C142" s="1358"/>
    </row>
    <row r="143" spans="1:3" hidden="1" x14ac:dyDescent="0.25">
      <c r="A143" s="1358"/>
      <c r="B143" s="1359"/>
      <c r="C143" s="1358"/>
    </row>
    <row r="144" spans="1:3" hidden="1" x14ac:dyDescent="0.25">
      <c r="A144" s="1358"/>
      <c r="B144" s="1359"/>
      <c r="C144" s="1358"/>
    </row>
    <row r="145" spans="1:3" hidden="1" x14ac:dyDescent="0.25">
      <c r="A145" s="1358"/>
      <c r="B145" s="1359"/>
      <c r="C145" s="1358"/>
    </row>
    <row r="146" spans="1:3" x14ac:dyDescent="0.25">
      <c r="A146" s="1370" t="s">
        <v>29</v>
      </c>
      <c r="B146" s="1371">
        <f>SUM(B11:B145)</f>
        <v>47</v>
      </c>
      <c r="C146" s="1370"/>
    </row>
    <row r="147" spans="1:3" x14ac:dyDescent="0.25">
      <c r="A147" s="2035" t="s">
        <v>600</v>
      </c>
      <c r="B147" s="2035"/>
    </row>
    <row r="148" spans="1:3" x14ac:dyDescent="0.25">
      <c r="A148" s="867"/>
      <c r="B148" s="867"/>
    </row>
    <row r="149" spans="1:3" x14ac:dyDescent="0.25">
      <c r="A149" s="2036" t="s">
        <v>480</v>
      </c>
      <c r="B149" s="2037"/>
      <c r="C149" s="2038"/>
    </row>
    <row r="150" spans="1:3" x14ac:dyDescent="0.25">
      <c r="A150" s="2039"/>
      <c r="B150" s="2040"/>
      <c r="C150" s="2041"/>
    </row>
    <row r="151" spans="1:3" ht="25.5" x14ac:dyDescent="0.25">
      <c r="A151" s="1371" t="s">
        <v>992</v>
      </c>
      <c r="B151" s="1371" t="s">
        <v>5</v>
      </c>
      <c r="C151" s="1371" t="s">
        <v>1020</v>
      </c>
    </row>
    <row r="152" spans="1:3" x14ac:dyDescent="0.25">
      <c r="A152" s="1676" t="s">
        <v>527</v>
      </c>
      <c r="B152" s="1499">
        <v>1</v>
      </c>
      <c r="C152" s="1498" t="s">
        <v>1695</v>
      </c>
    </row>
    <row r="153" spans="1:3" x14ac:dyDescent="0.25">
      <c r="A153" s="1676" t="s">
        <v>527</v>
      </c>
      <c r="B153" s="1499">
        <v>1</v>
      </c>
      <c r="C153" s="1498" t="s">
        <v>953</v>
      </c>
    </row>
    <row r="154" spans="1:3" x14ac:dyDescent="0.25">
      <c r="A154" s="1676" t="s">
        <v>527</v>
      </c>
      <c r="B154" s="1499">
        <v>2</v>
      </c>
      <c r="C154" s="1498" t="s">
        <v>949</v>
      </c>
    </row>
    <row r="155" spans="1:3" x14ac:dyDescent="0.25">
      <c r="A155" s="1676" t="s">
        <v>527</v>
      </c>
      <c r="B155" s="1499">
        <v>1</v>
      </c>
      <c r="C155" s="1498" t="s">
        <v>1696</v>
      </c>
    </row>
    <row r="156" spans="1:3" x14ac:dyDescent="0.25">
      <c r="A156" s="1676" t="s">
        <v>527</v>
      </c>
      <c r="B156" s="1499">
        <v>1</v>
      </c>
      <c r="C156" s="1498" t="s">
        <v>1061</v>
      </c>
    </row>
    <row r="157" spans="1:3" x14ac:dyDescent="0.25">
      <c r="A157" s="1676" t="s">
        <v>527</v>
      </c>
      <c r="B157" s="1499">
        <v>1</v>
      </c>
      <c r="C157" s="1498" t="s">
        <v>957</v>
      </c>
    </row>
    <row r="158" spans="1:3" x14ac:dyDescent="0.25">
      <c r="A158" s="1676" t="s">
        <v>527</v>
      </c>
      <c r="B158" s="1499">
        <v>1</v>
      </c>
      <c r="C158" s="1498" t="s">
        <v>966</v>
      </c>
    </row>
    <row r="159" spans="1:3" x14ac:dyDescent="0.25">
      <c r="A159" s="1676" t="s">
        <v>527</v>
      </c>
      <c r="B159" s="1499">
        <v>1</v>
      </c>
      <c r="C159" s="1498" t="s">
        <v>1058</v>
      </c>
    </row>
    <row r="160" spans="1:3" x14ac:dyDescent="0.25">
      <c r="A160" s="1676" t="s">
        <v>527</v>
      </c>
      <c r="B160" s="1499">
        <v>1</v>
      </c>
      <c r="C160" s="1498" t="s">
        <v>963</v>
      </c>
    </row>
    <row r="161" spans="1:3" x14ac:dyDescent="0.25">
      <c r="A161" s="1676" t="s">
        <v>527</v>
      </c>
      <c r="B161" s="1499">
        <v>1</v>
      </c>
      <c r="C161" s="1498" t="s">
        <v>1697</v>
      </c>
    </row>
    <row r="162" spans="1:3" x14ac:dyDescent="0.25">
      <c r="A162" s="1676" t="s">
        <v>527</v>
      </c>
      <c r="B162" s="1499">
        <v>1</v>
      </c>
      <c r="C162" s="1498" t="s">
        <v>1229</v>
      </c>
    </row>
    <row r="163" spans="1:3" x14ac:dyDescent="0.25">
      <c r="A163" s="1676" t="s">
        <v>527</v>
      </c>
      <c r="B163" s="1499">
        <v>1</v>
      </c>
      <c r="C163" s="1498" t="s">
        <v>1698</v>
      </c>
    </row>
    <row r="164" spans="1:3" x14ac:dyDescent="0.25">
      <c r="A164" s="1676" t="s">
        <v>527</v>
      </c>
      <c r="B164" s="1499">
        <v>2</v>
      </c>
      <c r="C164" s="1498" t="s">
        <v>951</v>
      </c>
    </row>
    <row r="165" spans="1:3" x14ac:dyDescent="0.25">
      <c r="A165" s="1676" t="s">
        <v>614</v>
      </c>
      <c r="B165" s="1499">
        <v>1</v>
      </c>
      <c r="C165" s="1498" t="s">
        <v>948</v>
      </c>
    </row>
    <row r="166" spans="1:3" x14ac:dyDescent="0.25">
      <c r="A166" s="1676" t="s">
        <v>705</v>
      </c>
      <c r="B166" s="1499">
        <v>1</v>
      </c>
      <c r="C166" s="1498" t="s">
        <v>1699</v>
      </c>
    </row>
    <row r="167" spans="1:3" x14ac:dyDescent="0.25">
      <c r="A167" s="1676" t="s">
        <v>705</v>
      </c>
      <c r="B167" s="1499">
        <v>1</v>
      </c>
      <c r="C167" s="1498" t="s">
        <v>1700</v>
      </c>
    </row>
    <row r="168" spans="1:3" x14ac:dyDescent="0.25">
      <c r="A168" s="1676" t="s">
        <v>705</v>
      </c>
      <c r="B168" s="1499">
        <v>1</v>
      </c>
      <c r="C168" s="1498" t="s">
        <v>965</v>
      </c>
    </row>
    <row r="169" spans="1:3" x14ac:dyDescent="0.25">
      <c r="A169" s="1676" t="s">
        <v>671</v>
      </c>
      <c r="B169" s="1499">
        <v>1</v>
      </c>
      <c r="C169" s="1498" t="s">
        <v>953</v>
      </c>
    </row>
    <row r="170" spans="1:3" x14ac:dyDescent="0.25">
      <c r="A170" s="1676" t="s">
        <v>328</v>
      </c>
      <c r="B170" s="1499">
        <v>2</v>
      </c>
      <c r="C170" s="1498" t="s">
        <v>958</v>
      </c>
    </row>
    <row r="171" spans="1:3" x14ac:dyDescent="0.25">
      <c r="A171" s="1676" t="s">
        <v>328</v>
      </c>
      <c r="B171" s="1499">
        <v>1</v>
      </c>
      <c r="C171" s="1498" t="s">
        <v>1701</v>
      </c>
    </row>
    <row r="172" spans="1:3" x14ac:dyDescent="0.25">
      <c r="A172" s="1676" t="s">
        <v>328</v>
      </c>
      <c r="B172" s="1499">
        <v>2</v>
      </c>
      <c r="C172" s="1498" t="s">
        <v>1695</v>
      </c>
    </row>
    <row r="173" spans="1:3" x14ac:dyDescent="0.25">
      <c r="A173" s="1676" t="s">
        <v>328</v>
      </c>
      <c r="B173" s="1499">
        <v>2</v>
      </c>
      <c r="C173" s="1498" t="s">
        <v>953</v>
      </c>
    </row>
    <row r="174" spans="1:3" x14ac:dyDescent="0.25">
      <c r="A174" s="1676" t="s">
        <v>328</v>
      </c>
      <c r="B174" s="1499">
        <v>1</v>
      </c>
      <c r="C174" s="1498" t="s">
        <v>949</v>
      </c>
    </row>
    <row r="175" spans="1:3" x14ac:dyDescent="0.25">
      <c r="A175" s="1676" t="s">
        <v>328</v>
      </c>
      <c r="B175" s="1499">
        <v>1</v>
      </c>
      <c r="C175" s="1498" t="s">
        <v>959</v>
      </c>
    </row>
    <row r="176" spans="1:3" x14ac:dyDescent="0.25">
      <c r="A176" s="1676" t="s">
        <v>328</v>
      </c>
      <c r="B176" s="1499">
        <v>1</v>
      </c>
      <c r="C176" s="1498" t="s">
        <v>965</v>
      </c>
    </row>
    <row r="177" spans="1:3" x14ac:dyDescent="0.25">
      <c r="A177" s="1676" t="s">
        <v>328</v>
      </c>
      <c r="B177" s="1499">
        <v>1</v>
      </c>
      <c r="C177" s="1498" t="s">
        <v>977</v>
      </c>
    </row>
    <row r="178" spans="1:3" x14ac:dyDescent="0.25">
      <c r="A178" s="1676" t="s">
        <v>328</v>
      </c>
      <c r="B178" s="1499">
        <v>1</v>
      </c>
      <c r="C178" s="1498" t="s">
        <v>951</v>
      </c>
    </row>
    <row r="179" spans="1:3" x14ac:dyDescent="0.25">
      <c r="A179" s="1676" t="s">
        <v>328</v>
      </c>
      <c r="B179" s="1499">
        <v>3</v>
      </c>
      <c r="C179" s="1498" t="s">
        <v>962</v>
      </c>
    </row>
    <row r="180" spans="1:3" x14ac:dyDescent="0.25">
      <c r="A180" s="1676" t="s">
        <v>328</v>
      </c>
      <c r="B180" s="1499">
        <v>2</v>
      </c>
      <c r="C180" s="1498" t="s">
        <v>952</v>
      </c>
    </row>
    <row r="181" spans="1:3" x14ac:dyDescent="0.25">
      <c r="A181" s="1676" t="s">
        <v>619</v>
      </c>
      <c r="B181" s="1499">
        <v>1</v>
      </c>
      <c r="C181" s="1498" t="s">
        <v>1238</v>
      </c>
    </row>
    <row r="182" spans="1:3" x14ac:dyDescent="0.25">
      <c r="A182" s="1676" t="s">
        <v>619</v>
      </c>
      <c r="B182" s="1499">
        <v>1</v>
      </c>
      <c r="C182" s="1498" t="s">
        <v>1702</v>
      </c>
    </row>
    <row r="183" spans="1:3" x14ac:dyDescent="0.25">
      <c r="A183" s="1676" t="s">
        <v>619</v>
      </c>
      <c r="B183" s="1499">
        <v>1</v>
      </c>
      <c r="C183" s="1498" t="s">
        <v>1703</v>
      </c>
    </row>
    <row r="184" spans="1:3" x14ac:dyDescent="0.25">
      <c r="A184" s="1676" t="s">
        <v>619</v>
      </c>
      <c r="B184" s="1499">
        <v>2</v>
      </c>
      <c r="C184" s="1498" t="s">
        <v>953</v>
      </c>
    </row>
    <row r="185" spans="1:3" x14ac:dyDescent="0.25">
      <c r="A185" s="1676" t="s">
        <v>619</v>
      </c>
      <c r="B185" s="1499">
        <v>1</v>
      </c>
      <c r="C185" s="1498" t="s">
        <v>949</v>
      </c>
    </row>
    <row r="186" spans="1:3" x14ac:dyDescent="0.25">
      <c r="A186" s="1676" t="s">
        <v>619</v>
      </c>
      <c r="B186" s="1499">
        <v>1</v>
      </c>
      <c r="C186" s="1498" t="s">
        <v>1704</v>
      </c>
    </row>
    <row r="187" spans="1:3" x14ac:dyDescent="0.25">
      <c r="A187" s="1676" t="s">
        <v>619</v>
      </c>
      <c r="B187" s="1499">
        <v>1</v>
      </c>
      <c r="C187" s="1498" t="s">
        <v>959</v>
      </c>
    </row>
    <row r="188" spans="1:3" x14ac:dyDescent="0.25">
      <c r="A188" s="1676" t="s">
        <v>619</v>
      </c>
      <c r="B188" s="1499">
        <v>1</v>
      </c>
      <c r="C188" s="1498" t="s">
        <v>948</v>
      </c>
    </row>
    <row r="189" spans="1:3" x14ac:dyDescent="0.25">
      <c r="A189" s="1676" t="s">
        <v>619</v>
      </c>
      <c r="B189" s="1499">
        <v>3</v>
      </c>
      <c r="C189" s="1498" t="s">
        <v>1058</v>
      </c>
    </row>
    <row r="190" spans="1:3" x14ac:dyDescent="0.25">
      <c r="A190" s="1676" t="s">
        <v>619</v>
      </c>
      <c r="B190" s="1499">
        <v>2</v>
      </c>
      <c r="C190" s="1498" t="s">
        <v>1705</v>
      </c>
    </row>
    <row r="191" spans="1:3" x14ac:dyDescent="0.25">
      <c r="A191" s="1676" t="s">
        <v>619</v>
      </c>
      <c r="B191" s="1499">
        <v>1</v>
      </c>
      <c r="C191" s="1498" t="s">
        <v>1229</v>
      </c>
    </row>
    <row r="192" spans="1:3" x14ac:dyDescent="0.25">
      <c r="A192" s="1676" t="s">
        <v>619</v>
      </c>
      <c r="B192" s="1499">
        <v>1</v>
      </c>
      <c r="C192" s="1498" t="s">
        <v>961</v>
      </c>
    </row>
    <row r="193" spans="1:3" x14ac:dyDescent="0.25">
      <c r="A193" s="1676" t="s">
        <v>619</v>
      </c>
      <c r="B193" s="1499">
        <v>1</v>
      </c>
      <c r="C193" s="1498" t="s">
        <v>1237</v>
      </c>
    </row>
    <row r="194" spans="1:3" x14ac:dyDescent="0.25">
      <c r="A194" s="1676" t="s">
        <v>619</v>
      </c>
      <c r="B194" s="1499">
        <v>1</v>
      </c>
      <c r="C194" s="1498" t="s">
        <v>977</v>
      </c>
    </row>
    <row r="195" spans="1:3" x14ac:dyDescent="0.25">
      <c r="A195" s="1676" t="s">
        <v>619</v>
      </c>
      <c r="B195" s="1499">
        <v>1</v>
      </c>
      <c r="C195" s="1498" t="s">
        <v>952</v>
      </c>
    </row>
    <row r="196" spans="1:3" x14ac:dyDescent="0.25">
      <c r="A196" s="1676" t="s">
        <v>619</v>
      </c>
      <c r="B196" s="1499">
        <v>2</v>
      </c>
      <c r="C196" s="1498" t="s">
        <v>1689</v>
      </c>
    </row>
    <row r="197" spans="1:3" x14ac:dyDescent="0.25">
      <c r="A197" s="1676" t="s">
        <v>177</v>
      </c>
      <c r="B197" s="1499">
        <v>1</v>
      </c>
      <c r="C197" s="1498" t="s">
        <v>1163</v>
      </c>
    </row>
    <row r="198" spans="1:3" x14ac:dyDescent="0.25">
      <c r="A198" s="1676" t="s">
        <v>177</v>
      </c>
      <c r="B198" s="1499">
        <v>1</v>
      </c>
      <c r="C198" s="1498" t="s">
        <v>958</v>
      </c>
    </row>
    <row r="199" spans="1:3" x14ac:dyDescent="0.25">
      <c r="A199" s="1676" t="s">
        <v>177</v>
      </c>
      <c r="B199" s="1499">
        <v>1</v>
      </c>
      <c r="C199" s="1498" t="s">
        <v>951</v>
      </c>
    </row>
    <row r="200" spans="1:3" x14ac:dyDescent="0.25">
      <c r="A200" s="1676" t="s">
        <v>177</v>
      </c>
      <c r="B200" s="1499">
        <v>1</v>
      </c>
      <c r="C200" s="1498" t="s">
        <v>1021</v>
      </c>
    </row>
    <row r="201" spans="1:3" x14ac:dyDescent="0.25">
      <c r="A201" s="1676" t="s">
        <v>618</v>
      </c>
      <c r="B201" s="1499">
        <v>1</v>
      </c>
      <c r="C201" s="1498" t="s">
        <v>1163</v>
      </c>
    </row>
    <row r="202" spans="1:3" x14ac:dyDescent="0.25">
      <c r="A202" s="1676" t="s">
        <v>618</v>
      </c>
      <c r="B202" s="1499">
        <v>1</v>
      </c>
      <c r="C202" s="1498" t="s">
        <v>958</v>
      </c>
    </row>
    <row r="203" spans="1:3" x14ac:dyDescent="0.25">
      <c r="A203" s="1676" t="s">
        <v>618</v>
      </c>
      <c r="B203" s="1499">
        <v>1</v>
      </c>
      <c r="C203" s="1498" t="s">
        <v>1238</v>
      </c>
    </row>
    <row r="204" spans="1:3" x14ac:dyDescent="0.25">
      <c r="A204" s="1676" t="s">
        <v>618</v>
      </c>
      <c r="B204" s="1499">
        <v>6</v>
      </c>
      <c r="C204" s="1498" t="s">
        <v>953</v>
      </c>
    </row>
    <row r="205" spans="1:3" x14ac:dyDescent="0.25">
      <c r="A205" s="1676" t="s">
        <v>618</v>
      </c>
      <c r="B205" s="1499">
        <v>1</v>
      </c>
      <c r="C205" s="1498" t="s">
        <v>949</v>
      </c>
    </row>
    <row r="206" spans="1:3" x14ac:dyDescent="0.25">
      <c r="A206" s="1676" t="s">
        <v>618</v>
      </c>
      <c r="B206" s="1499">
        <v>1</v>
      </c>
      <c r="C206" s="1498" t="s">
        <v>1696</v>
      </c>
    </row>
    <row r="207" spans="1:3" x14ac:dyDescent="0.25">
      <c r="A207" s="1676" t="s">
        <v>618</v>
      </c>
      <c r="B207" s="1499">
        <v>1</v>
      </c>
      <c r="C207" s="1498" t="s">
        <v>1062</v>
      </c>
    </row>
    <row r="208" spans="1:3" x14ac:dyDescent="0.25">
      <c r="A208" s="1676" t="s">
        <v>618</v>
      </c>
      <c r="B208" s="1499">
        <v>2</v>
      </c>
      <c r="C208" s="1498" t="s">
        <v>956</v>
      </c>
    </row>
    <row r="209" spans="1:3" x14ac:dyDescent="0.25">
      <c r="A209" s="1676" t="s">
        <v>618</v>
      </c>
      <c r="B209" s="1499">
        <v>1</v>
      </c>
      <c r="C209" s="1498" t="s">
        <v>1061</v>
      </c>
    </row>
    <row r="210" spans="1:3" x14ac:dyDescent="0.25">
      <c r="A210" s="1676" t="s">
        <v>618</v>
      </c>
      <c r="B210" s="1499">
        <v>2</v>
      </c>
      <c r="C210" s="1498" t="s">
        <v>1058</v>
      </c>
    </row>
    <row r="211" spans="1:3" x14ac:dyDescent="0.25">
      <c r="A211" s="1676" t="s">
        <v>618</v>
      </c>
      <c r="B211" s="1499">
        <v>1</v>
      </c>
      <c r="C211" s="1498" t="s">
        <v>1706</v>
      </c>
    </row>
    <row r="212" spans="1:3" x14ac:dyDescent="0.25">
      <c r="A212" s="1676" t="s">
        <v>618</v>
      </c>
      <c r="B212" s="1499">
        <v>1</v>
      </c>
      <c r="C212" s="1498" t="s">
        <v>963</v>
      </c>
    </row>
    <row r="213" spans="1:3" x14ac:dyDescent="0.25">
      <c r="A213" s="1676" t="s">
        <v>618</v>
      </c>
      <c r="B213" s="1499">
        <v>1</v>
      </c>
      <c r="C213" s="1498" t="s">
        <v>1707</v>
      </c>
    </row>
    <row r="214" spans="1:3" x14ac:dyDescent="0.25">
      <c r="A214" s="1676" t="s">
        <v>618</v>
      </c>
      <c r="B214" s="1499">
        <v>1</v>
      </c>
      <c r="C214" s="1498" t="s">
        <v>1697</v>
      </c>
    </row>
    <row r="215" spans="1:3" x14ac:dyDescent="0.25">
      <c r="A215" s="1676" t="s">
        <v>618</v>
      </c>
      <c r="B215" s="1499">
        <v>1</v>
      </c>
      <c r="C215" s="1498" t="s">
        <v>1229</v>
      </c>
    </row>
    <row r="216" spans="1:3" x14ac:dyDescent="0.25">
      <c r="A216" s="1676" t="s">
        <v>618</v>
      </c>
      <c r="B216" s="1499">
        <v>2</v>
      </c>
      <c r="C216" s="1498" t="s">
        <v>1237</v>
      </c>
    </row>
    <row r="217" spans="1:3" x14ac:dyDescent="0.25">
      <c r="A217" s="1676" t="s">
        <v>618</v>
      </c>
      <c r="B217" s="1499">
        <v>1</v>
      </c>
      <c r="C217" s="1498" t="s">
        <v>977</v>
      </c>
    </row>
    <row r="218" spans="1:3" x14ac:dyDescent="0.25">
      <c r="A218" s="1676" t="s">
        <v>618</v>
      </c>
      <c r="B218" s="1499">
        <v>7</v>
      </c>
      <c r="C218" s="1498" t="s">
        <v>951</v>
      </c>
    </row>
    <row r="219" spans="1:3" x14ac:dyDescent="0.25">
      <c r="A219" s="1676" t="s">
        <v>618</v>
      </c>
      <c r="B219" s="1499">
        <v>1</v>
      </c>
      <c r="C219" s="1498" t="s">
        <v>952</v>
      </c>
    </row>
    <row r="220" spans="1:3" x14ac:dyDescent="0.25">
      <c r="A220" s="1676" t="s">
        <v>618</v>
      </c>
      <c r="B220" s="1499">
        <v>1</v>
      </c>
      <c r="C220" s="1498" t="s">
        <v>1689</v>
      </c>
    </row>
    <row r="221" spans="1:3" x14ac:dyDescent="0.25">
      <c r="A221" s="1676" t="s">
        <v>618</v>
      </c>
      <c r="B221" s="1499">
        <v>1</v>
      </c>
      <c r="C221" s="1498" t="s">
        <v>1021</v>
      </c>
    </row>
    <row r="222" spans="1:3" x14ac:dyDescent="0.25">
      <c r="A222" s="1676" t="s">
        <v>163</v>
      </c>
      <c r="B222" s="1499">
        <v>1</v>
      </c>
      <c r="C222" s="1498" t="s">
        <v>977</v>
      </c>
    </row>
    <row r="223" spans="1:3" x14ac:dyDescent="0.25">
      <c r="A223" s="1676" t="s">
        <v>499</v>
      </c>
      <c r="B223" s="1499">
        <v>1</v>
      </c>
      <c r="C223" s="1498" t="s">
        <v>959</v>
      </c>
    </row>
    <row r="224" spans="1:3" x14ac:dyDescent="0.25">
      <c r="A224" s="1676" t="s">
        <v>499</v>
      </c>
      <c r="B224" s="1499">
        <v>1</v>
      </c>
      <c r="C224" s="1498" t="s">
        <v>948</v>
      </c>
    </row>
    <row r="225" spans="1:3" x14ac:dyDescent="0.25">
      <c r="A225" s="1676" t="s">
        <v>499</v>
      </c>
      <c r="B225" s="1499">
        <v>1</v>
      </c>
      <c r="C225" s="1498" t="s">
        <v>1058</v>
      </c>
    </row>
    <row r="226" spans="1:3" x14ac:dyDescent="0.25">
      <c r="A226" s="1676" t="s">
        <v>604</v>
      </c>
      <c r="B226" s="1499">
        <v>1</v>
      </c>
      <c r="C226" s="1498" t="s">
        <v>949</v>
      </c>
    </row>
    <row r="227" spans="1:3" x14ac:dyDescent="0.25">
      <c r="A227" s="1676" t="s">
        <v>604</v>
      </c>
      <c r="B227" s="1499">
        <v>1</v>
      </c>
      <c r="C227" s="1498" t="s">
        <v>960</v>
      </c>
    </row>
    <row r="228" spans="1:3" x14ac:dyDescent="0.25">
      <c r="A228" s="1676" t="s">
        <v>604</v>
      </c>
      <c r="B228" s="1499">
        <v>1</v>
      </c>
      <c r="C228" s="1498" t="s">
        <v>957</v>
      </c>
    </row>
    <row r="229" spans="1:3" x14ac:dyDescent="0.25">
      <c r="A229" s="1676" t="s">
        <v>725</v>
      </c>
      <c r="B229" s="1499">
        <v>1</v>
      </c>
      <c r="C229" s="1498" t="s">
        <v>953</v>
      </c>
    </row>
    <row r="230" spans="1:3" x14ac:dyDescent="0.25">
      <c r="A230" s="1676" t="s">
        <v>725</v>
      </c>
      <c r="B230" s="1499">
        <v>2</v>
      </c>
      <c r="C230" s="1498" t="s">
        <v>948</v>
      </c>
    </row>
    <row r="231" spans="1:3" hidden="1" x14ac:dyDescent="0.25">
      <c r="A231" s="1358"/>
      <c r="B231" s="1359"/>
      <c r="C231" s="1358"/>
    </row>
    <row r="232" spans="1:3" hidden="1" x14ac:dyDescent="0.25">
      <c r="A232" s="1358"/>
      <c r="B232" s="1359"/>
      <c r="C232" s="1358"/>
    </row>
    <row r="233" spans="1:3" hidden="1" x14ac:dyDescent="0.25">
      <c r="A233" s="1358"/>
      <c r="B233" s="1359"/>
      <c r="C233" s="1358"/>
    </row>
    <row r="234" spans="1:3" hidden="1" x14ac:dyDescent="0.25">
      <c r="A234" s="1358"/>
      <c r="B234" s="1359"/>
      <c r="C234" s="1358"/>
    </row>
    <row r="235" spans="1:3" hidden="1" x14ac:dyDescent="0.25">
      <c r="A235" s="1358"/>
      <c r="B235" s="1359"/>
      <c r="C235" s="1358"/>
    </row>
    <row r="236" spans="1:3" hidden="1" x14ac:dyDescent="0.25">
      <c r="A236" s="1358"/>
      <c r="B236" s="1359"/>
      <c r="C236" s="1358"/>
    </row>
    <row r="237" spans="1:3" hidden="1" x14ac:dyDescent="0.25">
      <c r="A237" s="1358"/>
      <c r="B237" s="1359"/>
      <c r="C237" s="1358"/>
    </row>
    <row r="238" spans="1:3" hidden="1" x14ac:dyDescent="0.25">
      <c r="A238" s="1358"/>
      <c r="B238" s="1359"/>
      <c r="C238" s="1358"/>
    </row>
    <row r="239" spans="1:3" hidden="1" x14ac:dyDescent="0.25">
      <c r="A239" s="1358"/>
      <c r="B239" s="1359"/>
      <c r="C239" s="1358"/>
    </row>
    <row r="240" spans="1:3" hidden="1" x14ac:dyDescent="0.25">
      <c r="A240" s="1358"/>
      <c r="B240" s="1359"/>
      <c r="C240" s="1358"/>
    </row>
    <row r="241" spans="1:3" hidden="1" x14ac:dyDescent="0.25">
      <c r="A241" s="1358"/>
      <c r="B241" s="1359"/>
      <c r="C241" s="1358"/>
    </row>
    <row r="242" spans="1:3" x14ac:dyDescent="0.25">
      <c r="A242" s="1372" t="s">
        <v>29</v>
      </c>
      <c r="B242" s="1366">
        <f>SUM(B151:B241)</f>
        <v>107</v>
      </c>
      <c r="C242" s="1373"/>
    </row>
    <row r="243" spans="1:3" x14ac:dyDescent="0.25">
      <c r="A243" s="2042" t="s">
        <v>600</v>
      </c>
      <c r="B243" s="2042"/>
      <c r="C243" s="2042"/>
    </row>
    <row r="244" spans="1:3" x14ac:dyDescent="0.25">
      <c r="A244" s="868"/>
    </row>
    <row r="245" spans="1:3" ht="15" customHeight="1" x14ac:dyDescent="0.25">
      <c r="A245" s="2043" t="s">
        <v>991</v>
      </c>
      <c r="B245" s="2043"/>
      <c r="C245" s="1361"/>
    </row>
    <row r="246" spans="1:3" ht="15" customHeight="1" x14ac:dyDescent="0.25">
      <c r="A246" s="2043"/>
      <c r="B246" s="2043"/>
      <c r="C246" s="1361"/>
    </row>
    <row r="247" spans="1:3" ht="19.149999999999999" customHeight="1" x14ac:dyDescent="0.25">
      <c r="A247" s="1375" t="s">
        <v>464</v>
      </c>
      <c r="B247" s="1375" t="s">
        <v>467</v>
      </c>
    </row>
    <row r="248" spans="1:3" x14ac:dyDescent="0.25">
      <c r="A248" s="1411" t="s">
        <v>527</v>
      </c>
      <c r="B248" s="1412">
        <v>1</v>
      </c>
    </row>
    <row r="249" spans="1:3" x14ac:dyDescent="0.25">
      <c r="A249" s="1411" t="s">
        <v>119</v>
      </c>
      <c r="B249" s="1412">
        <v>1</v>
      </c>
    </row>
    <row r="250" spans="1:3" x14ac:dyDescent="0.25">
      <c r="A250" s="1411" t="s">
        <v>671</v>
      </c>
      <c r="B250" s="1412">
        <v>5</v>
      </c>
    </row>
    <row r="251" spans="1:3" x14ac:dyDescent="0.25">
      <c r="A251" s="1411" t="s">
        <v>328</v>
      </c>
      <c r="B251" s="1412">
        <v>4</v>
      </c>
    </row>
    <row r="252" spans="1:3" x14ac:dyDescent="0.25">
      <c r="A252" s="1411" t="s">
        <v>177</v>
      </c>
      <c r="B252" s="1412">
        <v>1</v>
      </c>
    </row>
    <row r="253" spans="1:3" ht="30" x14ac:dyDescent="0.25">
      <c r="A253" s="1411" t="s">
        <v>618</v>
      </c>
      <c r="B253" s="1412">
        <v>15</v>
      </c>
    </row>
    <row r="254" spans="1:3" x14ac:dyDescent="0.25">
      <c r="A254" s="1411" t="s">
        <v>163</v>
      </c>
      <c r="B254" s="1412">
        <v>9</v>
      </c>
    </row>
    <row r="255" spans="1:3" x14ac:dyDescent="0.25">
      <c r="A255" s="1411" t="s">
        <v>499</v>
      </c>
      <c r="B255" s="1412">
        <v>2</v>
      </c>
    </row>
    <row r="256" spans="1:3" x14ac:dyDescent="0.25">
      <c r="A256" s="1411" t="s">
        <v>604</v>
      </c>
      <c r="B256" s="1412">
        <v>1</v>
      </c>
    </row>
    <row r="257" spans="1:2" hidden="1" x14ac:dyDescent="0.25">
      <c r="A257" s="1411"/>
      <c r="B257" s="1412"/>
    </row>
    <row r="258" spans="1:2" hidden="1" x14ac:dyDescent="0.25">
      <c r="A258" s="1411"/>
      <c r="B258" s="1412"/>
    </row>
    <row r="259" spans="1:2" hidden="1" x14ac:dyDescent="0.25">
      <c r="A259" s="1411"/>
      <c r="B259" s="1412"/>
    </row>
    <row r="260" spans="1:2" hidden="1" x14ac:dyDescent="0.25">
      <c r="A260" s="1368"/>
      <c r="B260" s="1369"/>
    </row>
    <row r="261" spans="1:2" hidden="1" x14ac:dyDescent="0.25">
      <c r="A261" s="1368"/>
      <c r="B261" s="1369"/>
    </row>
    <row r="262" spans="1:2" hidden="1" x14ac:dyDescent="0.25">
      <c r="A262" s="1368"/>
      <c r="B262" s="1369"/>
    </row>
    <row r="263" spans="1:2" hidden="1" x14ac:dyDescent="0.25">
      <c r="A263" s="1368"/>
      <c r="B263" s="1369"/>
    </row>
    <row r="264" spans="1:2" hidden="1" x14ac:dyDescent="0.25">
      <c r="A264" s="1368"/>
      <c r="B264" s="1369"/>
    </row>
    <row r="265" spans="1:2" hidden="1" x14ac:dyDescent="0.25">
      <c r="A265" s="1368"/>
      <c r="B265" s="1369"/>
    </row>
    <row r="266" spans="1:2" hidden="1" x14ac:dyDescent="0.25">
      <c r="A266" s="1356"/>
      <c r="B266" s="1357"/>
    </row>
    <row r="267" spans="1:2" hidden="1" x14ac:dyDescent="0.25">
      <c r="A267" s="1356"/>
      <c r="B267" s="1357"/>
    </row>
    <row r="268" spans="1:2" hidden="1" x14ac:dyDescent="0.25">
      <c r="A268" s="1356"/>
      <c r="B268" s="1357"/>
    </row>
    <row r="269" spans="1:2" hidden="1" x14ac:dyDescent="0.25">
      <c r="A269" s="1356"/>
      <c r="B269" s="1357"/>
    </row>
    <row r="270" spans="1:2" hidden="1" x14ac:dyDescent="0.25">
      <c r="A270" s="1356"/>
      <c r="B270" s="1357"/>
    </row>
    <row r="271" spans="1:2" hidden="1" x14ac:dyDescent="0.25">
      <c r="A271" s="1356"/>
      <c r="B271" s="1357"/>
    </row>
    <row r="272" spans="1:2" hidden="1" x14ac:dyDescent="0.25">
      <c r="A272" s="1356"/>
      <c r="B272" s="1357"/>
    </row>
    <row r="273" spans="1:2" x14ac:dyDescent="0.25">
      <c r="A273" s="1376" t="s">
        <v>29</v>
      </c>
      <c r="B273" s="1377">
        <f>SUM(B248:B272)</f>
        <v>39</v>
      </c>
    </row>
    <row r="274" spans="1:2" x14ac:dyDescent="0.25">
      <c r="A274" s="869" t="s">
        <v>468</v>
      </c>
    </row>
    <row r="276" spans="1:2" ht="15" customHeight="1" x14ac:dyDescent="0.25">
      <c r="A276" s="2030" t="s">
        <v>1162</v>
      </c>
      <c r="B276" s="2031"/>
    </row>
    <row r="277" spans="1:2" x14ac:dyDescent="0.25">
      <c r="A277" s="2032"/>
      <c r="B277" s="2033"/>
    </row>
    <row r="278" spans="1:2" x14ac:dyDescent="0.25">
      <c r="A278" s="1374" t="s">
        <v>481</v>
      </c>
      <c r="B278" s="1374" t="s">
        <v>467</v>
      </c>
    </row>
    <row r="279" spans="1:2" x14ac:dyDescent="0.25">
      <c r="A279" s="1497" t="s">
        <v>527</v>
      </c>
      <c r="B279" s="1511">
        <v>13</v>
      </c>
    </row>
    <row r="280" spans="1:2" x14ac:dyDescent="0.25">
      <c r="A280" s="1497" t="s">
        <v>614</v>
      </c>
      <c r="B280" s="1511">
        <v>1</v>
      </c>
    </row>
    <row r="281" spans="1:2" x14ac:dyDescent="0.25">
      <c r="A281" s="1497" t="s">
        <v>705</v>
      </c>
      <c r="B281" s="1511">
        <v>1</v>
      </c>
    </row>
    <row r="282" spans="1:2" x14ac:dyDescent="0.25">
      <c r="A282" s="1497" t="s">
        <v>671</v>
      </c>
      <c r="B282" s="1511">
        <v>1</v>
      </c>
    </row>
    <row r="283" spans="1:2" x14ac:dyDescent="0.25">
      <c r="A283" s="1497" t="s">
        <v>328</v>
      </c>
      <c r="B283" s="1511">
        <v>9</v>
      </c>
    </row>
    <row r="284" spans="1:2" x14ac:dyDescent="0.25">
      <c r="A284" s="1411" t="s">
        <v>619</v>
      </c>
      <c r="B284" s="1412">
        <v>11</v>
      </c>
    </row>
    <row r="285" spans="1:2" x14ac:dyDescent="0.25">
      <c r="A285" s="1411" t="s">
        <v>177</v>
      </c>
      <c r="B285" s="1412">
        <v>4</v>
      </c>
    </row>
    <row r="286" spans="1:2" ht="30" x14ac:dyDescent="0.25">
      <c r="A286" s="1411" t="s">
        <v>618</v>
      </c>
      <c r="B286" s="1412">
        <v>13</v>
      </c>
    </row>
    <row r="287" spans="1:2" x14ac:dyDescent="0.25">
      <c r="A287" s="1411" t="s">
        <v>163</v>
      </c>
      <c r="B287" s="1412">
        <v>1</v>
      </c>
    </row>
    <row r="288" spans="1:2" x14ac:dyDescent="0.25">
      <c r="A288" s="1411" t="s">
        <v>499</v>
      </c>
      <c r="B288" s="1412">
        <v>1</v>
      </c>
    </row>
    <row r="289" spans="1:2" x14ac:dyDescent="0.25">
      <c r="A289" s="1411" t="s">
        <v>604</v>
      </c>
      <c r="B289" s="1412">
        <v>4</v>
      </c>
    </row>
    <row r="290" spans="1:2" x14ac:dyDescent="0.25">
      <c r="A290" s="1411" t="s">
        <v>725</v>
      </c>
      <c r="B290" s="1412">
        <v>4</v>
      </c>
    </row>
    <row r="291" spans="1:2" hidden="1" x14ac:dyDescent="0.25">
      <c r="A291" s="1411"/>
      <c r="B291" s="1412"/>
    </row>
    <row r="292" spans="1:2" hidden="1" x14ac:dyDescent="0.25">
      <c r="A292" s="1394"/>
      <c r="B292" s="1395"/>
    </row>
    <row r="293" spans="1:2" hidden="1" x14ac:dyDescent="0.25">
      <c r="A293" s="1394"/>
      <c r="B293" s="1395"/>
    </row>
    <row r="294" spans="1:2" hidden="1" x14ac:dyDescent="0.25">
      <c r="A294" s="1394"/>
      <c r="B294" s="1395"/>
    </row>
    <row r="295" spans="1:2" hidden="1" x14ac:dyDescent="0.25">
      <c r="A295" s="1394"/>
      <c r="B295" s="1395"/>
    </row>
    <row r="296" spans="1:2" hidden="1" x14ac:dyDescent="0.25">
      <c r="A296" s="1340"/>
      <c r="B296" s="1341"/>
    </row>
    <row r="297" spans="1:2" hidden="1" x14ac:dyDescent="0.25">
      <c r="A297" s="1340"/>
      <c r="B297" s="1341"/>
    </row>
    <row r="298" spans="1:2" hidden="1" x14ac:dyDescent="0.25">
      <c r="A298" s="1228"/>
      <c r="B298" s="1229"/>
    </row>
    <row r="299" spans="1:2" hidden="1" x14ac:dyDescent="0.25">
      <c r="A299" s="1228"/>
      <c r="B299" s="1229"/>
    </row>
    <row r="300" spans="1:2" x14ac:dyDescent="0.25">
      <c r="A300" s="1376" t="s">
        <v>29</v>
      </c>
      <c r="B300" s="1377">
        <f>SUM(B279:B299)</f>
        <v>63</v>
      </c>
    </row>
    <row r="301" spans="1:2" x14ac:dyDescent="0.25">
      <c r="A301" s="869" t="s">
        <v>468</v>
      </c>
    </row>
  </sheetData>
  <mergeCells count="11">
    <mergeCell ref="A276:B277"/>
    <mergeCell ref="A8:C9"/>
    <mergeCell ref="A147:B147"/>
    <mergeCell ref="A149:C150"/>
    <mergeCell ref="A243:C243"/>
    <mergeCell ref="A245:B246"/>
    <mergeCell ref="A1:D1"/>
    <mergeCell ref="A2:D2"/>
    <mergeCell ref="A3:D3"/>
    <mergeCell ref="A5:C5"/>
    <mergeCell ref="A6:C6"/>
  </mergeCells>
  <pageMargins left="0.7" right="0.7" top="0.75" bottom="0.75" header="0.3" footer="0.3"/>
  <pageSetup scale="30" orientation="portrait"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H13" sqref="H13"/>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16" customFormat="1" ht="15" customHeight="1" x14ac:dyDescent="0.2">
      <c r="A1" s="1817" t="s">
        <v>0</v>
      </c>
      <c r="B1" s="1817"/>
      <c r="C1" s="1817"/>
      <c r="D1" s="1817"/>
      <c r="E1" s="1817"/>
      <c r="F1" s="314"/>
      <c r="G1" s="314"/>
      <c r="H1" s="315"/>
      <c r="I1" s="315"/>
      <c r="K1" s="317"/>
      <c r="L1" s="317"/>
      <c r="O1" s="317"/>
      <c r="R1" s="318"/>
    </row>
    <row r="2" spans="1:18" s="316" customFormat="1" ht="15" customHeight="1" x14ac:dyDescent="0.2">
      <c r="A2" s="1817" t="s">
        <v>411</v>
      </c>
      <c r="B2" s="1817"/>
      <c r="C2" s="1817"/>
      <c r="D2" s="1817"/>
      <c r="E2" s="1817"/>
      <c r="F2" s="314"/>
      <c r="G2" s="314"/>
      <c r="H2" s="315"/>
      <c r="I2" s="315"/>
      <c r="K2" s="317"/>
      <c r="L2" s="317"/>
      <c r="O2" s="317"/>
      <c r="R2" s="318"/>
    </row>
    <row r="3" spans="1:18" s="316" customFormat="1" ht="15" customHeight="1" x14ac:dyDescent="0.2">
      <c r="A3" s="1818" t="s">
        <v>1673</v>
      </c>
      <c r="B3" s="1818"/>
      <c r="C3" s="1818"/>
      <c r="D3" s="1818"/>
      <c r="E3" s="1818"/>
      <c r="F3" s="314"/>
      <c r="G3" s="314"/>
      <c r="H3" s="315"/>
      <c r="I3" s="315"/>
      <c r="J3" s="317"/>
      <c r="K3" s="317"/>
      <c r="L3" s="317"/>
      <c r="O3" s="317"/>
      <c r="R3" s="318"/>
    </row>
    <row r="4" spans="1:18" s="316" customFormat="1" ht="15" customHeight="1" x14ac:dyDescent="0.2">
      <c r="A4" s="1817" t="s">
        <v>1</v>
      </c>
      <c r="B4" s="1817"/>
      <c r="C4" s="1817"/>
      <c r="D4" s="1817"/>
      <c r="E4" s="1817"/>
      <c r="F4" s="314"/>
      <c r="G4" s="314"/>
      <c r="H4" s="315"/>
      <c r="I4" s="315"/>
      <c r="J4" s="317"/>
      <c r="K4" s="317"/>
      <c r="L4" s="317"/>
      <c r="O4" s="317"/>
      <c r="R4" s="318"/>
    </row>
    <row r="5" spans="1:18" ht="13.5" thickBot="1" x14ac:dyDescent="0.25">
      <c r="A5" s="10"/>
      <c r="F5" s="1"/>
      <c r="G5" s="1"/>
      <c r="H5" s="1"/>
      <c r="I5" s="1"/>
      <c r="J5" s="1"/>
      <c r="O5" s="21"/>
      <c r="R5" s="3"/>
    </row>
    <row r="6" spans="1:18" s="316" customFormat="1" ht="18.95" customHeight="1" thickBot="1" x14ac:dyDescent="0.25">
      <c r="A6" s="319"/>
      <c r="B6" s="1815" t="s">
        <v>445</v>
      </c>
      <c r="C6" s="1816"/>
      <c r="D6" s="1816"/>
      <c r="E6" s="1816"/>
      <c r="F6" s="320"/>
      <c r="G6" s="320"/>
      <c r="H6" s="320"/>
      <c r="J6" s="321"/>
      <c r="K6" s="322"/>
      <c r="L6" s="322"/>
      <c r="M6" s="323"/>
      <c r="N6" s="321"/>
    </row>
    <row r="7" spans="1:18" x14ac:dyDescent="0.2">
      <c r="B7" s="31"/>
      <c r="D7" s="36"/>
      <c r="E7" s="29"/>
      <c r="F7" s="28"/>
      <c r="G7" s="28"/>
      <c r="H7" s="28"/>
      <c r="J7" s="6"/>
      <c r="K7" s="4"/>
      <c r="L7" s="4"/>
      <c r="M7" s="32"/>
      <c r="N7" s="6"/>
    </row>
    <row r="8" spans="1:18" s="465" customFormat="1" ht="20.25" customHeight="1" x14ac:dyDescent="0.2">
      <c r="B8" s="1813" t="s">
        <v>169</v>
      </c>
      <c r="C8" s="1813"/>
      <c r="D8" s="1813"/>
      <c r="E8" s="1813"/>
      <c r="F8" s="466"/>
      <c r="G8" s="466"/>
      <c r="H8" s="466"/>
      <c r="J8" s="467"/>
      <c r="K8" s="468"/>
      <c r="L8" s="468"/>
      <c r="M8" s="469"/>
      <c r="N8" s="467"/>
    </row>
    <row r="9" spans="1:18" s="108" customFormat="1" ht="31.5" customHeight="1" x14ac:dyDescent="0.2">
      <c r="B9" s="42" t="s">
        <v>58</v>
      </c>
      <c r="C9" s="42" t="s">
        <v>59</v>
      </c>
      <c r="D9" s="42" t="s">
        <v>1723</v>
      </c>
      <c r="E9" s="42" t="s">
        <v>1724</v>
      </c>
      <c r="F9" s="109"/>
      <c r="G9" s="109"/>
      <c r="H9" s="109"/>
      <c r="J9" s="110"/>
      <c r="K9" s="111"/>
      <c r="L9" s="111"/>
      <c r="M9" s="112"/>
      <c r="N9" s="110"/>
    </row>
    <row r="10" spans="1:18" ht="25.5" customHeight="1" x14ac:dyDescent="0.2">
      <c r="B10" s="113" t="s">
        <v>316</v>
      </c>
      <c r="C10" s="104">
        <v>462</v>
      </c>
      <c r="D10" s="104">
        <v>68</v>
      </c>
      <c r="E10" s="105">
        <f>+D10/C10</f>
        <v>0.1471861471861472</v>
      </c>
      <c r="F10" s="13"/>
      <c r="G10" s="13"/>
      <c r="H10" s="13"/>
      <c r="J10" s="6"/>
      <c r="K10" s="4"/>
      <c r="L10" s="4"/>
      <c r="M10" s="32"/>
      <c r="N10" s="6"/>
    </row>
    <row r="11" spans="1:18" ht="25.5" customHeight="1" x14ac:dyDescent="0.2">
      <c r="B11" s="113" t="s">
        <v>317</v>
      </c>
      <c r="C11" s="104">
        <v>36</v>
      </c>
      <c r="D11" s="104">
        <v>29</v>
      </c>
      <c r="E11" s="105">
        <f>+D11/C11</f>
        <v>0.80555555555555558</v>
      </c>
      <c r="F11" s="13"/>
      <c r="G11" s="13"/>
      <c r="H11" s="13"/>
      <c r="J11" s="6"/>
      <c r="K11" s="4"/>
      <c r="L11" s="4"/>
      <c r="M11" s="32"/>
      <c r="N11" s="6"/>
    </row>
    <row r="12" spans="1:18" ht="25.5" customHeight="1" x14ac:dyDescent="0.2">
      <c r="B12" s="113" t="s">
        <v>729</v>
      </c>
      <c r="C12" s="1251">
        <v>548</v>
      </c>
      <c r="D12" s="1251">
        <v>36</v>
      </c>
      <c r="E12" s="1250"/>
      <c r="F12" s="13"/>
      <c r="G12" s="13"/>
      <c r="H12" s="13"/>
      <c r="J12" s="6"/>
      <c r="K12" s="4"/>
      <c r="L12" s="4"/>
      <c r="M12" s="32"/>
      <c r="N12" s="6"/>
    </row>
    <row r="13" spans="1:18" ht="25.5" customHeight="1" x14ac:dyDescent="0.2">
      <c r="B13" s="113" t="s">
        <v>318</v>
      </c>
      <c r="C13" s="104">
        <v>965</v>
      </c>
      <c r="D13" s="104">
        <v>182</v>
      </c>
      <c r="E13" s="105">
        <f>+D13/C13</f>
        <v>0.18860103626943006</v>
      </c>
      <c r="F13" s="13"/>
      <c r="G13" s="13"/>
      <c r="H13" s="13"/>
      <c r="J13" s="6"/>
      <c r="K13" s="4"/>
      <c r="L13" s="4"/>
      <c r="M13" s="32"/>
      <c r="N13" s="6"/>
    </row>
    <row r="14" spans="1:18" ht="25.5" customHeight="1" x14ac:dyDescent="0.2">
      <c r="B14" s="113" t="s">
        <v>728</v>
      </c>
      <c r="C14" s="1251">
        <v>38</v>
      </c>
      <c r="D14" s="1251">
        <v>0</v>
      </c>
      <c r="E14" s="1250"/>
      <c r="F14" s="13"/>
      <c r="G14" s="13"/>
      <c r="H14" s="13"/>
      <c r="J14" s="6"/>
      <c r="K14" s="4"/>
      <c r="L14" s="4"/>
      <c r="M14" s="32"/>
      <c r="N14" s="6"/>
    </row>
    <row r="15" spans="1:18" ht="25.5" customHeight="1" x14ac:dyDescent="0.2">
      <c r="B15" s="113" t="s">
        <v>319</v>
      </c>
      <c r="C15" s="104">
        <v>1381</v>
      </c>
      <c r="D15" s="104">
        <v>182</v>
      </c>
      <c r="E15" s="105">
        <f t="shared" ref="E15:E17" si="0">+D15/C15</f>
        <v>0.13178855901520636</v>
      </c>
      <c r="F15" s="13"/>
      <c r="G15" s="13"/>
      <c r="H15" s="13"/>
      <c r="J15" s="6"/>
      <c r="K15" s="4"/>
      <c r="L15" s="4"/>
      <c r="M15" s="32"/>
      <c r="N15" s="6"/>
    </row>
    <row r="16" spans="1:18" ht="25.5" customHeight="1" x14ac:dyDescent="0.2">
      <c r="B16" s="113" t="s">
        <v>320</v>
      </c>
      <c r="C16" s="104">
        <v>0</v>
      </c>
      <c r="D16" s="104">
        <v>0</v>
      </c>
      <c r="E16" s="105">
        <v>0</v>
      </c>
      <c r="F16" s="13"/>
      <c r="G16" s="13"/>
      <c r="H16" s="13"/>
      <c r="J16" s="6"/>
      <c r="K16" s="4"/>
      <c r="L16" s="4"/>
      <c r="M16" s="32"/>
      <c r="N16" s="6"/>
    </row>
    <row r="17" spans="2:14" ht="25.5" customHeight="1" x14ac:dyDescent="0.2">
      <c r="B17" s="113" t="s">
        <v>321</v>
      </c>
      <c r="C17" s="104">
        <v>2441</v>
      </c>
      <c r="D17" s="104">
        <v>315</v>
      </c>
      <c r="E17" s="105">
        <f t="shared" si="0"/>
        <v>0.12904547316673495</v>
      </c>
      <c r="F17" s="13"/>
      <c r="G17" s="13"/>
      <c r="H17" s="13"/>
      <c r="J17" s="6"/>
      <c r="K17" s="4"/>
      <c r="L17" s="4"/>
      <c r="M17" s="32"/>
      <c r="N17" s="6"/>
    </row>
    <row r="18" spans="2:14" ht="25.5" customHeight="1" x14ac:dyDescent="0.2">
      <c r="B18" s="113" t="s">
        <v>322</v>
      </c>
      <c r="C18" s="104">
        <v>0</v>
      </c>
      <c r="D18" s="104">
        <v>0</v>
      </c>
      <c r="E18" s="105">
        <v>0</v>
      </c>
      <c r="F18" s="13"/>
      <c r="G18" s="13"/>
      <c r="H18" s="13"/>
      <c r="J18" s="6"/>
      <c r="K18" s="4"/>
      <c r="L18" s="4"/>
      <c r="M18" s="32"/>
      <c r="N18" s="6"/>
    </row>
    <row r="19" spans="2:14" x14ac:dyDescent="0.2">
      <c r="B19" s="201" t="s">
        <v>170</v>
      </c>
      <c r="C19" s="196">
        <f>SUM(C10:C18)</f>
        <v>5871</v>
      </c>
      <c r="D19" s="196">
        <f>SUM(D10:D18)</f>
        <v>812</v>
      </c>
      <c r="E19" s="197">
        <f>+D19/C19</f>
        <v>0.13830693237949243</v>
      </c>
    </row>
    <row r="20" spans="2:14" x14ac:dyDescent="0.2">
      <c r="B20" s="1814" t="s">
        <v>60</v>
      </c>
      <c r="C20" s="1814"/>
      <c r="D20" s="1814"/>
      <c r="E20" s="1814"/>
    </row>
    <row r="21" spans="2:14" s="108" customFormat="1" ht="36.75" customHeight="1" x14ac:dyDescent="0.2">
      <c r="B21" s="42" t="s">
        <v>58</v>
      </c>
      <c r="C21" s="42" t="s">
        <v>59</v>
      </c>
      <c r="D21" s="42" t="s">
        <v>1723</v>
      </c>
      <c r="E21" s="42" t="s">
        <v>1724</v>
      </c>
    </row>
    <row r="22" spans="2:14" ht="25.5" customHeight="1" x14ac:dyDescent="0.2">
      <c r="B22" s="113" t="s">
        <v>61</v>
      </c>
      <c r="C22" s="104">
        <v>6080</v>
      </c>
      <c r="D22" s="104">
        <v>791</v>
      </c>
      <c r="E22" s="105">
        <f>+D22/C22</f>
        <v>0.13009868421052631</v>
      </c>
    </row>
    <row r="23" spans="2:14" ht="25.5" hidden="1" customHeight="1" x14ac:dyDescent="0.2">
      <c r="B23" s="113" t="s">
        <v>261</v>
      </c>
      <c r="C23" s="104">
        <v>0</v>
      </c>
      <c r="D23" s="104">
        <v>0</v>
      </c>
      <c r="E23" s="105">
        <v>0</v>
      </c>
    </row>
    <row r="24" spans="2:14" ht="25.5" customHeight="1" x14ac:dyDescent="0.2">
      <c r="B24" s="113" t="s">
        <v>397</v>
      </c>
      <c r="C24" s="104">
        <v>2074</v>
      </c>
      <c r="D24" s="104">
        <v>288</v>
      </c>
      <c r="E24" s="105">
        <f>+D24/C24</f>
        <v>0.13886210221793635</v>
      </c>
    </row>
    <row r="25" spans="2:14" x14ac:dyDescent="0.2">
      <c r="B25" s="201" t="s">
        <v>170</v>
      </c>
      <c r="C25" s="196">
        <f>SUM(C22:C24)</f>
        <v>8154</v>
      </c>
      <c r="D25" s="196">
        <f>SUM(D22:D24)</f>
        <v>1079</v>
      </c>
      <c r="E25" s="197">
        <f>+D25/C25</f>
        <v>0.13232769193034094</v>
      </c>
    </row>
    <row r="26" spans="2:14" x14ac:dyDescent="0.2">
      <c r="B26" s="101"/>
      <c r="C26" s="101"/>
      <c r="D26" s="101"/>
      <c r="E26" s="101"/>
    </row>
    <row r="27" spans="2:14" s="31" customFormat="1" x14ac:dyDescent="0.2">
      <c r="B27" s="42" t="s">
        <v>29</v>
      </c>
      <c r="C27" s="106">
        <f>+C19+C25</f>
        <v>14025</v>
      </c>
      <c r="D27" s="106">
        <f>+D19+D25</f>
        <v>1891</v>
      </c>
      <c r="E27" s="107">
        <f>+D27/C27</f>
        <v>0.13483065953654189</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02"/>
  <sheetViews>
    <sheetView showGridLines="0" zoomScale="80" zoomScaleNormal="80" zoomScaleSheetLayoutView="85" workbookViewId="0">
      <selection activeCell="AD64" sqref="AD64"/>
    </sheetView>
  </sheetViews>
  <sheetFormatPr baseColWidth="10" defaultRowHeight="15" customHeight="1" x14ac:dyDescent="0.2"/>
  <cols>
    <col min="1" max="1" width="3.7109375" style="172" customWidth="1"/>
    <col min="2" max="2" width="47.42578125" style="172" customWidth="1"/>
    <col min="3" max="3" width="15.140625" style="172" customWidth="1"/>
    <col min="4" max="4" width="19.85546875" style="172" customWidth="1"/>
    <col min="5" max="5" width="22.85546875" style="172" bestFit="1" customWidth="1"/>
    <col min="6" max="6" width="53.7109375" style="172" customWidth="1"/>
    <col min="7" max="7" width="23.855468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09" customFormat="1" ht="11.25" customHeight="1" x14ac:dyDescent="0.2">
      <c r="A1" s="1817" t="s">
        <v>0</v>
      </c>
      <c r="B1" s="1827"/>
      <c r="C1" s="1827"/>
      <c r="D1" s="1827"/>
      <c r="E1" s="1827"/>
      <c r="F1" s="1827"/>
      <c r="G1" s="1827"/>
      <c r="H1" s="1827"/>
      <c r="I1" s="310"/>
      <c r="J1" s="310"/>
      <c r="M1" s="310"/>
      <c r="P1" s="311"/>
    </row>
    <row r="2" spans="1:1019 1028:2043 2052:3067 3076:4091 4100:5115 5124:6139 6148:7163 7172:8187 8196:9211 9220:10235 10244:11259 11268:12283 12292:13307 13316:14331 14340:15355 15364:16372" s="309" customFormat="1" ht="15.75" customHeight="1" x14ac:dyDescent="0.2">
      <c r="A2" s="1817" t="s">
        <v>411</v>
      </c>
      <c r="B2" s="1827"/>
      <c r="C2" s="1827"/>
      <c r="D2" s="1827"/>
      <c r="E2" s="1827"/>
      <c r="F2" s="1827"/>
      <c r="G2" s="1827"/>
      <c r="H2" s="1827"/>
      <c r="I2" s="310"/>
      <c r="J2" s="310"/>
      <c r="M2" s="310"/>
      <c r="P2" s="311"/>
    </row>
    <row r="3" spans="1:1019 1028:2043 2052:3067 3076:4091 4100:5115 5124:6139 6148:7163 7172:8187 8196:9211 9220:10235 10244:11259 11268:12283 12292:13307 13316:14331 14340:15355 15364:16372" s="309" customFormat="1" ht="19.5" customHeight="1" x14ac:dyDescent="0.2">
      <c r="A3" s="1817" t="s">
        <v>1675</v>
      </c>
      <c r="B3" s="1828"/>
      <c r="C3" s="1828"/>
      <c r="D3" s="1828"/>
      <c r="E3" s="1828"/>
      <c r="F3" s="1828"/>
      <c r="G3" s="1828"/>
      <c r="H3" s="1828"/>
      <c r="I3" s="310"/>
      <c r="J3" s="310"/>
      <c r="M3" s="310"/>
      <c r="P3" s="311"/>
    </row>
    <row r="4" spans="1:1019 1028:2043 2052:3067 3076:4091 4100:5115 5124:6139 6148:7163 7172:8187 8196:9211 9220:10235 10244:11259 11268:12283 12292:13307 13316:14331 14340:15355 15364:16372" s="309" customFormat="1" ht="15" customHeight="1" x14ac:dyDescent="0.2">
      <c r="A4" s="1829" t="s">
        <v>1</v>
      </c>
      <c r="B4" s="1827"/>
      <c r="C4" s="1827"/>
      <c r="D4" s="1827"/>
      <c r="E4" s="1827"/>
      <c r="F4" s="1827"/>
      <c r="G4" s="1827"/>
      <c r="H4" s="1827"/>
      <c r="I4" s="310"/>
      <c r="J4" s="310"/>
      <c r="M4" s="310"/>
      <c r="P4" s="311"/>
    </row>
    <row r="5" spans="1:1019 1028:2043 2052:3067 3076:4091 4100:5115 5124:6139 6148:7163 7172:8187 8196:9211 9220:10235 10244:11259 11268:12283 12292:13307 13316:14331 14340:15355 15364:16372" s="309" customFormat="1" ht="15" customHeight="1" thickBot="1" x14ac:dyDescent="0.25">
      <c r="A5" s="312"/>
      <c r="I5" s="310"/>
      <c r="J5" s="310"/>
      <c r="M5" s="310"/>
      <c r="P5" s="311"/>
    </row>
    <row r="6" spans="1:1019 1028:2043 2052:3067 3076:4091 4100:5115 5124:6139 6148:7163 7172:8187 8196:9211 9220:10235 10244:11259 11268:12283 12292:13307 13316:14331 14340:15355 15364:16372" s="309" customFormat="1" ht="25.5" customHeight="1" thickBot="1" x14ac:dyDescent="0.25">
      <c r="A6" s="312"/>
      <c r="B6" s="1815" t="s">
        <v>447</v>
      </c>
      <c r="C6" s="1816"/>
      <c r="D6" s="1816"/>
      <c r="E6" s="1816"/>
      <c r="F6" s="1816"/>
      <c r="G6" s="1816"/>
      <c r="H6" s="1830"/>
      <c r="I6" s="310"/>
      <c r="J6" s="310"/>
      <c r="M6" s="310"/>
      <c r="P6" s="311"/>
    </row>
    <row r="7" spans="1:1019 1028:2043 2052:3067 3076:4091 4100:5115 5124:6139 6148:7163 7172:8187 8196:9211 9220:10235 10244:11259 11268:12283 12292:13307 13316:14331 14340:15355 15364:16372" ht="15" customHeight="1" x14ac:dyDescent="0.2">
      <c r="A7" s="214"/>
      <c r="B7" s="64"/>
      <c r="C7" s="64"/>
      <c r="I7" s="63"/>
      <c r="J7" s="63"/>
      <c r="K7" s="64"/>
      <c r="T7" s="64"/>
      <c r="Y7" s="214"/>
      <c r="Z7" s="64"/>
      <c r="AA7" s="64"/>
      <c r="AJ7" s="64"/>
      <c r="AO7" s="214"/>
      <c r="AP7" s="64"/>
      <c r="AQ7" s="64"/>
      <c r="AZ7" s="64"/>
      <c r="BE7" s="214"/>
      <c r="BF7" s="64"/>
      <c r="BG7" s="64"/>
      <c r="BP7" s="64"/>
      <c r="BU7" s="214"/>
      <c r="BV7" s="64"/>
      <c r="BW7" s="64"/>
      <c r="CF7" s="64"/>
      <c r="CK7" s="214"/>
      <c r="CL7" s="64"/>
      <c r="CM7" s="64"/>
      <c r="CV7" s="64"/>
      <c r="DA7" s="214"/>
      <c r="DB7" s="64"/>
      <c r="DC7" s="64"/>
      <c r="DL7" s="64"/>
      <c r="DQ7" s="214"/>
      <c r="DR7" s="64"/>
      <c r="DS7" s="64"/>
      <c r="EB7" s="64"/>
      <c r="EG7" s="214"/>
      <c r="EH7" s="64"/>
      <c r="EI7" s="64"/>
      <c r="ER7" s="64"/>
      <c r="EW7" s="214"/>
      <c r="EX7" s="64"/>
      <c r="EY7" s="64"/>
      <c r="FH7" s="64"/>
      <c r="FM7" s="214"/>
      <c r="FN7" s="64"/>
      <c r="FO7" s="64"/>
      <c r="FX7" s="64"/>
      <c r="GC7" s="214"/>
      <c r="GD7" s="64"/>
      <c r="GE7" s="64"/>
      <c r="GN7" s="64"/>
      <c r="GS7" s="214"/>
      <c r="GT7" s="64"/>
      <c r="GU7" s="64"/>
      <c r="HD7" s="64"/>
      <c r="HI7" s="214"/>
      <c r="HJ7" s="64"/>
      <c r="HK7" s="64"/>
      <c r="HT7" s="64"/>
      <c r="HY7" s="214"/>
      <c r="HZ7" s="64"/>
      <c r="IA7" s="64"/>
      <c r="IJ7" s="64"/>
      <c r="IO7" s="214"/>
      <c r="IP7" s="64"/>
      <c r="IQ7" s="64"/>
      <c r="IZ7" s="64"/>
      <c r="JE7" s="214"/>
      <c r="JF7" s="64"/>
      <c r="JG7" s="64"/>
      <c r="JP7" s="64"/>
      <c r="JU7" s="214"/>
      <c r="JV7" s="64"/>
      <c r="JW7" s="64"/>
      <c r="KF7" s="64"/>
      <c r="KK7" s="214"/>
      <c r="KL7" s="64"/>
      <c r="KM7" s="64"/>
      <c r="KV7" s="64"/>
      <c r="LA7" s="214"/>
      <c r="LB7" s="64"/>
      <c r="LC7" s="64"/>
      <c r="LL7" s="64"/>
      <c r="LQ7" s="214"/>
      <c r="LR7" s="64"/>
      <c r="LS7" s="64"/>
      <c r="MB7" s="64"/>
      <c r="MG7" s="214"/>
      <c r="MH7" s="64"/>
      <c r="MI7" s="64"/>
      <c r="MR7" s="64"/>
      <c r="MW7" s="214"/>
      <c r="MX7" s="64"/>
      <c r="MY7" s="64"/>
      <c r="NH7" s="64"/>
      <c r="NM7" s="214"/>
      <c r="NN7" s="64"/>
      <c r="NO7" s="64"/>
      <c r="NX7" s="64"/>
      <c r="OC7" s="214"/>
      <c r="OD7" s="64"/>
      <c r="OE7" s="64"/>
      <c r="ON7" s="64"/>
      <c r="OS7" s="214"/>
      <c r="OT7" s="64"/>
      <c r="OU7" s="64"/>
      <c r="PD7" s="64"/>
      <c r="PI7" s="214"/>
      <c r="PJ7" s="64"/>
      <c r="PK7" s="64"/>
      <c r="PT7" s="64"/>
      <c r="PY7" s="214"/>
      <c r="PZ7" s="64"/>
      <c r="QA7" s="64"/>
      <c r="QJ7" s="64"/>
      <c r="QO7" s="214"/>
      <c r="QP7" s="64"/>
      <c r="QQ7" s="64"/>
      <c r="QZ7" s="64"/>
      <c r="RE7" s="214"/>
      <c r="RF7" s="64"/>
      <c r="RG7" s="64"/>
      <c r="RP7" s="64"/>
      <c r="RU7" s="214"/>
      <c r="RV7" s="64"/>
      <c r="RW7" s="64"/>
      <c r="SF7" s="64"/>
      <c r="SK7" s="214"/>
      <c r="SL7" s="64"/>
      <c r="SM7" s="64"/>
      <c r="SV7" s="64"/>
      <c r="TA7" s="214"/>
      <c r="TB7" s="64"/>
      <c r="TC7" s="64"/>
      <c r="TL7" s="64"/>
      <c r="TQ7" s="214"/>
      <c r="TR7" s="64"/>
      <c r="TS7" s="64"/>
      <c r="UB7" s="64"/>
      <c r="UG7" s="214"/>
      <c r="UH7" s="64"/>
      <c r="UI7" s="64"/>
      <c r="UR7" s="64"/>
      <c r="UW7" s="214"/>
      <c r="UX7" s="64"/>
      <c r="UY7" s="64"/>
      <c r="VH7" s="64"/>
      <c r="VM7" s="214"/>
      <c r="VN7" s="64"/>
      <c r="VO7" s="64"/>
      <c r="VX7" s="64"/>
      <c r="WC7" s="214"/>
      <c r="WD7" s="64"/>
      <c r="WE7" s="64"/>
      <c r="WN7" s="64"/>
      <c r="WS7" s="214"/>
      <c r="WT7" s="64"/>
      <c r="WU7" s="64"/>
      <c r="XD7" s="64"/>
      <c r="XI7" s="214"/>
      <c r="XJ7" s="64"/>
      <c r="XK7" s="64"/>
      <c r="XT7" s="64"/>
      <c r="XY7" s="214"/>
      <c r="XZ7" s="64"/>
      <c r="YA7" s="64"/>
      <c r="YJ7" s="64"/>
      <c r="YO7" s="214"/>
      <c r="YP7" s="64"/>
      <c r="YQ7" s="64"/>
      <c r="YZ7" s="64"/>
      <c r="ZE7" s="214"/>
      <c r="ZF7" s="64"/>
      <c r="ZG7" s="64"/>
      <c r="ZP7" s="64"/>
      <c r="ZU7" s="214"/>
      <c r="ZV7" s="64"/>
      <c r="ZW7" s="64"/>
      <c r="AAF7" s="64"/>
      <c r="AAK7" s="214"/>
      <c r="AAL7" s="64"/>
      <c r="AAM7" s="64"/>
      <c r="AAV7" s="64"/>
      <c r="ABA7" s="214"/>
      <c r="ABB7" s="64"/>
      <c r="ABC7" s="64"/>
      <c r="ABL7" s="64"/>
      <c r="ABQ7" s="214"/>
      <c r="ABR7" s="64"/>
      <c r="ABS7" s="64"/>
      <c r="ACB7" s="64"/>
      <c r="ACG7" s="214"/>
      <c r="ACH7" s="64"/>
      <c r="ACI7" s="64"/>
      <c r="ACR7" s="64"/>
      <c r="ACW7" s="214"/>
      <c r="ACX7" s="64"/>
      <c r="ACY7" s="64"/>
      <c r="ADH7" s="64"/>
      <c r="ADM7" s="214"/>
      <c r="ADN7" s="64"/>
      <c r="ADO7" s="64"/>
      <c r="ADX7" s="64"/>
      <c r="AEC7" s="214"/>
      <c r="AED7" s="64"/>
      <c r="AEE7" s="64"/>
      <c r="AEN7" s="64"/>
      <c r="AES7" s="214"/>
      <c r="AET7" s="64"/>
      <c r="AEU7" s="64"/>
      <c r="AFD7" s="64"/>
      <c r="AFI7" s="214"/>
      <c r="AFJ7" s="64"/>
      <c r="AFK7" s="64"/>
      <c r="AFT7" s="64"/>
      <c r="AFY7" s="214"/>
      <c r="AFZ7" s="64"/>
      <c r="AGA7" s="64"/>
      <c r="AGJ7" s="64"/>
      <c r="AGO7" s="214"/>
      <c r="AGP7" s="64"/>
      <c r="AGQ7" s="64"/>
      <c r="AGZ7" s="64"/>
      <c r="AHE7" s="214"/>
      <c r="AHF7" s="64"/>
      <c r="AHG7" s="64"/>
      <c r="AHP7" s="64"/>
      <c r="AHU7" s="214"/>
      <c r="AHV7" s="64"/>
      <c r="AHW7" s="64"/>
      <c r="AIF7" s="64"/>
      <c r="AIK7" s="214"/>
      <c r="AIL7" s="64"/>
      <c r="AIM7" s="64"/>
      <c r="AIV7" s="64"/>
      <c r="AJA7" s="214"/>
      <c r="AJB7" s="64"/>
      <c r="AJC7" s="64"/>
      <c r="AJL7" s="64"/>
      <c r="AJQ7" s="214"/>
      <c r="AJR7" s="64"/>
      <c r="AJS7" s="64"/>
      <c r="AKB7" s="64"/>
      <c r="AKG7" s="214"/>
      <c r="AKH7" s="64"/>
      <c r="AKI7" s="64"/>
      <c r="AKR7" s="64"/>
      <c r="AKW7" s="214"/>
      <c r="AKX7" s="64"/>
      <c r="AKY7" s="64"/>
      <c r="ALH7" s="64"/>
      <c r="ALM7" s="214"/>
      <c r="ALN7" s="64"/>
      <c r="ALO7" s="64"/>
      <c r="ALX7" s="64"/>
      <c r="AMC7" s="214"/>
      <c r="AMD7" s="64"/>
      <c r="AME7" s="64"/>
      <c r="AMN7" s="64"/>
      <c r="AMS7" s="214"/>
      <c r="AMT7" s="64"/>
      <c r="AMU7" s="64"/>
      <c r="AND7" s="64"/>
      <c r="ANI7" s="214"/>
      <c r="ANJ7" s="64"/>
      <c r="ANK7" s="64"/>
      <c r="ANT7" s="64"/>
      <c r="ANY7" s="214"/>
      <c r="ANZ7" s="64"/>
      <c r="AOA7" s="64"/>
      <c r="AOJ7" s="64"/>
      <c r="AOO7" s="214"/>
      <c r="AOP7" s="64"/>
      <c r="AOQ7" s="64"/>
      <c r="AOZ7" s="64"/>
      <c r="APE7" s="214"/>
      <c r="APF7" s="64"/>
      <c r="APG7" s="64"/>
      <c r="APP7" s="64"/>
      <c r="APU7" s="214"/>
      <c r="APV7" s="64"/>
      <c r="APW7" s="64"/>
      <c r="AQF7" s="64"/>
      <c r="AQK7" s="214"/>
      <c r="AQL7" s="64"/>
      <c r="AQM7" s="64"/>
      <c r="AQV7" s="64"/>
      <c r="ARA7" s="214"/>
      <c r="ARB7" s="64"/>
      <c r="ARC7" s="64"/>
      <c r="ARL7" s="64"/>
      <c r="ARQ7" s="214"/>
      <c r="ARR7" s="64"/>
      <c r="ARS7" s="64"/>
      <c r="ASB7" s="64"/>
      <c r="ASG7" s="214"/>
      <c r="ASH7" s="64"/>
      <c r="ASI7" s="64"/>
      <c r="ASR7" s="64"/>
      <c r="ASW7" s="214"/>
      <c r="ASX7" s="64"/>
      <c r="ASY7" s="64"/>
      <c r="ATH7" s="64"/>
      <c r="ATM7" s="214"/>
      <c r="ATN7" s="64"/>
      <c r="ATO7" s="64"/>
      <c r="ATX7" s="64"/>
      <c r="AUC7" s="214"/>
      <c r="AUD7" s="64"/>
      <c r="AUE7" s="64"/>
      <c r="AUN7" s="64"/>
      <c r="AUS7" s="214"/>
      <c r="AUT7" s="64"/>
      <c r="AUU7" s="64"/>
      <c r="AVD7" s="64"/>
      <c r="AVI7" s="214"/>
      <c r="AVJ7" s="64"/>
      <c r="AVK7" s="64"/>
      <c r="AVT7" s="64"/>
      <c r="AVY7" s="214"/>
      <c r="AVZ7" s="64"/>
      <c r="AWA7" s="64"/>
      <c r="AWJ7" s="64"/>
      <c r="AWO7" s="214"/>
      <c r="AWP7" s="64"/>
      <c r="AWQ7" s="64"/>
      <c r="AWZ7" s="64"/>
      <c r="AXE7" s="214"/>
      <c r="AXF7" s="64"/>
      <c r="AXG7" s="64"/>
      <c r="AXP7" s="64"/>
      <c r="AXU7" s="214"/>
      <c r="AXV7" s="64"/>
      <c r="AXW7" s="64"/>
      <c r="AYF7" s="64"/>
      <c r="AYK7" s="214"/>
      <c r="AYL7" s="64"/>
      <c r="AYM7" s="64"/>
      <c r="AYV7" s="64"/>
      <c r="AZA7" s="214"/>
      <c r="AZB7" s="64"/>
      <c r="AZC7" s="64"/>
      <c r="AZL7" s="64"/>
      <c r="AZQ7" s="214"/>
      <c r="AZR7" s="64"/>
      <c r="AZS7" s="64"/>
      <c r="BAB7" s="64"/>
      <c r="BAG7" s="214"/>
      <c r="BAH7" s="64"/>
      <c r="BAI7" s="64"/>
      <c r="BAR7" s="64"/>
      <c r="BAW7" s="214"/>
      <c r="BAX7" s="64"/>
      <c r="BAY7" s="64"/>
      <c r="BBH7" s="64"/>
      <c r="BBM7" s="214"/>
      <c r="BBN7" s="64"/>
      <c r="BBO7" s="64"/>
      <c r="BBX7" s="64"/>
      <c r="BCC7" s="214"/>
      <c r="BCD7" s="64"/>
      <c r="BCE7" s="64"/>
      <c r="BCN7" s="64"/>
      <c r="BCS7" s="214"/>
      <c r="BCT7" s="64"/>
      <c r="BCU7" s="64"/>
      <c r="BDD7" s="64"/>
      <c r="BDI7" s="214"/>
      <c r="BDJ7" s="64"/>
      <c r="BDK7" s="64"/>
      <c r="BDT7" s="64"/>
      <c r="BDY7" s="214"/>
      <c r="BDZ7" s="64"/>
      <c r="BEA7" s="64"/>
      <c r="BEJ7" s="64"/>
      <c r="BEO7" s="214"/>
      <c r="BEP7" s="64"/>
      <c r="BEQ7" s="64"/>
      <c r="BEZ7" s="64"/>
      <c r="BFE7" s="214"/>
      <c r="BFF7" s="64"/>
      <c r="BFG7" s="64"/>
      <c r="BFP7" s="64"/>
      <c r="BFU7" s="214"/>
      <c r="BFV7" s="64"/>
      <c r="BFW7" s="64"/>
      <c r="BGF7" s="64"/>
      <c r="BGK7" s="214"/>
      <c r="BGL7" s="64"/>
      <c r="BGM7" s="64"/>
      <c r="BGV7" s="64"/>
      <c r="BHA7" s="214"/>
      <c r="BHB7" s="64"/>
      <c r="BHC7" s="64"/>
      <c r="BHL7" s="64"/>
      <c r="BHQ7" s="214"/>
      <c r="BHR7" s="64"/>
      <c r="BHS7" s="64"/>
      <c r="BIB7" s="64"/>
      <c r="BIG7" s="214"/>
      <c r="BIH7" s="64"/>
      <c r="BII7" s="64"/>
      <c r="BIR7" s="64"/>
      <c r="BIW7" s="214"/>
      <c r="BIX7" s="64"/>
      <c r="BIY7" s="64"/>
      <c r="BJH7" s="64"/>
      <c r="BJM7" s="214"/>
      <c r="BJN7" s="64"/>
      <c r="BJO7" s="64"/>
      <c r="BJX7" s="64"/>
      <c r="BKC7" s="214"/>
      <c r="BKD7" s="64"/>
      <c r="BKE7" s="64"/>
      <c r="BKN7" s="64"/>
      <c r="BKS7" s="214"/>
      <c r="BKT7" s="64"/>
      <c r="BKU7" s="64"/>
      <c r="BLD7" s="64"/>
      <c r="BLI7" s="214"/>
      <c r="BLJ7" s="64"/>
      <c r="BLK7" s="64"/>
      <c r="BLT7" s="64"/>
      <c r="BLY7" s="214"/>
      <c r="BLZ7" s="64"/>
      <c r="BMA7" s="64"/>
      <c r="BMJ7" s="64"/>
      <c r="BMO7" s="214"/>
      <c r="BMP7" s="64"/>
      <c r="BMQ7" s="64"/>
      <c r="BMZ7" s="64"/>
      <c r="BNE7" s="214"/>
      <c r="BNF7" s="64"/>
      <c r="BNG7" s="64"/>
      <c r="BNP7" s="64"/>
      <c r="BNU7" s="214"/>
      <c r="BNV7" s="64"/>
      <c r="BNW7" s="64"/>
      <c r="BOF7" s="64"/>
      <c r="BOK7" s="214"/>
      <c r="BOL7" s="64"/>
      <c r="BOM7" s="64"/>
      <c r="BOV7" s="64"/>
      <c r="BPA7" s="214"/>
      <c r="BPB7" s="64"/>
      <c r="BPC7" s="64"/>
      <c r="BPL7" s="64"/>
      <c r="BPQ7" s="214"/>
      <c r="BPR7" s="64"/>
      <c r="BPS7" s="64"/>
      <c r="BQB7" s="64"/>
      <c r="BQG7" s="214"/>
      <c r="BQH7" s="64"/>
      <c r="BQI7" s="64"/>
      <c r="BQR7" s="64"/>
      <c r="BQW7" s="214"/>
      <c r="BQX7" s="64"/>
      <c r="BQY7" s="64"/>
      <c r="BRH7" s="64"/>
      <c r="BRM7" s="214"/>
      <c r="BRN7" s="64"/>
      <c r="BRO7" s="64"/>
      <c r="BRX7" s="64"/>
      <c r="BSC7" s="214"/>
      <c r="BSD7" s="64"/>
      <c r="BSE7" s="64"/>
      <c r="BSN7" s="64"/>
      <c r="BSS7" s="214"/>
      <c r="BST7" s="64"/>
      <c r="BSU7" s="64"/>
      <c r="BTD7" s="64"/>
      <c r="BTI7" s="214"/>
      <c r="BTJ7" s="64"/>
      <c r="BTK7" s="64"/>
      <c r="BTT7" s="64"/>
      <c r="BTY7" s="214"/>
      <c r="BTZ7" s="64"/>
      <c r="BUA7" s="64"/>
      <c r="BUJ7" s="64"/>
      <c r="BUO7" s="214"/>
      <c r="BUP7" s="64"/>
      <c r="BUQ7" s="64"/>
      <c r="BUZ7" s="64"/>
      <c r="BVE7" s="214"/>
      <c r="BVF7" s="64"/>
      <c r="BVG7" s="64"/>
      <c r="BVP7" s="64"/>
      <c r="BVU7" s="214"/>
      <c r="BVV7" s="64"/>
      <c r="BVW7" s="64"/>
      <c r="BWF7" s="64"/>
      <c r="BWK7" s="214"/>
      <c r="BWL7" s="64"/>
      <c r="BWM7" s="64"/>
      <c r="BWV7" s="64"/>
      <c r="BXA7" s="214"/>
      <c r="BXB7" s="64"/>
      <c r="BXC7" s="64"/>
      <c r="BXL7" s="64"/>
      <c r="BXQ7" s="214"/>
      <c r="BXR7" s="64"/>
      <c r="BXS7" s="64"/>
      <c r="BYB7" s="64"/>
      <c r="BYG7" s="214"/>
      <c r="BYH7" s="64"/>
      <c r="BYI7" s="64"/>
      <c r="BYR7" s="64"/>
      <c r="BYW7" s="214"/>
      <c r="BYX7" s="64"/>
      <c r="BYY7" s="64"/>
      <c r="BZH7" s="64"/>
      <c r="BZM7" s="214"/>
      <c r="BZN7" s="64"/>
      <c r="BZO7" s="64"/>
      <c r="BZX7" s="64"/>
      <c r="CAC7" s="214"/>
      <c r="CAD7" s="64"/>
      <c r="CAE7" s="64"/>
      <c r="CAN7" s="64"/>
      <c r="CAS7" s="214"/>
      <c r="CAT7" s="64"/>
      <c r="CAU7" s="64"/>
      <c r="CBD7" s="64"/>
      <c r="CBI7" s="214"/>
      <c r="CBJ7" s="64"/>
      <c r="CBK7" s="64"/>
      <c r="CBT7" s="64"/>
      <c r="CBY7" s="214"/>
      <c r="CBZ7" s="64"/>
      <c r="CCA7" s="64"/>
      <c r="CCJ7" s="64"/>
      <c r="CCO7" s="214"/>
      <c r="CCP7" s="64"/>
      <c r="CCQ7" s="64"/>
      <c r="CCZ7" s="64"/>
      <c r="CDE7" s="214"/>
      <c r="CDF7" s="64"/>
      <c r="CDG7" s="64"/>
      <c r="CDP7" s="64"/>
      <c r="CDU7" s="214"/>
      <c r="CDV7" s="64"/>
      <c r="CDW7" s="64"/>
      <c r="CEF7" s="64"/>
      <c r="CEK7" s="214"/>
      <c r="CEL7" s="64"/>
      <c r="CEM7" s="64"/>
      <c r="CEV7" s="64"/>
      <c r="CFA7" s="214"/>
      <c r="CFB7" s="64"/>
      <c r="CFC7" s="64"/>
      <c r="CFL7" s="64"/>
      <c r="CFQ7" s="214"/>
      <c r="CFR7" s="64"/>
      <c r="CFS7" s="64"/>
      <c r="CGB7" s="64"/>
      <c r="CGG7" s="214"/>
      <c r="CGH7" s="64"/>
      <c r="CGI7" s="64"/>
      <c r="CGR7" s="64"/>
      <c r="CGW7" s="214"/>
      <c r="CGX7" s="64"/>
      <c r="CGY7" s="64"/>
      <c r="CHH7" s="64"/>
      <c r="CHM7" s="214"/>
      <c r="CHN7" s="64"/>
      <c r="CHO7" s="64"/>
      <c r="CHX7" s="64"/>
      <c r="CIC7" s="214"/>
      <c r="CID7" s="64"/>
      <c r="CIE7" s="64"/>
      <c r="CIN7" s="64"/>
      <c r="CIS7" s="214"/>
      <c r="CIT7" s="64"/>
      <c r="CIU7" s="64"/>
      <c r="CJD7" s="64"/>
      <c r="CJI7" s="214"/>
      <c r="CJJ7" s="64"/>
      <c r="CJK7" s="64"/>
      <c r="CJT7" s="64"/>
      <c r="CJY7" s="214"/>
      <c r="CJZ7" s="64"/>
      <c r="CKA7" s="64"/>
      <c r="CKJ7" s="64"/>
      <c r="CKO7" s="214"/>
      <c r="CKP7" s="64"/>
      <c r="CKQ7" s="64"/>
      <c r="CKZ7" s="64"/>
      <c r="CLE7" s="214"/>
      <c r="CLF7" s="64"/>
      <c r="CLG7" s="64"/>
      <c r="CLP7" s="64"/>
      <c r="CLU7" s="214"/>
      <c r="CLV7" s="64"/>
      <c r="CLW7" s="64"/>
      <c r="CMF7" s="64"/>
      <c r="CMK7" s="214"/>
      <c r="CML7" s="64"/>
      <c r="CMM7" s="64"/>
      <c r="CMV7" s="64"/>
      <c r="CNA7" s="214"/>
      <c r="CNB7" s="64"/>
      <c r="CNC7" s="64"/>
      <c r="CNL7" s="64"/>
      <c r="CNQ7" s="214"/>
      <c r="CNR7" s="64"/>
      <c r="CNS7" s="64"/>
      <c r="COB7" s="64"/>
      <c r="COG7" s="214"/>
      <c r="COH7" s="64"/>
      <c r="COI7" s="64"/>
      <c r="COR7" s="64"/>
      <c r="COW7" s="214"/>
      <c r="COX7" s="64"/>
      <c r="COY7" s="64"/>
      <c r="CPH7" s="64"/>
      <c r="CPM7" s="214"/>
      <c r="CPN7" s="64"/>
      <c r="CPO7" s="64"/>
      <c r="CPX7" s="64"/>
      <c r="CQC7" s="214"/>
      <c r="CQD7" s="64"/>
      <c r="CQE7" s="64"/>
      <c r="CQN7" s="64"/>
      <c r="CQS7" s="214"/>
      <c r="CQT7" s="64"/>
      <c r="CQU7" s="64"/>
      <c r="CRD7" s="64"/>
      <c r="CRI7" s="214"/>
      <c r="CRJ7" s="64"/>
      <c r="CRK7" s="64"/>
      <c r="CRT7" s="64"/>
      <c r="CRY7" s="214"/>
      <c r="CRZ7" s="64"/>
      <c r="CSA7" s="64"/>
      <c r="CSJ7" s="64"/>
      <c r="CSO7" s="214"/>
      <c r="CSP7" s="64"/>
      <c r="CSQ7" s="64"/>
      <c r="CSZ7" s="64"/>
      <c r="CTE7" s="214"/>
      <c r="CTF7" s="64"/>
      <c r="CTG7" s="64"/>
      <c r="CTP7" s="64"/>
      <c r="CTU7" s="214"/>
      <c r="CTV7" s="64"/>
      <c r="CTW7" s="64"/>
      <c r="CUF7" s="64"/>
      <c r="CUK7" s="214"/>
      <c r="CUL7" s="64"/>
      <c r="CUM7" s="64"/>
      <c r="CUV7" s="64"/>
      <c r="CVA7" s="214"/>
      <c r="CVB7" s="64"/>
      <c r="CVC7" s="64"/>
      <c r="CVL7" s="64"/>
      <c r="CVQ7" s="214"/>
      <c r="CVR7" s="64"/>
      <c r="CVS7" s="64"/>
      <c r="CWB7" s="64"/>
      <c r="CWG7" s="214"/>
      <c r="CWH7" s="64"/>
      <c r="CWI7" s="64"/>
      <c r="CWR7" s="64"/>
      <c r="CWW7" s="214"/>
      <c r="CWX7" s="64"/>
      <c r="CWY7" s="64"/>
      <c r="CXH7" s="64"/>
      <c r="CXM7" s="214"/>
      <c r="CXN7" s="64"/>
      <c r="CXO7" s="64"/>
      <c r="CXX7" s="64"/>
      <c r="CYC7" s="214"/>
      <c r="CYD7" s="64"/>
      <c r="CYE7" s="64"/>
      <c r="CYN7" s="64"/>
      <c r="CYS7" s="214"/>
      <c r="CYT7" s="64"/>
      <c r="CYU7" s="64"/>
      <c r="CZD7" s="64"/>
      <c r="CZI7" s="214"/>
      <c r="CZJ7" s="64"/>
      <c r="CZK7" s="64"/>
      <c r="CZT7" s="64"/>
      <c r="CZY7" s="214"/>
      <c r="CZZ7" s="64"/>
      <c r="DAA7" s="64"/>
      <c r="DAJ7" s="64"/>
      <c r="DAO7" s="214"/>
      <c r="DAP7" s="64"/>
      <c r="DAQ7" s="64"/>
      <c r="DAZ7" s="64"/>
      <c r="DBE7" s="214"/>
      <c r="DBF7" s="64"/>
      <c r="DBG7" s="64"/>
      <c r="DBP7" s="64"/>
      <c r="DBU7" s="214"/>
      <c r="DBV7" s="64"/>
      <c r="DBW7" s="64"/>
      <c r="DCF7" s="64"/>
      <c r="DCK7" s="214"/>
      <c r="DCL7" s="64"/>
      <c r="DCM7" s="64"/>
      <c r="DCV7" s="64"/>
      <c r="DDA7" s="214"/>
      <c r="DDB7" s="64"/>
      <c r="DDC7" s="64"/>
      <c r="DDL7" s="64"/>
      <c r="DDQ7" s="214"/>
      <c r="DDR7" s="64"/>
      <c r="DDS7" s="64"/>
      <c r="DEB7" s="64"/>
      <c r="DEG7" s="214"/>
      <c r="DEH7" s="64"/>
      <c r="DEI7" s="64"/>
      <c r="DER7" s="64"/>
      <c r="DEW7" s="214"/>
      <c r="DEX7" s="64"/>
      <c r="DEY7" s="64"/>
      <c r="DFH7" s="64"/>
      <c r="DFM7" s="214"/>
      <c r="DFN7" s="64"/>
      <c r="DFO7" s="64"/>
      <c r="DFX7" s="64"/>
      <c r="DGC7" s="214"/>
      <c r="DGD7" s="64"/>
      <c r="DGE7" s="64"/>
      <c r="DGN7" s="64"/>
      <c r="DGS7" s="214"/>
      <c r="DGT7" s="64"/>
      <c r="DGU7" s="64"/>
      <c r="DHD7" s="64"/>
      <c r="DHI7" s="214"/>
      <c r="DHJ7" s="64"/>
      <c r="DHK7" s="64"/>
      <c r="DHT7" s="64"/>
      <c r="DHY7" s="214"/>
      <c r="DHZ7" s="64"/>
      <c r="DIA7" s="64"/>
      <c r="DIJ7" s="64"/>
      <c r="DIO7" s="214"/>
      <c r="DIP7" s="64"/>
      <c r="DIQ7" s="64"/>
      <c r="DIZ7" s="64"/>
      <c r="DJE7" s="214"/>
      <c r="DJF7" s="64"/>
      <c r="DJG7" s="64"/>
      <c r="DJP7" s="64"/>
      <c r="DJU7" s="214"/>
      <c r="DJV7" s="64"/>
      <c r="DJW7" s="64"/>
      <c r="DKF7" s="64"/>
      <c r="DKK7" s="214"/>
      <c r="DKL7" s="64"/>
      <c r="DKM7" s="64"/>
      <c r="DKV7" s="64"/>
      <c r="DLA7" s="214"/>
      <c r="DLB7" s="64"/>
      <c r="DLC7" s="64"/>
      <c r="DLL7" s="64"/>
      <c r="DLQ7" s="214"/>
      <c r="DLR7" s="64"/>
      <c r="DLS7" s="64"/>
      <c r="DMB7" s="64"/>
      <c r="DMG7" s="214"/>
      <c r="DMH7" s="64"/>
      <c r="DMI7" s="64"/>
      <c r="DMR7" s="64"/>
      <c r="DMW7" s="214"/>
      <c r="DMX7" s="64"/>
      <c r="DMY7" s="64"/>
      <c r="DNH7" s="64"/>
      <c r="DNM7" s="214"/>
      <c r="DNN7" s="64"/>
      <c r="DNO7" s="64"/>
      <c r="DNX7" s="64"/>
      <c r="DOC7" s="214"/>
      <c r="DOD7" s="64"/>
      <c r="DOE7" s="64"/>
      <c r="DON7" s="64"/>
      <c r="DOS7" s="214"/>
      <c r="DOT7" s="64"/>
      <c r="DOU7" s="64"/>
      <c r="DPD7" s="64"/>
      <c r="DPI7" s="214"/>
      <c r="DPJ7" s="64"/>
      <c r="DPK7" s="64"/>
      <c r="DPT7" s="64"/>
      <c r="DPY7" s="214"/>
      <c r="DPZ7" s="64"/>
      <c r="DQA7" s="64"/>
      <c r="DQJ7" s="64"/>
      <c r="DQO7" s="214"/>
      <c r="DQP7" s="64"/>
      <c r="DQQ7" s="64"/>
      <c r="DQZ7" s="64"/>
      <c r="DRE7" s="214"/>
      <c r="DRF7" s="64"/>
      <c r="DRG7" s="64"/>
      <c r="DRP7" s="64"/>
      <c r="DRU7" s="214"/>
      <c r="DRV7" s="64"/>
      <c r="DRW7" s="64"/>
      <c r="DSF7" s="64"/>
      <c r="DSK7" s="214"/>
      <c r="DSL7" s="64"/>
      <c r="DSM7" s="64"/>
      <c r="DSV7" s="64"/>
      <c r="DTA7" s="214"/>
      <c r="DTB7" s="64"/>
      <c r="DTC7" s="64"/>
      <c r="DTL7" s="64"/>
      <c r="DTQ7" s="214"/>
      <c r="DTR7" s="64"/>
      <c r="DTS7" s="64"/>
      <c r="DUB7" s="64"/>
      <c r="DUG7" s="214"/>
      <c r="DUH7" s="64"/>
      <c r="DUI7" s="64"/>
      <c r="DUR7" s="64"/>
      <c r="DUW7" s="214"/>
      <c r="DUX7" s="64"/>
      <c r="DUY7" s="64"/>
      <c r="DVH7" s="64"/>
      <c r="DVM7" s="214"/>
      <c r="DVN7" s="64"/>
      <c r="DVO7" s="64"/>
      <c r="DVX7" s="64"/>
      <c r="DWC7" s="214"/>
      <c r="DWD7" s="64"/>
      <c r="DWE7" s="64"/>
      <c r="DWN7" s="64"/>
      <c r="DWS7" s="214"/>
      <c r="DWT7" s="64"/>
      <c r="DWU7" s="64"/>
      <c r="DXD7" s="64"/>
      <c r="DXI7" s="214"/>
      <c r="DXJ7" s="64"/>
      <c r="DXK7" s="64"/>
      <c r="DXT7" s="64"/>
      <c r="DXY7" s="214"/>
      <c r="DXZ7" s="64"/>
      <c r="DYA7" s="64"/>
      <c r="DYJ7" s="64"/>
      <c r="DYO7" s="214"/>
      <c r="DYP7" s="64"/>
      <c r="DYQ7" s="64"/>
      <c r="DYZ7" s="64"/>
      <c r="DZE7" s="214"/>
      <c r="DZF7" s="64"/>
      <c r="DZG7" s="64"/>
      <c r="DZP7" s="64"/>
      <c r="DZU7" s="214"/>
      <c r="DZV7" s="64"/>
      <c r="DZW7" s="64"/>
      <c r="EAF7" s="64"/>
      <c r="EAK7" s="214"/>
      <c r="EAL7" s="64"/>
      <c r="EAM7" s="64"/>
      <c r="EAV7" s="64"/>
      <c r="EBA7" s="214"/>
      <c r="EBB7" s="64"/>
      <c r="EBC7" s="64"/>
      <c r="EBL7" s="64"/>
      <c r="EBQ7" s="214"/>
      <c r="EBR7" s="64"/>
      <c r="EBS7" s="64"/>
      <c r="ECB7" s="64"/>
      <c r="ECG7" s="214"/>
      <c r="ECH7" s="64"/>
      <c r="ECI7" s="64"/>
      <c r="ECR7" s="64"/>
      <c r="ECW7" s="214"/>
      <c r="ECX7" s="64"/>
      <c r="ECY7" s="64"/>
      <c r="EDH7" s="64"/>
      <c r="EDM7" s="214"/>
      <c r="EDN7" s="64"/>
      <c r="EDO7" s="64"/>
      <c r="EDX7" s="64"/>
      <c r="EEC7" s="214"/>
      <c r="EED7" s="64"/>
      <c r="EEE7" s="64"/>
      <c r="EEN7" s="64"/>
      <c r="EES7" s="214"/>
      <c r="EET7" s="64"/>
      <c r="EEU7" s="64"/>
      <c r="EFD7" s="64"/>
      <c r="EFI7" s="214"/>
      <c r="EFJ7" s="64"/>
      <c r="EFK7" s="64"/>
      <c r="EFT7" s="64"/>
      <c r="EFY7" s="214"/>
      <c r="EFZ7" s="64"/>
      <c r="EGA7" s="64"/>
      <c r="EGJ7" s="64"/>
      <c r="EGO7" s="214"/>
      <c r="EGP7" s="64"/>
      <c r="EGQ7" s="64"/>
      <c r="EGZ7" s="64"/>
      <c r="EHE7" s="214"/>
      <c r="EHF7" s="64"/>
      <c r="EHG7" s="64"/>
      <c r="EHP7" s="64"/>
      <c r="EHU7" s="214"/>
      <c r="EHV7" s="64"/>
      <c r="EHW7" s="64"/>
      <c r="EIF7" s="64"/>
      <c r="EIK7" s="214"/>
      <c r="EIL7" s="64"/>
      <c r="EIM7" s="64"/>
      <c r="EIV7" s="64"/>
      <c r="EJA7" s="214"/>
      <c r="EJB7" s="64"/>
      <c r="EJC7" s="64"/>
      <c r="EJL7" s="64"/>
      <c r="EJQ7" s="214"/>
      <c r="EJR7" s="64"/>
      <c r="EJS7" s="64"/>
      <c r="EKB7" s="64"/>
      <c r="EKG7" s="214"/>
      <c r="EKH7" s="64"/>
      <c r="EKI7" s="64"/>
      <c r="EKR7" s="64"/>
      <c r="EKW7" s="214"/>
      <c r="EKX7" s="64"/>
      <c r="EKY7" s="64"/>
      <c r="ELH7" s="64"/>
      <c r="ELM7" s="214"/>
      <c r="ELN7" s="64"/>
      <c r="ELO7" s="64"/>
      <c r="ELX7" s="64"/>
      <c r="EMC7" s="214"/>
      <c r="EMD7" s="64"/>
      <c r="EME7" s="64"/>
      <c r="EMN7" s="64"/>
      <c r="EMS7" s="214"/>
      <c r="EMT7" s="64"/>
      <c r="EMU7" s="64"/>
      <c r="END7" s="64"/>
      <c r="ENI7" s="214"/>
      <c r="ENJ7" s="64"/>
      <c r="ENK7" s="64"/>
      <c r="ENT7" s="64"/>
      <c r="ENY7" s="214"/>
      <c r="ENZ7" s="64"/>
      <c r="EOA7" s="64"/>
      <c r="EOJ7" s="64"/>
      <c r="EOO7" s="214"/>
      <c r="EOP7" s="64"/>
      <c r="EOQ7" s="64"/>
      <c r="EOZ7" s="64"/>
      <c r="EPE7" s="214"/>
      <c r="EPF7" s="64"/>
      <c r="EPG7" s="64"/>
      <c r="EPP7" s="64"/>
      <c r="EPU7" s="214"/>
      <c r="EPV7" s="64"/>
      <c r="EPW7" s="64"/>
      <c r="EQF7" s="64"/>
      <c r="EQK7" s="214"/>
      <c r="EQL7" s="64"/>
      <c r="EQM7" s="64"/>
      <c r="EQV7" s="64"/>
      <c r="ERA7" s="214"/>
      <c r="ERB7" s="64"/>
      <c r="ERC7" s="64"/>
      <c r="ERL7" s="64"/>
      <c r="ERQ7" s="214"/>
      <c r="ERR7" s="64"/>
      <c r="ERS7" s="64"/>
      <c r="ESB7" s="64"/>
      <c r="ESG7" s="214"/>
      <c r="ESH7" s="64"/>
      <c r="ESI7" s="64"/>
      <c r="ESR7" s="64"/>
      <c r="ESW7" s="214"/>
      <c r="ESX7" s="64"/>
      <c r="ESY7" s="64"/>
      <c r="ETH7" s="64"/>
      <c r="ETM7" s="214"/>
      <c r="ETN7" s="64"/>
      <c r="ETO7" s="64"/>
      <c r="ETX7" s="64"/>
      <c r="EUC7" s="214"/>
      <c r="EUD7" s="64"/>
      <c r="EUE7" s="64"/>
      <c r="EUN7" s="64"/>
      <c r="EUS7" s="214"/>
      <c r="EUT7" s="64"/>
      <c r="EUU7" s="64"/>
      <c r="EVD7" s="64"/>
      <c r="EVI7" s="214"/>
      <c r="EVJ7" s="64"/>
      <c r="EVK7" s="64"/>
      <c r="EVT7" s="64"/>
      <c r="EVY7" s="214"/>
      <c r="EVZ7" s="64"/>
      <c r="EWA7" s="64"/>
      <c r="EWJ7" s="64"/>
      <c r="EWO7" s="214"/>
      <c r="EWP7" s="64"/>
      <c r="EWQ7" s="64"/>
      <c r="EWZ7" s="64"/>
      <c r="EXE7" s="214"/>
      <c r="EXF7" s="64"/>
      <c r="EXG7" s="64"/>
      <c r="EXP7" s="64"/>
      <c r="EXU7" s="214"/>
      <c r="EXV7" s="64"/>
      <c r="EXW7" s="64"/>
      <c r="EYF7" s="64"/>
      <c r="EYK7" s="214"/>
      <c r="EYL7" s="64"/>
      <c r="EYM7" s="64"/>
      <c r="EYV7" s="64"/>
      <c r="EZA7" s="214"/>
      <c r="EZB7" s="64"/>
      <c r="EZC7" s="64"/>
      <c r="EZL7" s="64"/>
      <c r="EZQ7" s="214"/>
      <c r="EZR7" s="64"/>
      <c r="EZS7" s="64"/>
      <c r="FAB7" s="64"/>
      <c r="FAG7" s="214"/>
      <c r="FAH7" s="64"/>
      <c r="FAI7" s="64"/>
      <c r="FAR7" s="64"/>
      <c r="FAW7" s="214"/>
      <c r="FAX7" s="64"/>
      <c r="FAY7" s="64"/>
      <c r="FBH7" s="64"/>
      <c r="FBM7" s="214"/>
      <c r="FBN7" s="64"/>
      <c r="FBO7" s="64"/>
      <c r="FBX7" s="64"/>
      <c r="FCC7" s="214"/>
      <c r="FCD7" s="64"/>
      <c r="FCE7" s="64"/>
      <c r="FCN7" s="64"/>
      <c r="FCS7" s="214"/>
      <c r="FCT7" s="64"/>
      <c r="FCU7" s="64"/>
      <c r="FDD7" s="64"/>
      <c r="FDI7" s="214"/>
      <c r="FDJ7" s="64"/>
      <c r="FDK7" s="64"/>
      <c r="FDT7" s="64"/>
      <c r="FDY7" s="214"/>
      <c r="FDZ7" s="64"/>
      <c r="FEA7" s="64"/>
      <c r="FEJ7" s="64"/>
      <c r="FEO7" s="214"/>
      <c r="FEP7" s="64"/>
      <c r="FEQ7" s="64"/>
      <c r="FEZ7" s="64"/>
      <c r="FFE7" s="214"/>
      <c r="FFF7" s="64"/>
      <c r="FFG7" s="64"/>
      <c r="FFP7" s="64"/>
      <c r="FFU7" s="214"/>
      <c r="FFV7" s="64"/>
      <c r="FFW7" s="64"/>
      <c r="FGF7" s="64"/>
      <c r="FGK7" s="214"/>
      <c r="FGL7" s="64"/>
      <c r="FGM7" s="64"/>
      <c r="FGV7" s="64"/>
      <c r="FHA7" s="214"/>
      <c r="FHB7" s="64"/>
      <c r="FHC7" s="64"/>
      <c r="FHL7" s="64"/>
      <c r="FHQ7" s="214"/>
      <c r="FHR7" s="64"/>
      <c r="FHS7" s="64"/>
      <c r="FIB7" s="64"/>
      <c r="FIG7" s="214"/>
      <c r="FIH7" s="64"/>
      <c r="FII7" s="64"/>
      <c r="FIR7" s="64"/>
      <c r="FIW7" s="214"/>
      <c r="FIX7" s="64"/>
      <c r="FIY7" s="64"/>
      <c r="FJH7" s="64"/>
      <c r="FJM7" s="214"/>
      <c r="FJN7" s="64"/>
      <c r="FJO7" s="64"/>
      <c r="FJX7" s="64"/>
      <c r="FKC7" s="214"/>
      <c r="FKD7" s="64"/>
      <c r="FKE7" s="64"/>
      <c r="FKN7" s="64"/>
      <c r="FKS7" s="214"/>
      <c r="FKT7" s="64"/>
      <c r="FKU7" s="64"/>
      <c r="FLD7" s="64"/>
      <c r="FLI7" s="214"/>
      <c r="FLJ7" s="64"/>
      <c r="FLK7" s="64"/>
      <c r="FLT7" s="64"/>
      <c r="FLY7" s="214"/>
      <c r="FLZ7" s="64"/>
      <c r="FMA7" s="64"/>
      <c r="FMJ7" s="64"/>
      <c r="FMO7" s="214"/>
      <c r="FMP7" s="64"/>
      <c r="FMQ7" s="64"/>
      <c r="FMZ7" s="64"/>
      <c r="FNE7" s="214"/>
      <c r="FNF7" s="64"/>
      <c r="FNG7" s="64"/>
      <c r="FNP7" s="64"/>
      <c r="FNU7" s="214"/>
      <c r="FNV7" s="64"/>
      <c r="FNW7" s="64"/>
      <c r="FOF7" s="64"/>
      <c r="FOK7" s="214"/>
      <c r="FOL7" s="64"/>
      <c r="FOM7" s="64"/>
      <c r="FOV7" s="64"/>
      <c r="FPA7" s="214"/>
      <c r="FPB7" s="64"/>
      <c r="FPC7" s="64"/>
      <c r="FPL7" s="64"/>
      <c r="FPQ7" s="214"/>
      <c r="FPR7" s="64"/>
      <c r="FPS7" s="64"/>
      <c r="FQB7" s="64"/>
      <c r="FQG7" s="214"/>
      <c r="FQH7" s="64"/>
      <c r="FQI7" s="64"/>
      <c r="FQR7" s="64"/>
      <c r="FQW7" s="214"/>
      <c r="FQX7" s="64"/>
      <c r="FQY7" s="64"/>
      <c r="FRH7" s="64"/>
      <c r="FRM7" s="214"/>
      <c r="FRN7" s="64"/>
      <c r="FRO7" s="64"/>
      <c r="FRX7" s="64"/>
      <c r="FSC7" s="214"/>
      <c r="FSD7" s="64"/>
      <c r="FSE7" s="64"/>
      <c r="FSN7" s="64"/>
      <c r="FSS7" s="214"/>
      <c r="FST7" s="64"/>
      <c r="FSU7" s="64"/>
      <c r="FTD7" s="64"/>
      <c r="FTI7" s="214"/>
      <c r="FTJ7" s="64"/>
      <c r="FTK7" s="64"/>
      <c r="FTT7" s="64"/>
      <c r="FTY7" s="214"/>
      <c r="FTZ7" s="64"/>
      <c r="FUA7" s="64"/>
      <c r="FUJ7" s="64"/>
      <c r="FUO7" s="214"/>
      <c r="FUP7" s="64"/>
      <c r="FUQ7" s="64"/>
      <c r="FUZ7" s="64"/>
      <c r="FVE7" s="214"/>
      <c r="FVF7" s="64"/>
      <c r="FVG7" s="64"/>
      <c r="FVP7" s="64"/>
      <c r="FVU7" s="214"/>
      <c r="FVV7" s="64"/>
      <c r="FVW7" s="64"/>
      <c r="FWF7" s="64"/>
      <c r="FWK7" s="214"/>
      <c r="FWL7" s="64"/>
      <c r="FWM7" s="64"/>
      <c r="FWV7" s="64"/>
      <c r="FXA7" s="214"/>
      <c r="FXB7" s="64"/>
      <c r="FXC7" s="64"/>
      <c r="FXL7" s="64"/>
      <c r="FXQ7" s="214"/>
      <c r="FXR7" s="64"/>
      <c r="FXS7" s="64"/>
      <c r="FYB7" s="64"/>
      <c r="FYG7" s="214"/>
      <c r="FYH7" s="64"/>
      <c r="FYI7" s="64"/>
      <c r="FYR7" s="64"/>
      <c r="FYW7" s="214"/>
      <c r="FYX7" s="64"/>
      <c r="FYY7" s="64"/>
      <c r="FZH7" s="64"/>
      <c r="FZM7" s="214"/>
      <c r="FZN7" s="64"/>
      <c r="FZO7" s="64"/>
      <c r="FZX7" s="64"/>
      <c r="GAC7" s="214"/>
      <c r="GAD7" s="64"/>
      <c r="GAE7" s="64"/>
      <c r="GAN7" s="64"/>
      <c r="GAS7" s="214"/>
      <c r="GAT7" s="64"/>
      <c r="GAU7" s="64"/>
      <c r="GBD7" s="64"/>
      <c r="GBI7" s="214"/>
      <c r="GBJ7" s="64"/>
      <c r="GBK7" s="64"/>
      <c r="GBT7" s="64"/>
      <c r="GBY7" s="214"/>
      <c r="GBZ7" s="64"/>
      <c r="GCA7" s="64"/>
      <c r="GCJ7" s="64"/>
      <c r="GCO7" s="214"/>
      <c r="GCP7" s="64"/>
      <c r="GCQ7" s="64"/>
      <c r="GCZ7" s="64"/>
      <c r="GDE7" s="214"/>
      <c r="GDF7" s="64"/>
      <c r="GDG7" s="64"/>
      <c r="GDP7" s="64"/>
      <c r="GDU7" s="214"/>
      <c r="GDV7" s="64"/>
      <c r="GDW7" s="64"/>
      <c r="GEF7" s="64"/>
      <c r="GEK7" s="214"/>
      <c r="GEL7" s="64"/>
      <c r="GEM7" s="64"/>
      <c r="GEV7" s="64"/>
      <c r="GFA7" s="214"/>
      <c r="GFB7" s="64"/>
      <c r="GFC7" s="64"/>
      <c r="GFL7" s="64"/>
      <c r="GFQ7" s="214"/>
      <c r="GFR7" s="64"/>
      <c r="GFS7" s="64"/>
      <c r="GGB7" s="64"/>
      <c r="GGG7" s="214"/>
      <c r="GGH7" s="64"/>
      <c r="GGI7" s="64"/>
      <c r="GGR7" s="64"/>
      <c r="GGW7" s="214"/>
      <c r="GGX7" s="64"/>
      <c r="GGY7" s="64"/>
      <c r="GHH7" s="64"/>
      <c r="GHM7" s="214"/>
      <c r="GHN7" s="64"/>
      <c r="GHO7" s="64"/>
      <c r="GHX7" s="64"/>
      <c r="GIC7" s="214"/>
      <c r="GID7" s="64"/>
      <c r="GIE7" s="64"/>
      <c r="GIN7" s="64"/>
      <c r="GIS7" s="214"/>
      <c r="GIT7" s="64"/>
      <c r="GIU7" s="64"/>
      <c r="GJD7" s="64"/>
      <c r="GJI7" s="214"/>
      <c r="GJJ7" s="64"/>
      <c r="GJK7" s="64"/>
      <c r="GJT7" s="64"/>
      <c r="GJY7" s="214"/>
      <c r="GJZ7" s="64"/>
      <c r="GKA7" s="64"/>
      <c r="GKJ7" s="64"/>
      <c r="GKO7" s="214"/>
      <c r="GKP7" s="64"/>
      <c r="GKQ7" s="64"/>
      <c r="GKZ7" s="64"/>
      <c r="GLE7" s="214"/>
      <c r="GLF7" s="64"/>
      <c r="GLG7" s="64"/>
      <c r="GLP7" s="64"/>
      <c r="GLU7" s="214"/>
      <c r="GLV7" s="64"/>
      <c r="GLW7" s="64"/>
      <c r="GMF7" s="64"/>
      <c r="GMK7" s="214"/>
      <c r="GML7" s="64"/>
      <c r="GMM7" s="64"/>
      <c r="GMV7" s="64"/>
      <c r="GNA7" s="214"/>
      <c r="GNB7" s="64"/>
      <c r="GNC7" s="64"/>
      <c r="GNL7" s="64"/>
      <c r="GNQ7" s="214"/>
      <c r="GNR7" s="64"/>
      <c r="GNS7" s="64"/>
      <c r="GOB7" s="64"/>
      <c r="GOG7" s="214"/>
      <c r="GOH7" s="64"/>
      <c r="GOI7" s="64"/>
      <c r="GOR7" s="64"/>
      <c r="GOW7" s="214"/>
      <c r="GOX7" s="64"/>
      <c r="GOY7" s="64"/>
      <c r="GPH7" s="64"/>
      <c r="GPM7" s="214"/>
      <c r="GPN7" s="64"/>
      <c r="GPO7" s="64"/>
      <c r="GPX7" s="64"/>
      <c r="GQC7" s="214"/>
      <c r="GQD7" s="64"/>
      <c r="GQE7" s="64"/>
      <c r="GQN7" s="64"/>
      <c r="GQS7" s="214"/>
      <c r="GQT7" s="64"/>
      <c r="GQU7" s="64"/>
      <c r="GRD7" s="64"/>
      <c r="GRI7" s="214"/>
      <c r="GRJ7" s="64"/>
      <c r="GRK7" s="64"/>
      <c r="GRT7" s="64"/>
      <c r="GRY7" s="214"/>
      <c r="GRZ7" s="64"/>
      <c r="GSA7" s="64"/>
      <c r="GSJ7" s="64"/>
      <c r="GSO7" s="214"/>
      <c r="GSP7" s="64"/>
      <c r="GSQ7" s="64"/>
      <c r="GSZ7" s="64"/>
      <c r="GTE7" s="214"/>
      <c r="GTF7" s="64"/>
      <c r="GTG7" s="64"/>
      <c r="GTP7" s="64"/>
      <c r="GTU7" s="214"/>
      <c r="GTV7" s="64"/>
      <c r="GTW7" s="64"/>
      <c r="GUF7" s="64"/>
      <c r="GUK7" s="214"/>
      <c r="GUL7" s="64"/>
      <c r="GUM7" s="64"/>
      <c r="GUV7" s="64"/>
      <c r="GVA7" s="214"/>
      <c r="GVB7" s="64"/>
      <c r="GVC7" s="64"/>
      <c r="GVL7" s="64"/>
      <c r="GVQ7" s="214"/>
      <c r="GVR7" s="64"/>
      <c r="GVS7" s="64"/>
      <c r="GWB7" s="64"/>
      <c r="GWG7" s="214"/>
      <c r="GWH7" s="64"/>
      <c r="GWI7" s="64"/>
      <c r="GWR7" s="64"/>
      <c r="GWW7" s="214"/>
      <c r="GWX7" s="64"/>
      <c r="GWY7" s="64"/>
      <c r="GXH7" s="64"/>
      <c r="GXM7" s="214"/>
      <c r="GXN7" s="64"/>
      <c r="GXO7" s="64"/>
      <c r="GXX7" s="64"/>
      <c r="GYC7" s="214"/>
      <c r="GYD7" s="64"/>
      <c r="GYE7" s="64"/>
      <c r="GYN7" s="64"/>
      <c r="GYS7" s="214"/>
      <c r="GYT7" s="64"/>
      <c r="GYU7" s="64"/>
      <c r="GZD7" s="64"/>
      <c r="GZI7" s="214"/>
      <c r="GZJ7" s="64"/>
      <c r="GZK7" s="64"/>
      <c r="GZT7" s="64"/>
      <c r="GZY7" s="214"/>
      <c r="GZZ7" s="64"/>
      <c r="HAA7" s="64"/>
      <c r="HAJ7" s="64"/>
      <c r="HAO7" s="214"/>
      <c r="HAP7" s="64"/>
      <c r="HAQ7" s="64"/>
      <c r="HAZ7" s="64"/>
      <c r="HBE7" s="214"/>
      <c r="HBF7" s="64"/>
      <c r="HBG7" s="64"/>
      <c r="HBP7" s="64"/>
      <c r="HBU7" s="214"/>
      <c r="HBV7" s="64"/>
      <c r="HBW7" s="64"/>
      <c r="HCF7" s="64"/>
      <c r="HCK7" s="214"/>
      <c r="HCL7" s="64"/>
      <c r="HCM7" s="64"/>
      <c r="HCV7" s="64"/>
      <c r="HDA7" s="214"/>
      <c r="HDB7" s="64"/>
      <c r="HDC7" s="64"/>
      <c r="HDL7" s="64"/>
      <c r="HDQ7" s="214"/>
      <c r="HDR7" s="64"/>
      <c r="HDS7" s="64"/>
      <c r="HEB7" s="64"/>
      <c r="HEG7" s="214"/>
      <c r="HEH7" s="64"/>
      <c r="HEI7" s="64"/>
      <c r="HER7" s="64"/>
      <c r="HEW7" s="214"/>
      <c r="HEX7" s="64"/>
      <c r="HEY7" s="64"/>
      <c r="HFH7" s="64"/>
      <c r="HFM7" s="214"/>
      <c r="HFN7" s="64"/>
      <c r="HFO7" s="64"/>
      <c r="HFX7" s="64"/>
      <c r="HGC7" s="214"/>
      <c r="HGD7" s="64"/>
      <c r="HGE7" s="64"/>
      <c r="HGN7" s="64"/>
      <c r="HGS7" s="214"/>
      <c r="HGT7" s="64"/>
      <c r="HGU7" s="64"/>
      <c r="HHD7" s="64"/>
      <c r="HHI7" s="214"/>
      <c r="HHJ7" s="64"/>
      <c r="HHK7" s="64"/>
      <c r="HHT7" s="64"/>
      <c r="HHY7" s="214"/>
      <c r="HHZ7" s="64"/>
      <c r="HIA7" s="64"/>
      <c r="HIJ7" s="64"/>
      <c r="HIO7" s="214"/>
      <c r="HIP7" s="64"/>
      <c r="HIQ7" s="64"/>
      <c r="HIZ7" s="64"/>
      <c r="HJE7" s="214"/>
      <c r="HJF7" s="64"/>
      <c r="HJG7" s="64"/>
      <c r="HJP7" s="64"/>
      <c r="HJU7" s="214"/>
      <c r="HJV7" s="64"/>
      <c r="HJW7" s="64"/>
      <c r="HKF7" s="64"/>
      <c r="HKK7" s="214"/>
      <c r="HKL7" s="64"/>
      <c r="HKM7" s="64"/>
      <c r="HKV7" s="64"/>
      <c r="HLA7" s="214"/>
      <c r="HLB7" s="64"/>
      <c r="HLC7" s="64"/>
      <c r="HLL7" s="64"/>
      <c r="HLQ7" s="214"/>
      <c r="HLR7" s="64"/>
      <c r="HLS7" s="64"/>
      <c r="HMB7" s="64"/>
      <c r="HMG7" s="214"/>
      <c r="HMH7" s="64"/>
      <c r="HMI7" s="64"/>
      <c r="HMR7" s="64"/>
      <c r="HMW7" s="214"/>
      <c r="HMX7" s="64"/>
      <c r="HMY7" s="64"/>
      <c r="HNH7" s="64"/>
      <c r="HNM7" s="214"/>
      <c r="HNN7" s="64"/>
      <c r="HNO7" s="64"/>
      <c r="HNX7" s="64"/>
      <c r="HOC7" s="214"/>
      <c r="HOD7" s="64"/>
      <c r="HOE7" s="64"/>
      <c r="HON7" s="64"/>
      <c r="HOS7" s="214"/>
      <c r="HOT7" s="64"/>
      <c r="HOU7" s="64"/>
      <c r="HPD7" s="64"/>
      <c r="HPI7" s="214"/>
      <c r="HPJ7" s="64"/>
      <c r="HPK7" s="64"/>
      <c r="HPT7" s="64"/>
      <c r="HPY7" s="214"/>
      <c r="HPZ7" s="64"/>
      <c r="HQA7" s="64"/>
      <c r="HQJ7" s="64"/>
      <c r="HQO7" s="214"/>
      <c r="HQP7" s="64"/>
      <c r="HQQ7" s="64"/>
      <c r="HQZ7" s="64"/>
      <c r="HRE7" s="214"/>
      <c r="HRF7" s="64"/>
      <c r="HRG7" s="64"/>
      <c r="HRP7" s="64"/>
      <c r="HRU7" s="214"/>
      <c r="HRV7" s="64"/>
      <c r="HRW7" s="64"/>
      <c r="HSF7" s="64"/>
      <c r="HSK7" s="214"/>
      <c r="HSL7" s="64"/>
      <c r="HSM7" s="64"/>
      <c r="HSV7" s="64"/>
      <c r="HTA7" s="214"/>
      <c r="HTB7" s="64"/>
      <c r="HTC7" s="64"/>
      <c r="HTL7" s="64"/>
      <c r="HTQ7" s="214"/>
      <c r="HTR7" s="64"/>
      <c r="HTS7" s="64"/>
      <c r="HUB7" s="64"/>
      <c r="HUG7" s="214"/>
      <c r="HUH7" s="64"/>
      <c r="HUI7" s="64"/>
      <c r="HUR7" s="64"/>
      <c r="HUW7" s="214"/>
      <c r="HUX7" s="64"/>
      <c r="HUY7" s="64"/>
      <c r="HVH7" s="64"/>
      <c r="HVM7" s="214"/>
      <c r="HVN7" s="64"/>
      <c r="HVO7" s="64"/>
      <c r="HVX7" s="64"/>
      <c r="HWC7" s="214"/>
      <c r="HWD7" s="64"/>
      <c r="HWE7" s="64"/>
      <c r="HWN7" s="64"/>
      <c r="HWS7" s="214"/>
      <c r="HWT7" s="64"/>
      <c r="HWU7" s="64"/>
      <c r="HXD7" s="64"/>
      <c r="HXI7" s="214"/>
      <c r="HXJ7" s="64"/>
      <c r="HXK7" s="64"/>
      <c r="HXT7" s="64"/>
      <c r="HXY7" s="214"/>
      <c r="HXZ7" s="64"/>
      <c r="HYA7" s="64"/>
      <c r="HYJ7" s="64"/>
      <c r="HYO7" s="214"/>
      <c r="HYP7" s="64"/>
      <c r="HYQ7" s="64"/>
      <c r="HYZ7" s="64"/>
      <c r="HZE7" s="214"/>
      <c r="HZF7" s="64"/>
      <c r="HZG7" s="64"/>
      <c r="HZP7" s="64"/>
      <c r="HZU7" s="214"/>
      <c r="HZV7" s="64"/>
      <c r="HZW7" s="64"/>
      <c r="IAF7" s="64"/>
      <c r="IAK7" s="214"/>
      <c r="IAL7" s="64"/>
      <c r="IAM7" s="64"/>
      <c r="IAV7" s="64"/>
      <c r="IBA7" s="214"/>
      <c r="IBB7" s="64"/>
      <c r="IBC7" s="64"/>
      <c r="IBL7" s="64"/>
      <c r="IBQ7" s="214"/>
      <c r="IBR7" s="64"/>
      <c r="IBS7" s="64"/>
      <c r="ICB7" s="64"/>
      <c r="ICG7" s="214"/>
      <c r="ICH7" s="64"/>
      <c r="ICI7" s="64"/>
      <c r="ICR7" s="64"/>
      <c r="ICW7" s="214"/>
      <c r="ICX7" s="64"/>
      <c r="ICY7" s="64"/>
      <c r="IDH7" s="64"/>
      <c r="IDM7" s="214"/>
      <c r="IDN7" s="64"/>
      <c r="IDO7" s="64"/>
      <c r="IDX7" s="64"/>
      <c r="IEC7" s="214"/>
      <c r="IED7" s="64"/>
      <c r="IEE7" s="64"/>
      <c r="IEN7" s="64"/>
      <c r="IES7" s="214"/>
      <c r="IET7" s="64"/>
      <c r="IEU7" s="64"/>
      <c r="IFD7" s="64"/>
      <c r="IFI7" s="214"/>
      <c r="IFJ7" s="64"/>
      <c r="IFK7" s="64"/>
      <c r="IFT7" s="64"/>
      <c r="IFY7" s="214"/>
      <c r="IFZ7" s="64"/>
      <c r="IGA7" s="64"/>
      <c r="IGJ7" s="64"/>
      <c r="IGO7" s="214"/>
      <c r="IGP7" s="64"/>
      <c r="IGQ7" s="64"/>
      <c r="IGZ7" s="64"/>
      <c r="IHE7" s="214"/>
      <c r="IHF7" s="64"/>
      <c r="IHG7" s="64"/>
      <c r="IHP7" s="64"/>
      <c r="IHU7" s="214"/>
      <c r="IHV7" s="64"/>
      <c r="IHW7" s="64"/>
      <c r="IIF7" s="64"/>
      <c r="IIK7" s="214"/>
      <c r="IIL7" s="64"/>
      <c r="IIM7" s="64"/>
      <c r="IIV7" s="64"/>
      <c r="IJA7" s="214"/>
      <c r="IJB7" s="64"/>
      <c r="IJC7" s="64"/>
      <c r="IJL7" s="64"/>
      <c r="IJQ7" s="214"/>
      <c r="IJR7" s="64"/>
      <c r="IJS7" s="64"/>
      <c r="IKB7" s="64"/>
      <c r="IKG7" s="214"/>
      <c r="IKH7" s="64"/>
      <c r="IKI7" s="64"/>
      <c r="IKR7" s="64"/>
      <c r="IKW7" s="214"/>
      <c r="IKX7" s="64"/>
      <c r="IKY7" s="64"/>
      <c r="ILH7" s="64"/>
      <c r="ILM7" s="214"/>
      <c r="ILN7" s="64"/>
      <c r="ILO7" s="64"/>
      <c r="ILX7" s="64"/>
      <c r="IMC7" s="214"/>
      <c r="IMD7" s="64"/>
      <c r="IME7" s="64"/>
      <c r="IMN7" s="64"/>
      <c r="IMS7" s="214"/>
      <c r="IMT7" s="64"/>
      <c r="IMU7" s="64"/>
      <c r="IND7" s="64"/>
      <c r="INI7" s="214"/>
      <c r="INJ7" s="64"/>
      <c r="INK7" s="64"/>
      <c r="INT7" s="64"/>
      <c r="INY7" s="214"/>
      <c r="INZ7" s="64"/>
      <c r="IOA7" s="64"/>
      <c r="IOJ7" s="64"/>
      <c r="IOO7" s="214"/>
      <c r="IOP7" s="64"/>
      <c r="IOQ7" s="64"/>
      <c r="IOZ7" s="64"/>
      <c r="IPE7" s="214"/>
      <c r="IPF7" s="64"/>
      <c r="IPG7" s="64"/>
      <c r="IPP7" s="64"/>
      <c r="IPU7" s="214"/>
      <c r="IPV7" s="64"/>
      <c r="IPW7" s="64"/>
      <c r="IQF7" s="64"/>
      <c r="IQK7" s="214"/>
      <c r="IQL7" s="64"/>
      <c r="IQM7" s="64"/>
      <c r="IQV7" s="64"/>
      <c r="IRA7" s="214"/>
      <c r="IRB7" s="64"/>
      <c r="IRC7" s="64"/>
      <c r="IRL7" s="64"/>
      <c r="IRQ7" s="214"/>
      <c r="IRR7" s="64"/>
      <c r="IRS7" s="64"/>
      <c r="ISB7" s="64"/>
      <c r="ISG7" s="214"/>
      <c r="ISH7" s="64"/>
      <c r="ISI7" s="64"/>
      <c r="ISR7" s="64"/>
      <c r="ISW7" s="214"/>
      <c r="ISX7" s="64"/>
      <c r="ISY7" s="64"/>
      <c r="ITH7" s="64"/>
      <c r="ITM7" s="214"/>
      <c r="ITN7" s="64"/>
      <c r="ITO7" s="64"/>
      <c r="ITX7" s="64"/>
      <c r="IUC7" s="214"/>
      <c r="IUD7" s="64"/>
      <c r="IUE7" s="64"/>
      <c r="IUN7" s="64"/>
      <c r="IUS7" s="214"/>
      <c r="IUT7" s="64"/>
      <c r="IUU7" s="64"/>
      <c r="IVD7" s="64"/>
      <c r="IVI7" s="214"/>
      <c r="IVJ7" s="64"/>
      <c r="IVK7" s="64"/>
      <c r="IVT7" s="64"/>
      <c r="IVY7" s="214"/>
      <c r="IVZ7" s="64"/>
      <c r="IWA7" s="64"/>
      <c r="IWJ7" s="64"/>
      <c r="IWO7" s="214"/>
      <c r="IWP7" s="64"/>
      <c r="IWQ7" s="64"/>
      <c r="IWZ7" s="64"/>
      <c r="IXE7" s="214"/>
      <c r="IXF7" s="64"/>
      <c r="IXG7" s="64"/>
      <c r="IXP7" s="64"/>
      <c r="IXU7" s="214"/>
      <c r="IXV7" s="64"/>
      <c r="IXW7" s="64"/>
      <c r="IYF7" s="64"/>
      <c r="IYK7" s="214"/>
      <c r="IYL7" s="64"/>
      <c r="IYM7" s="64"/>
      <c r="IYV7" s="64"/>
      <c r="IZA7" s="214"/>
      <c r="IZB7" s="64"/>
      <c r="IZC7" s="64"/>
      <c r="IZL7" s="64"/>
      <c r="IZQ7" s="214"/>
      <c r="IZR7" s="64"/>
      <c r="IZS7" s="64"/>
      <c r="JAB7" s="64"/>
      <c r="JAG7" s="214"/>
      <c r="JAH7" s="64"/>
      <c r="JAI7" s="64"/>
      <c r="JAR7" s="64"/>
      <c r="JAW7" s="214"/>
      <c r="JAX7" s="64"/>
      <c r="JAY7" s="64"/>
      <c r="JBH7" s="64"/>
      <c r="JBM7" s="214"/>
      <c r="JBN7" s="64"/>
      <c r="JBO7" s="64"/>
      <c r="JBX7" s="64"/>
      <c r="JCC7" s="214"/>
      <c r="JCD7" s="64"/>
      <c r="JCE7" s="64"/>
      <c r="JCN7" s="64"/>
      <c r="JCS7" s="214"/>
      <c r="JCT7" s="64"/>
      <c r="JCU7" s="64"/>
      <c r="JDD7" s="64"/>
      <c r="JDI7" s="214"/>
      <c r="JDJ7" s="64"/>
      <c r="JDK7" s="64"/>
      <c r="JDT7" s="64"/>
      <c r="JDY7" s="214"/>
      <c r="JDZ7" s="64"/>
      <c r="JEA7" s="64"/>
      <c r="JEJ7" s="64"/>
      <c r="JEO7" s="214"/>
      <c r="JEP7" s="64"/>
      <c r="JEQ7" s="64"/>
      <c r="JEZ7" s="64"/>
      <c r="JFE7" s="214"/>
      <c r="JFF7" s="64"/>
      <c r="JFG7" s="64"/>
      <c r="JFP7" s="64"/>
      <c r="JFU7" s="214"/>
      <c r="JFV7" s="64"/>
      <c r="JFW7" s="64"/>
      <c r="JGF7" s="64"/>
      <c r="JGK7" s="214"/>
      <c r="JGL7" s="64"/>
      <c r="JGM7" s="64"/>
      <c r="JGV7" s="64"/>
      <c r="JHA7" s="214"/>
      <c r="JHB7" s="64"/>
      <c r="JHC7" s="64"/>
      <c r="JHL7" s="64"/>
      <c r="JHQ7" s="214"/>
      <c r="JHR7" s="64"/>
      <c r="JHS7" s="64"/>
      <c r="JIB7" s="64"/>
      <c r="JIG7" s="214"/>
      <c r="JIH7" s="64"/>
      <c r="JII7" s="64"/>
      <c r="JIR7" s="64"/>
      <c r="JIW7" s="214"/>
      <c r="JIX7" s="64"/>
      <c r="JIY7" s="64"/>
      <c r="JJH7" s="64"/>
      <c r="JJM7" s="214"/>
      <c r="JJN7" s="64"/>
      <c r="JJO7" s="64"/>
      <c r="JJX7" s="64"/>
      <c r="JKC7" s="214"/>
      <c r="JKD7" s="64"/>
      <c r="JKE7" s="64"/>
      <c r="JKN7" s="64"/>
      <c r="JKS7" s="214"/>
      <c r="JKT7" s="64"/>
      <c r="JKU7" s="64"/>
      <c r="JLD7" s="64"/>
      <c r="JLI7" s="214"/>
      <c r="JLJ7" s="64"/>
      <c r="JLK7" s="64"/>
      <c r="JLT7" s="64"/>
      <c r="JLY7" s="214"/>
      <c r="JLZ7" s="64"/>
      <c r="JMA7" s="64"/>
      <c r="JMJ7" s="64"/>
      <c r="JMO7" s="214"/>
      <c r="JMP7" s="64"/>
      <c r="JMQ7" s="64"/>
      <c r="JMZ7" s="64"/>
      <c r="JNE7" s="214"/>
      <c r="JNF7" s="64"/>
      <c r="JNG7" s="64"/>
      <c r="JNP7" s="64"/>
      <c r="JNU7" s="214"/>
      <c r="JNV7" s="64"/>
      <c r="JNW7" s="64"/>
      <c r="JOF7" s="64"/>
      <c r="JOK7" s="214"/>
      <c r="JOL7" s="64"/>
      <c r="JOM7" s="64"/>
      <c r="JOV7" s="64"/>
      <c r="JPA7" s="214"/>
      <c r="JPB7" s="64"/>
      <c r="JPC7" s="64"/>
      <c r="JPL7" s="64"/>
      <c r="JPQ7" s="214"/>
      <c r="JPR7" s="64"/>
      <c r="JPS7" s="64"/>
      <c r="JQB7" s="64"/>
      <c r="JQG7" s="214"/>
      <c r="JQH7" s="64"/>
      <c r="JQI7" s="64"/>
      <c r="JQR7" s="64"/>
      <c r="JQW7" s="214"/>
      <c r="JQX7" s="64"/>
      <c r="JQY7" s="64"/>
      <c r="JRH7" s="64"/>
      <c r="JRM7" s="214"/>
      <c r="JRN7" s="64"/>
      <c r="JRO7" s="64"/>
      <c r="JRX7" s="64"/>
      <c r="JSC7" s="214"/>
      <c r="JSD7" s="64"/>
      <c r="JSE7" s="64"/>
      <c r="JSN7" s="64"/>
      <c r="JSS7" s="214"/>
      <c r="JST7" s="64"/>
      <c r="JSU7" s="64"/>
      <c r="JTD7" s="64"/>
      <c r="JTI7" s="214"/>
      <c r="JTJ7" s="64"/>
      <c r="JTK7" s="64"/>
      <c r="JTT7" s="64"/>
      <c r="JTY7" s="214"/>
      <c r="JTZ7" s="64"/>
      <c r="JUA7" s="64"/>
      <c r="JUJ7" s="64"/>
      <c r="JUO7" s="214"/>
      <c r="JUP7" s="64"/>
      <c r="JUQ7" s="64"/>
      <c r="JUZ7" s="64"/>
      <c r="JVE7" s="214"/>
      <c r="JVF7" s="64"/>
      <c r="JVG7" s="64"/>
      <c r="JVP7" s="64"/>
      <c r="JVU7" s="214"/>
      <c r="JVV7" s="64"/>
      <c r="JVW7" s="64"/>
      <c r="JWF7" s="64"/>
      <c r="JWK7" s="214"/>
      <c r="JWL7" s="64"/>
      <c r="JWM7" s="64"/>
      <c r="JWV7" s="64"/>
      <c r="JXA7" s="214"/>
      <c r="JXB7" s="64"/>
      <c r="JXC7" s="64"/>
      <c r="JXL7" s="64"/>
      <c r="JXQ7" s="214"/>
      <c r="JXR7" s="64"/>
      <c r="JXS7" s="64"/>
      <c r="JYB7" s="64"/>
      <c r="JYG7" s="214"/>
      <c r="JYH7" s="64"/>
      <c r="JYI7" s="64"/>
      <c r="JYR7" s="64"/>
      <c r="JYW7" s="214"/>
      <c r="JYX7" s="64"/>
      <c r="JYY7" s="64"/>
      <c r="JZH7" s="64"/>
      <c r="JZM7" s="214"/>
      <c r="JZN7" s="64"/>
      <c r="JZO7" s="64"/>
      <c r="JZX7" s="64"/>
      <c r="KAC7" s="214"/>
      <c r="KAD7" s="64"/>
      <c r="KAE7" s="64"/>
      <c r="KAN7" s="64"/>
      <c r="KAS7" s="214"/>
      <c r="KAT7" s="64"/>
      <c r="KAU7" s="64"/>
      <c r="KBD7" s="64"/>
      <c r="KBI7" s="214"/>
      <c r="KBJ7" s="64"/>
      <c r="KBK7" s="64"/>
      <c r="KBT7" s="64"/>
      <c r="KBY7" s="214"/>
      <c r="KBZ7" s="64"/>
      <c r="KCA7" s="64"/>
      <c r="KCJ7" s="64"/>
      <c r="KCO7" s="214"/>
      <c r="KCP7" s="64"/>
      <c r="KCQ7" s="64"/>
      <c r="KCZ7" s="64"/>
      <c r="KDE7" s="214"/>
      <c r="KDF7" s="64"/>
      <c r="KDG7" s="64"/>
      <c r="KDP7" s="64"/>
      <c r="KDU7" s="214"/>
      <c r="KDV7" s="64"/>
      <c r="KDW7" s="64"/>
      <c r="KEF7" s="64"/>
      <c r="KEK7" s="214"/>
      <c r="KEL7" s="64"/>
      <c r="KEM7" s="64"/>
      <c r="KEV7" s="64"/>
      <c r="KFA7" s="214"/>
      <c r="KFB7" s="64"/>
      <c r="KFC7" s="64"/>
      <c r="KFL7" s="64"/>
      <c r="KFQ7" s="214"/>
      <c r="KFR7" s="64"/>
      <c r="KFS7" s="64"/>
      <c r="KGB7" s="64"/>
      <c r="KGG7" s="214"/>
      <c r="KGH7" s="64"/>
      <c r="KGI7" s="64"/>
      <c r="KGR7" s="64"/>
      <c r="KGW7" s="214"/>
      <c r="KGX7" s="64"/>
      <c r="KGY7" s="64"/>
      <c r="KHH7" s="64"/>
      <c r="KHM7" s="214"/>
      <c r="KHN7" s="64"/>
      <c r="KHO7" s="64"/>
      <c r="KHX7" s="64"/>
      <c r="KIC7" s="214"/>
      <c r="KID7" s="64"/>
      <c r="KIE7" s="64"/>
      <c r="KIN7" s="64"/>
      <c r="KIS7" s="214"/>
      <c r="KIT7" s="64"/>
      <c r="KIU7" s="64"/>
      <c r="KJD7" s="64"/>
      <c r="KJI7" s="214"/>
      <c r="KJJ7" s="64"/>
      <c r="KJK7" s="64"/>
      <c r="KJT7" s="64"/>
      <c r="KJY7" s="214"/>
      <c r="KJZ7" s="64"/>
      <c r="KKA7" s="64"/>
      <c r="KKJ7" s="64"/>
      <c r="KKO7" s="214"/>
      <c r="KKP7" s="64"/>
      <c r="KKQ7" s="64"/>
      <c r="KKZ7" s="64"/>
      <c r="KLE7" s="214"/>
      <c r="KLF7" s="64"/>
      <c r="KLG7" s="64"/>
      <c r="KLP7" s="64"/>
      <c r="KLU7" s="214"/>
      <c r="KLV7" s="64"/>
      <c r="KLW7" s="64"/>
      <c r="KMF7" s="64"/>
      <c r="KMK7" s="214"/>
      <c r="KML7" s="64"/>
      <c r="KMM7" s="64"/>
      <c r="KMV7" s="64"/>
      <c r="KNA7" s="214"/>
      <c r="KNB7" s="64"/>
      <c r="KNC7" s="64"/>
      <c r="KNL7" s="64"/>
      <c r="KNQ7" s="214"/>
      <c r="KNR7" s="64"/>
      <c r="KNS7" s="64"/>
      <c r="KOB7" s="64"/>
      <c r="KOG7" s="214"/>
      <c r="KOH7" s="64"/>
      <c r="KOI7" s="64"/>
      <c r="KOR7" s="64"/>
      <c r="KOW7" s="214"/>
      <c r="KOX7" s="64"/>
      <c r="KOY7" s="64"/>
      <c r="KPH7" s="64"/>
      <c r="KPM7" s="214"/>
      <c r="KPN7" s="64"/>
      <c r="KPO7" s="64"/>
      <c r="KPX7" s="64"/>
      <c r="KQC7" s="214"/>
      <c r="KQD7" s="64"/>
      <c r="KQE7" s="64"/>
      <c r="KQN7" s="64"/>
      <c r="KQS7" s="214"/>
      <c r="KQT7" s="64"/>
      <c r="KQU7" s="64"/>
      <c r="KRD7" s="64"/>
      <c r="KRI7" s="214"/>
      <c r="KRJ7" s="64"/>
      <c r="KRK7" s="64"/>
      <c r="KRT7" s="64"/>
      <c r="KRY7" s="214"/>
      <c r="KRZ7" s="64"/>
      <c r="KSA7" s="64"/>
      <c r="KSJ7" s="64"/>
      <c r="KSO7" s="214"/>
      <c r="KSP7" s="64"/>
      <c r="KSQ7" s="64"/>
      <c r="KSZ7" s="64"/>
      <c r="KTE7" s="214"/>
      <c r="KTF7" s="64"/>
      <c r="KTG7" s="64"/>
      <c r="KTP7" s="64"/>
      <c r="KTU7" s="214"/>
      <c r="KTV7" s="64"/>
      <c r="KTW7" s="64"/>
      <c r="KUF7" s="64"/>
      <c r="KUK7" s="214"/>
      <c r="KUL7" s="64"/>
      <c r="KUM7" s="64"/>
      <c r="KUV7" s="64"/>
      <c r="KVA7" s="214"/>
      <c r="KVB7" s="64"/>
      <c r="KVC7" s="64"/>
      <c r="KVL7" s="64"/>
      <c r="KVQ7" s="214"/>
      <c r="KVR7" s="64"/>
      <c r="KVS7" s="64"/>
      <c r="KWB7" s="64"/>
      <c r="KWG7" s="214"/>
      <c r="KWH7" s="64"/>
      <c r="KWI7" s="64"/>
      <c r="KWR7" s="64"/>
      <c r="KWW7" s="214"/>
      <c r="KWX7" s="64"/>
      <c r="KWY7" s="64"/>
      <c r="KXH7" s="64"/>
      <c r="KXM7" s="214"/>
      <c r="KXN7" s="64"/>
      <c r="KXO7" s="64"/>
      <c r="KXX7" s="64"/>
      <c r="KYC7" s="214"/>
      <c r="KYD7" s="64"/>
      <c r="KYE7" s="64"/>
      <c r="KYN7" s="64"/>
      <c r="KYS7" s="214"/>
      <c r="KYT7" s="64"/>
      <c r="KYU7" s="64"/>
      <c r="KZD7" s="64"/>
      <c r="KZI7" s="214"/>
      <c r="KZJ7" s="64"/>
      <c r="KZK7" s="64"/>
      <c r="KZT7" s="64"/>
      <c r="KZY7" s="214"/>
      <c r="KZZ7" s="64"/>
      <c r="LAA7" s="64"/>
      <c r="LAJ7" s="64"/>
      <c r="LAO7" s="214"/>
      <c r="LAP7" s="64"/>
      <c r="LAQ7" s="64"/>
      <c r="LAZ7" s="64"/>
      <c r="LBE7" s="214"/>
      <c r="LBF7" s="64"/>
      <c r="LBG7" s="64"/>
      <c r="LBP7" s="64"/>
      <c r="LBU7" s="214"/>
      <c r="LBV7" s="64"/>
      <c r="LBW7" s="64"/>
      <c r="LCF7" s="64"/>
      <c r="LCK7" s="214"/>
      <c r="LCL7" s="64"/>
      <c r="LCM7" s="64"/>
      <c r="LCV7" s="64"/>
      <c r="LDA7" s="214"/>
      <c r="LDB7" s="64"/>
      <c r="LDC7" s="64"/>
      <c r="LDL7" s="64"/>
      <c r="LDQ7" s="214"/>
      <c r="LDR7" s="64"/>
      <c r="LDS7" s="64"/>
      <c r="LEB7" s="64"/>
      <c r="LEG7" s="214"/>
      <c r="LEH7" s="64"/>
      <c r="LEI7" s="64"/>
      <c r="LER7" s="64"/>
      <c r="LEW7" s="214"/>
      <c r="LEX7" s="64"/>
      <c r="LEY7" s="64"/>
      <c r="LFH7" s="64"/>
      <c r="LFM7" s="214"/>
      <c r="LFN7" s="64"/>
      <c r="LFO7" s="64"/>
      <c r="LFX7" s="64"/>
      <c r="LGC7" s="214"/>
      <c r="LGD7" s="64"/>
      <c r="LGE7" s="64"/>
      <c r="LGN7" s="64"/>
      <c r="LGS7" s="214"/>
      <c r="LGT7" s="64"/>
      <c r="LGU7" s="64"/>
      <c r="LHD7" s="64"/>
      <c r="LHI7" s="214"/>
      <c r="LHJ7" s="64"/>
      <c r="LHK7" s="64"/>
      <c r="LHT7" s="64"/>
      <c r="LHY7" s="214"/>
      <c r="LHZ7" s="64"/>
      <c r="LIA7" s="64"/>
      <c r="LIJ7" s="64"/>
      <c r="LIO7" s="214"/>
      <c r="LIP7" s="64"/>
      <c r="LIQ7" s="64"/>
      <c r="LIZ7" s="64"/>
      <c r="LJE7" s="214"/>
      <c r="LJF7" s="64"/>
      <c r="LJG7" s="64"/>
      <c r="LJP7" s="64"/>
      <c r="LJU7" s="214"/>
      <c r="LJV7" s="64"/>
      <c r="LJW7" s="64"/>
      <c r="LKF7" s="64"/>
      <c r="LKK7" s="214"/>
      <c r="LKL7" s="64"/>
      <c r="LKM7" s="64"/>
      <c r="LKV7" s="64"/>
      <c r="LLA7" s="214"/>
      <c r="LLB7" s="64"/>
      <c r="LLC7" s="64"/>
      <c r="LLL7" s="64"/>
      <c r="LLQ7" s="214"/>
      <c r="LLR7" s="64"/>
      <c r="LLS7" s="64"/>
      <c r="LMB7" s="64"/>
      <c r="LMG7" s="214"/>
      <c r="LMH7" s="64"/>
      <c r="LMI7" s="64"/>
      <c r="LMR7" s="64"/>
      <c r="LMW7" s="214"/>
      <c r="LMX7" s="64"/>
      <c r="LMY7" s="64"/>
      <c r="LNH7" s="64"/>
      <c r="LNM7" s="214"/>
      <c r="LNN7" s="64"/>
      <c r="LNO7" s="64"/>
      <c r="LNX7" s="64"/>
      <c r="LOC7" s="214"/>
      <c r="LOD7" s="64"/>
      <c r="LOE7" s="64"/>
      <c r="LON7" s="64"/>
      <c r="LOS7" s="214"/>
      <c r="LOT7" s="64"/>
      <c r="LOU7" s="64"/>
      <c r="LPD7" s="64"/>
      <c r="LPI7" s="214"/>
      <c r="LPJ7" s="64"/>
      <c r="LPK7" s="64"/>
      <c r="LPT7" s="64"/>
      <c r="LPY7" s="214"/>
      <c r="LPZ7" s="64"/>
      <c r="LQA7" s="64"/>
      <c r="LQJ7" s="64"/>
      <c r="LQO7" s="214"/>
      <c r="LQP7" s="64"/>
      <c r="LQQ7" s="64"/>
      <c r="LQZ7" s="64"/>
      <c r="LRE7" s="214"/>
      <c r="LRF7" s="64"/>
      <c r="LRG7" s="64"/>
      <c r="LRP7" s="64"/>
      <c r="LRU7" s="214"/>
      <c r="LRV7" s="64"/>
      <c r="LRW7" s="64"/>
      <c r="LSF7" s="64"/>
      <c r="LSK7" s="214"/>
      <c r="LSL7" s="64"/>
      <c r="LSM7" s="64"/>
      <c r="LSV7" s="64"/>
      <c r="LTA7" s="214"/>
      <c r="LTB7" s="64"/>
      <c r="LTC7" s="64"/>
      <c r="LTL7" s="64"/>
      <c r="LTQ7" s="214"/>
      <c r="LTR7" s="64"/>
      <c r="LTS7" s="64"/>
      <c r="LUB7" s="64"/>
      <c r="LUG7" s="214"/>
      <c r="LUH7" s="64"/>
      <c r="LUI7" s="64"/>
      <c r="LUR7" s="64"/>
      <c r="LUW7" s="214"/>
      <c r="LUX7" s="64"/>
      <c r="LUY7" s="64"/>
      <c r="LVH7" s="64"/>
      <c r="LVM7" s="214"/>
      <c r="LVN7" s="64"/>
      <c r="LVO7" s="64"/>
      <c r="LVX7" s="64"/>
      <c r="LWC7" s="214"/>
      <c r="LWD7" s="64"/>
      <c r="LWE7" s="64"/>
      <c r="LWN7" s="64"/>
      <c r="LWS7" s="214"/>
      <c r="LWT7" s="64"/>
      <c r="LWU7" s="64"/>
      <c r="LXD7" s="64"/>
      <c r="LXI7" s="214"/>
      <c r="LXJ7" s="64"/>
      <c r="LXK7" s="64"/>
      <c r="LXT7" s="64"/>
      <c r="LXY7" s="214"/>
      <c r="LXZ7" s="64"/>
      <c r="LYA7" s="64"/>
      <c r="LYJ7" s="64"/>
      <c r="LYO7" s="214"/>
      <c r="LYP7" s="64"/>
      <c r="LYQ7" s="64"/>
      <c r="LYZ7" s="64"/>
      <c r="LZE7" s="214"/>
      <c r="LZF7" s="64"/>
      <c r="LZG7" s="64"/>
      <c r="LZP7" s="64"/>
      <c r="LZU7" s="214"/>
      <c r="LZV7" s="64"/>
      <c r="LZW7" s="64"/>
      <c r="MAF7" s="64"/>
      <c r="MAK7" s="214"/>
      <c r="MAL7" s="64"/>
      <c r="MAM7" s="64"/>
      <c r="MAV7" s="64"/>
      <c r="MBA7" s="214"/>
      <c r="MBB7" s="64"/>
      <c r="MBC7" s="64"/>
      <c r="MBL7" s="64"/>
      <c r="MBQ7" s="214"/>
      <c r="MBR7" s="64"/>
      <c r="MBS7" s="64"/>
      <c r="MCB7" s="64"/>
      <c r="MCG7" s="214"/>
      <c r="MCH7" s="64"/>
      <c r="MCI7" s="64"/>
      <c r="MCR7" s="64"/>
      <c r="MCW7" s="214"/>
      <c r="MCX7" s="64"/>
      <c r="MCY7" s="64"/>
      <c r="MDH7" s="64"/>
      <c r="MDM7" s="214"/>
      <c r="MDN7" s="64"/>
      <c r="MDO7" s="64"/>
      <c r="MDX7" s="64"/>
      <c r="MEC7" s="214"/>
      <c r="MED7" s="64"/>
      <c r="MEE7" s="64"/>
      <c r="MEN7" s="64"/>
      <c r="MES7" s="214"/>
      <c r="MET7" s="64"/>
      <c r="MEU7" s="64"/>
      <c r="MFD7" s="64"/>
      <c r="MFI7" s="214"/>
      <c r="MFJ7" s="64"/>
      <c r="MFK7" s="64"/>
      <c r="MFT7" s="64"/>
      <c r="MFY7" s="214"/>
      <c r="MFZ7" s="64"/>
      <c r="MGA7" s="64"/>
      <c r="MGJ7" s="64"/>
      <c r="MGO7" s="214"/>
      <c r="MGP7" s="64"/>
      <c r="MGQ7" s="64"/>
      <c r="MGZ7" s="64"/>
      <c r="MHE7" s="214"/>
      <c r="MHF7" s="64"/>
      <c r="MHG7" s="64"/>
      <c r="MHP7" s="64"/>
      <c r="MHU7" s="214"/>
      <c r="MHV7" s="64"/>
      <c r="MHW7" s="64"/>
      <c r="MIF7" s="64"/>
      <c r="MIK7" s="214"/>
      <c r="MIL7" s="64"/>
      <c r="MIM7" s="64"/>
      <c r="MIV7" s="64"/>
      <c r="MJA7" s="214"/>
      <c r="MJB7" s="64"/>
      <c r="MJC7" s="64"/>
      <c r="MJL7" s="64"/>
      <c r="MJQ7" s="214"/>
      <c r="MJR7" s="64"/>
      <c r="MJS7" s="64"/>
      <c r="MKB7" s="64"/>
      <c r="MKG7" s="214"/>
      <c r="MKH7" s="64"/>
      <c r="MKI7" s="64"/>
      <c r="MKR7" s="64"/>
      <c r="MKW7" s="214"/>
      <c r="MKX7" s="64"/>
      <c r="MKY7" s="64"/>
      <c r="MLH7" s="64"/>
      <c r="MLM7" s="214"/>
      <c r="MLN7" s="64"/>
      <c r="MLO7" s="64"/>
      <c r="MLX7" s="64"/>
      <c r="MMC7" s="214"/>
      <c r="MMD7" s="64"/>
      <c r="MME7" s="64"/>
      <c r="MMN7" s="64"/>
      <c r="MMS7" s="214"/>
      <c r="MMT7" s="64"/>
      <c r="MMU7" s="64"/>
      <c r="MND7" s="64"/>
      <c r="MNI7" s="214"/>
      <c r="MNJ7" s="64"/>
      <c r="MNK7" s="64"/>
      <c r="MNT7" s="64"/>
      <c r="MNY7" s="214"/>
      <c r="MNZ7" s="64"/>
      <c r="MOA7" s="64"/>
      <c r="MOJ7" s="64"/>
      <c r="MOO7" s="214"/>
      <c r="MOP7" s="64"/>
      <c r="MOQ7" s="64"/>
      <c r="MOZ7" s="64"/>
      <c r="MPE7" s="214"/>
      <c r="MPF7" s="64"/>
      <c r="MPG7" s="64"/>
      <c r="MPP7" s="64"/>
      <c r="MPU7" s="214"/>
      <c r="MPV7" s="64"/>
      <c r="MPW7" s="64"/>
      <c r="MQF7" s="64"/>
      <c r="MQK7" s="214"/>
      <c r="MQL7" s="64"/>
      <c r="MQM7" s="64"/>
      <c r="MQV7" s="64"/>
      <c r="MRA7" s="214"/>
      <c r="MRB7" s="64"/>
      <c r="MRC7" s="64"/>
      <c r="MRL7" s="64"/>
      <c r="MRQ7" s="214"/>
      <c r="MRR7" s="64"/>
      <c r="MRS7" s="64"/>
      <c r="MSB7" s="64"/>
      <c r="MSG7" s="214"/>
      <c r="MSH7" s="64"/>
      <c r="MSI7" s="64"/>
      <c r="MSR7" s="64"/>
      <c r="MSW7" s="214"/>
      <c r="MSX7" s="64"/>
      <c r="MSY7" s="64"/>
      <c r="MTH7" s="64"/>
      <c r="MTM7" s="214"/>
      <c r="MTN7" s="64"/>
      <c r="MTO7" s="64"/>
      <c r="MTX7" s="64"/>
      <c r="MUC7" s="214"/>
      <c r="MUD7" s="64"/>
      <c r="MUE7" s="64"/>
      <c r="MUN7" s="64"/>
      <c r="MUS7" s="214"/>
      <c r="MUT7" s="64"/>
      <c r="MUU7" s="64"/>
      <c r="MVD7" s="64"/>
      <c r="MVI7" s="214"/>
      <c r="MVJ7" s="64"/>
      <c r="MVK7" s="64"/>
      <c r="MVT7" s="64"/>
      <c r="MVY7" s="214"/>
      <c r="MVZ7" s="64"/>
      <c r="MWA7" s="64"/>
      <c r="MWJ7" s="64"/>
      <c r="MWO7" s="214"/>
      <c r="MWP7" s="64"/>
      <c r="MWQ7" s="64"/>
      <c r="MWZ7" s="64"/>
      <c r="MXE7" s="214"/>
      <c r="MXF7" s="64"/>
      <c r="MXG7" s="64"/>
      <c r="MXP7" s="64"/>
      <c r="MXU7" s="214"/>
      <c r="MXV7" s="64"/>
      <c r="MXW7" s="64"/>
      <c r="MYF7" s="64"/>
      <c r="MYK7" s="214"/>
      <c r="MYL7" s="64"/>
      <c r="MYM7" s="64"/>
      <c r="MYV7" s="64"/>
      <c r="MZA7" s="214"/>
      <c r="MZB7" s="64"/>
      <c r="MZC7" s="64"/>
      <c r="MZL7" s="64"/>
      <c r="MZQ7" s="214"/>
      <c r="MZR7" s="64"/>
      <c r="MZS7" s="64"/>
      <c r="NAB7" s="64"/>
      <c r="NAG7" s="214"/>
      <c r="NAH7" s="64"/>
      <c r="NAI7" s="64"/>
      <c r="NAR7" s="64"/>
      <c r="NAW7" s="214"/>
      <c r="NAX7" s="64"/>
      <c r="NAY7" s="64"/>
      <c r="NBH7" s="64"/>
      <c r="NBM7" s="214"/>
      <c r="NBN7" s="64"/>
      <c r="NBO7" s="64"/>
      <c r="NBX7" s="64"/>
      <c r="NCC7" s="214"/>
      <c r="NCD7" s="64"/>
      <c r="NCE7" s="64"/>
      <c r="NCN7" s="64"/>
      <c r="NCS7" s="214"/>
      <c r="NCT7" s="64"/>
      <c r="NCU7" s="64"/>
      <c r="NDD7" s="64"/>
      <c r="NDI7" s="214"/>
      <c r="NDJ7" s="64"/>
      <c r="NDK7" s="64"/>
      <c r="NDT7" s="64"/>
      <c r="NDY7" s="214"/>
      <c r="NDZ7" s="64"/>
      <c r="NEA7" s="64"/>
      <c r="NEJ7" s="64"/>
      <c r="NEO7" s="214"/>
      <c r="NEP7" s="64"/>
      <c r="NEQ7" s="64"/>
      <c r="NEZ7" s="64"/>
      <c r="NFE7" s="214"/>
      <c r="NFF7" s="64"/>
      <c r="NFG7" s="64"/>
      <c r="NFP7" s="64"/>
      <c r="NFU7" s="214"/>
      <c r="NFV7" s="64"/>
      <c r="NFW7" s="64"/>
      <c r="NGF7" s="64"/>
      <c r="NGK7" s="214"/>
      <c r="NGL7" s="64"/>
      <c r="NGM7" s="64"/>
      <c r="NGV7" s="64"/>
      <c r="NHA7" s="214"/>
      <c r="NHB7" s="64"/>
      <c r="NHC7" s="64"/>
      <c r="NHL7" s="64"/>
      <c r="NHQ7" s="214"/>
      <c r="NHR7" s="64"/>
      <c r="NHS7" s="64"/>
      <c r="NIB7" s="64"/>
      <c r="NIG7" s="214"/>
      <c r="NIH7" s="64"/>
      <c r="NII7" s="64"/>
      <c r="NIR7" s="64"/>
      <c r="NIW7" s="214"/>
      <c r="NIX7" s="64"/>
      <c r="NIY7" s="64"/>
      <c r="NJH7" s="64"/>
      <c r="NJM7" s="214"/>
      <c r="NJN7" s="64"/>
      <c r="NJO7" s="64"/>
      <c r="NJX7" s="64"/>
      <c r="NKC7" s="214"/>
      <c r="NKD7" s="64"/>
      <c r="NKE7" s="64"/>
      <c r="NKN7" s="64"/>
      <c r="NKS7" s="214"/>
      <c r="NKT7" s="64"/>
      <c r="NKU7" s="64"/>
      <c r="NLD7" s="64"/>
      <c r="NLI7" s="214"/>
      <c r="NLJ7" s="64"/>
      <c r="NLK7" s="64"/>
      <c r="NLT7" s="64"/>
      <c r="NLY7" s="214"/>
      <c r="NLZ7" s="64"/>
      <c r="NMA7" s="64"/>
      <c r="NMJ7" s="64"/>
      <c r="NMO7" s="214"/>
      <c r="NMP7" s="64"/>
      <c r="NMQ7" s="64"/>
      <c r="NMZ7" s="64"/>
      <c r="NNE7" s="214"/>
      <c r="NNF7" s="64"/>
      <c r="NNG7" s="64"/>
      <c r="NNP7" s="64"/>
      <c r="NNU7" s="214"/>
      <c r="NNV7" s="64"/>
      <c r="NNW7" s="64"/>
      <c r="NOF7" s="64"/>
      <c r="NOK7" s="214"/>
      <c r="NOL7" s="64"/>
      <c r="NOM7" s="64"/>
      <c r="NOV7" s="64"/>
      <c r="NPA7" s="214"/>
      <c r="NPB7" s="64"/>
      <c r="NPC7" s="64"/>
      <c r="NPL7" s="64"/>
      <c r="NPQ7" s="214"/>
      <c r="NPR7" s="64"/>
      <c r="NPS7" s="64"/>
      <c r="NQB7" s="64"/>
      <c r="NQG7" s="214"/>
      <c r="NQH7" s="64"/>
      <c r="NQI7" s="64"/>
      <c r="NQR7" s="64"/>
      <c r="NQW7" s="214"/>
      <c r="NQX7" s="64"/>
      <c r="NQY7" s="64"/>
      <c r="NRH7" s="64"/>
      <c r="NRM7" s="214"/>
      <c r="NRN7" s="64"/>
      <c r="NRO7" s="64"/>
      <c r="NRX7" s="64"/>
      <c r="NSC7" s="214"/>
      <c r="NSD7" s="64"/>
      <c r="NSE7" s="64"/>
      <c r="NSN7" s="64"/>
      <c r="NSS7" s="214"/>
      <c r="NST7" s="64"/>
      <c r="NSU7" s="64"/>
      <c r="NTD7" s="64"/>
      <c r="NTI7" s="214"/>
      <c r="NTJ7" s="64"/>
      <c r="NTK7" s="64"/>
      <c r="NTT7" s="64"/>
      <c r="NTY7" s="214"/>
      <c r="NTZ7" s="64"/>
      <c r="NUA7" s="64"/>
      <c r="NUJ7" s="64"/>
      <c r="NUO7" s="214"/>
      <c r="NUP7" s="64"/>
      <c r="NUQ7" s="64"/>
      <c r="NUZ7" s="64"/>
      <c r="NVE7" s="214"/>
      <c r="NVF7" s="64"/>
      <c r="NVG7" s="64"/>
      <c r="NVP7" s="64"/>
      <c r="NVU7" s="214"/>
      <c r="NVV7" s="64"/>
      <c r="NVW7" s="64"/>
      <c r="NWF7" s="64"/>
      <c r="NWK7" s="214"/>
      <c r="NWL7" s="64"/>
      <c r="NWM7" s="64"/>
      <c r="NWV7" s="64"/>
      <c r="NXA7" s="214"/>
      <c r="NXB7" s="64"/>
      <c r="NXC7" s="64"/>
      <c r="NXL7" s="64"/>
      <c r="NXQ7" s="214"/>
      <c r="NXR7" s="64"/>
      <c r="NXS7" s="64"/>
      <c r="NYB7" s="64"/>
      <c r="NYG7" s="214"/>
      <c r="NYH7" s="64"/>
      <c r="NYI7" s="64"/>
      <c r="NYR7" s="64"/>
      <c r="NYW7" s="214"/>
      <c r="NYX7" s="64"/>
      <c r="NYY7" s="64"/>
      <c r="NZH7" s="64"/>
      <c r="NZM7" s="214"/>
      <c r="NZN7" s="64"/>
      <c r="NZO7" s="64"/>
      <c r="NZX7" s="64"/>
      <c r="OAC7" s="214"/>
      <c r="OAD7" s="64"/>
      <c r="OAE7" s="64"/>
      <c r="OAN7" s="64"/>
      <c r="OAS7" s="214"/>
      <c r="OAT7" s="64"/>
      <c r="OAU7" s="64"/>
      <c r="OBD7" s="64"/>
      <c r="OBI7" s="214"/>
      <c r="OBJ7" s="64"/>
      <c r="OBK7" s="64"/>
      <c r="OBT7" s="64"/>
      <c r="OBY7" s="214"/>
      <c r="OBZ7" s="64"/>
      <c r="OCA7" s="64"/>
      <c r="OCJ7" s="64"/>
      <c r="OCO7" s="214"/>
      <c r="OCP7" s="64"/>
      <c r="OCQ7" s="64"/>
      <c r="OCZ7" s="64"/>
      <c r="ODE7" s="214"/>
      <c r="ODF7" s="64"/>
      <c r="ODG7" s="64"/>
      <c r="ODP7" s="64"/>
      <c r="ODU7" s="214"/>
      <c r="ODV7" s="64"/>
      <c r="ODW7" s="64"/>
      <c r="OEF7" s="64"/>
      <c r="OEK7" s="214"/>
      <c r="OEL7" s="64"/>
      <c r="OEM7" s="64"/>
      <c r="OEV7" s="64"/>
      <c r="OFA7" s="214"/>
      <c r="OFB7" s="64"/>
      <c r="OFC7" s="64"/>
      <c r="OFL7" s="64"/>
      <c r="OFQ7" s="214"/>
      <c r="OFR7" s="64"/>
      <c r="OFS7" s="64"/>
      <c r="OGB7" s="64"/>
      <c r="OGG7" s="214"/>
      <c r="OGH7" s="64"/>
      <c r="OGI7" s="64"/>
      <c r="OGR7" s="64"/>
      <c r="OGW7" s="214"/>
      <c r="OGX7" s="64"/>
      <c r="OGY7" s="64"/>
      <c r="OHH7" s="64"/>
      <c r="OHM7" s="214"/>
      <c r="OHN7" s="64"/>
      <c r="OHO7" s="64"/>
      <c r="OHX7" s="64"/>
      <c r="OIC7" s="214"/>
      <c r="OID7" s="64"/>
      <c r="OIE7" s="64"/>
      <c r="OIN7" s="64"/>
      <c r="OIS7" s="214"/>
      <c r="OIT7" s="64"/>
      <c r="OIU7" s="64"/>
      <c r="OJD7" s="64"/>
      <c r="OJI7" s="214"/>
      <c r="OJJ7" s="64"/>
      <c r="OJK7" s="64"/>
      <c r="OJT7" s="64"/>
      <c r="OJY7" s="214"/>
      <c r="OJZ7" s="64"/>
      <c r="OKA7" s="64"/>
      <c r="OKJ7" s="64"/>
      <c r="OKO7" s="214"/>
      <c r="OKP7" s="64"/>
      <c r="OKQ7" s="64"/>
      <c r="OKZ7" s="64"/>
      <c r="OLE7" s="214"/>
      <c r="OLF7" s="64"/>
      <c r="OLG7" s="64"/>
      <c r="OLP7" s="64"/>
      <c r="OLU7" s="214"/>
      <c r="OLV7" s="64"/>
      <c r="OLW7" s="64"/>
      <c r="OMF7" s="64"/>
      <c r="OMK7" s="214"/>
      <c r="OML7" s="64"/>
      <c r="OMM7" s="64"/>
      <c r="OMV7" s="64"/>
      <c r="ONA7" s="214"/>
      <c r="ONB7" s="64"/>
      <c r="ONC7" s="64"/>
      <c r="ONL7" s="64"/>
      <c r="ONQ7" s="214"/>
      <c r="ONR7" s="64"/>
      <c r="ONS7" s="64"/>
      <c r="OOB7" s="64"/>
      <c r="OOG7" s="214"/>
      <c r="OOH7" s="64"/>
      <c r="OOI7" s="64"/>
      <c r="OOR7" s="64"/>
      <c r="OOW7" s="214"/>
      <c r="OOX7" s="64"/>
      <c r="OOY7" s="64"/>
      <c r="OPH7" s="64"/>
      <c r="OPM7" s="214"/>
      <c r="OPN7" s="64"/>
      <c r="OPO7" s="64"/>
      <c r="OPX7" s="64"/>
      <c r="OQC7" s="214"/>
      <c r="OQD7" s="64"/>
      <c r="OQE7" s="64"/>
      <c r="OQN7" s="64"/>
      <c r="OQS7" s="214"/>
      <c r="OQT7" s="64"/>
      <c r="OQU7" s="64"/>
      <c r="ORD7" s="64"/>
      <c r="ORI7" s="214"/>
      <c r="ORJ7" s="64"/>
      <c r="ORK7" s="64"/>
      <c r="ORT7" s="64"/>
      <c r="ORY7" s="214"/>
      <c r="ORZ7" s="64"/>
      <c r="OSA7" s="64"/>
      <c r="OSJ7" s="64"/>
      <c r="OSO7" s="214"/>
      <c r="OSP7" s="64"/>
      <c r="OSQ7" s="64"/>
      <c r="OSZ7" s="64"/>
      <c r="OTE7" s="214"/>
      <c r="OTF7" s="64"/>
      <c r="OTG7" s="64"/>
      <c r="OTP7" s="64"/>
      <c r="OTU7" s="214"/>
      <c r="OTV7" s="64"/>
      <c r="OTW7" s="64"/>
      <c r="OUF7" s="64"/>
      <c r="OUK7" s="214"/>
      <c r="OUL7" s="64"/>
      <c r="OUM7" s="64"/>
      <c r="OUV7" s="64"/>
      <c r="OVA7" s="214"/>
      <c r="OVB7" s="64"/>
      <c r="OVC7" s="64"/>
      <c r="OVL7" s="64"/>
      <c r="OVQ7" s="214"/>
      <c r="OVR7" s="64"/>
      <c r="OVS7" s="64"/>
      <c r="OWB7" s="64"/>
      <c r="OWG7" s="214"/>
      <c r="OWH7" s="64"/>
      <c r="OWI7" s="64"/>
      <c r="OWR7" s="64"/>
      <c r="OWW7" s="214"/>
      <c r="OWX7" s="64"/>
      <c r="OWY7" s="64"/>
      <c r="OXH7" s="64"/>
      <c r="OXM7" s="214"/>
      <c r="OXN7" s="64"/>
      <c r="OXO7" s="64"/>
      <c r="OXX7" s="64"/>
      <c r="OYC7" s="214"/>
      <c r="OYD7" s="64"/>
      <c r="OYE7" s="64"/>
      <c r="OYN7" s="64"/>
      <c r="OYS7" s="214"/>
      <c r="OYT7" s="64"/>
      <c r="OYU7" s="64"/>
      <c r="OZD7" s="64"/>
      <c r="OZI7" s="214"/>
      <c r="OZJ7" s="64"/>
      <c r="OZK7" s="64"/>
      <c r="OZT7" s="64"/>
      <c r="OZY7" s="214"/>
      <c r="OZZ7" s="64"/>
      <c r="PAA7" s="64"/>
      <c r="PAJ7" s="64"/>
      <c r="PAO7" s="214"/>
      <c r="PAP7" s="64"/>
      <c r="PAQ7" s="64"/>
      <c r="PAZ7" s="64"/>
      <c r="PBE7" s="214"/>
      <c r="PBF7" s="64"/>
      <c r="PBG7" s="64"/>
      <c r="PBP7" s="64"/>
      <c r="PBU7" s="214"/>
      <c r="PBV7" s="64"/>
      <c r="PBW7" s="64"/>
      <c r="PCF7" s="64"/>
      <c r="PCK7" s="214"/>
      <c r="PCL7" s="64"/>
      <c r="PCM7" s="64"/>
      <c r="PCV7" s="64"/>
      <c r="PDA7" s="214"/>
      <c r="PDB7" s="64"/>
      <c r="PDC7" s="64"/>
      <c r="PDL7" s="64"/>
      <c r="PDQ7" s="214"/>
      <c r="PDR7" s="64"/>
      <c r="PDS7" s="64"/>
      <c r="PEB7" s="64"/>
      <c r="PEG7" s="214"/>
      <c r="PEH7" s="64"/>
      <c r="PEI7" s="64"/>
      <c r="PER7" s="64"/>
      <c r="PEW7" s="214"/>
      <c r="PEX7" s="64"/>
      <c r="PEY7" s="64"/>
      <c r="PFH7" s="64"/>
      <c r="PFM7" s="214"/>
      <c r="PFN7" s="64"/>
      <c r="PFO7" s="64"/>
      <c r="PFX7" s="64"/>
      <c r="PGC7" s="214"/>
      <c r="PGD7" s="64"/>
      <c r="PGE7" s="64"/>
      <c r="PGN7" s="64"/>
      <c r="PGS7" s="214"/>
      <c r="PGT7" s="64"/>
      <c r="PGU7" s="64"/>
      <c r="PHD7" s="64"/>
      <c r="PHI7" s="214"/>
      <c r="PHJ7" s="64"/>
      <c r="PHK7" s="64"/>
      <c r="PHT7" s="64"/>
      <c r="PHY7" s="214"/>
      <c r="PHZ7" s="64"/>
      <c r="PIA7" s="64"/>
      <c r="PIJ7" s="64"/>
      <c r="PIO7" s="214"/>
      <c r="PIP7" s="64"/>
      <c r="PIQ7" s="64"/>
      <c r="PIZ7" s="64"/>
      <c r="PJE7" s="214"/>
      <c r="PJF7" s="64"/>
      <c r="PJG7" s="64"/>
      <c r="PJP7" s="64"/>
      <c r="PJU7" s="214"/>
      <c r="PJV7" s="64"/>
      <c r="PJW7" s="64"/>
      <c r="PKF7" s="64"/>
      <c r="PKK7" s="214"/>
      <c r="PKL7" s="64"/>
      <c r="PKM7" s="64"/>
      <c r="PKV7" s="64"/>
      <c r="PLA7" s="214"/>
      <c r="PLB7" s="64"/>
      <c r="PLC7" s="64"/>
      <c r="PLL7" s="64"/>
      <c r="PLQ7" s="214"/>
      <c r="PLR7" s="64"/>
      <c r="PLS7" s="64"/>
      <c r="PMB7" s="64"/>
      <c r="PMG7" s="214"/>
      <c r="PMH7" s="64"/>
      <c r="PMI7" s="64"/>
      <c r="PMR7" s="64"/>
      <c r="PMW7" s="214"/>
      <c r="PMX7" s="64"/>
      <c r="PMY7" s="64"/>
      <c r="PNH7" s="64"/>
      <c r="PNM7" s="214"/>
      <c r="PNN7" s="64"/>
      <c r="PNO7" s="64"/>
      <c r="PNX7" s="64"/>
      <c r="POC7" s="214"/>
      <c r="POD7" s="64"/>
      <c r="POE7" s="64"/>
      <c r="PON7" s="64"/>
      <c r="POS7" s="214"/>
      <c r="POT7" s="64"/>
      <c r="POU7" s="64"/>
      <c r="PPD7" s="64"/>
      <c r="PPI7" s="214"/>
      <c r="PPJ7" s="64"/>
      <c r="PPK7" s="64"/>
      <c r="PPT7" s="64"/>
      <c r="PPY7" s="214"/>
      <c r="PPZ7" s="64"/>
      <c r="PQA7" s="64"/>
      <c r="PQJ7" s="64"/>
      <c r="PQO7" s="214"/>
      <c r="PQP7" s="64"/>
      <c r="PQQ7" s="64"/>
      <c r="PQZ7" s="64"/>
      <c r="PRE7" s="214"/>
      <c r="PRF7" s="64"/>
      <c r="PRG7" s="64"/>
      <c r="PRP7" s="64"/>
      <c r="PRU7" s="214"/>
      <c r="PRV7" s="64"/>
      <c r="PRW7" s="64"/>
      <c r="PSF7" s="64"/>
      <c r="PSK7" s="214"/>
      <c r="PSL7" s="64"/>
      <c r="PSM7" s="64"/>
      <c r="PSV7" s="64"/>
      <c r="PTA7" s="214"/>
      <c r="PTB7" s="64"/>
      <c r="PTC7" s="64"/>
      <c r="PTL7" s="64"/>
      <c r="PTQ7" s="214"/>
      <c r="PTR7" s="64"/>
      <c r="PTS7" s="64"/>
      <c r="PUB7" s="64"/>
      <c r="PUG7" s="214"/>
      <c r="PUH7" s="64"/>
      <c r="PUI7" s="64"/>
      <c r="PUR7" s="64"/>
      <c r="PUW7" s="214"/>
      <c r="PUX7" s="64"/>
      <c r="PUY7" s="64"/>
      <c r="PVH7" s="64"/>
      <c r="PVM7" s="214"/>
      <c r="PVN7" s="64"/>
      <c r="PVO7" s="64"/>
      <c r="PVX7" s="64"/>
      <c r="PWC7" s="214"/>
      <c r="PWD7" s="64"/>
      <c r="PWE7" s="64"/>
      <c r="PWN7" s="64"/>
      <c r="PWS7" s="214"/>
      <c r="PWT7" s="64"/>
      <c r="PWU7" s="64"/>
      <c r="PXD7" s="64"/>
      <c r="PXI7" s="214"/>
      <c r="PXJ7" s="64"/>
      <c r="PXK7" s="64"/>
      <c r="PXT7" s="64"/>
      <c r="PXY7" s="214"/>
      <c r="PXZ7" s="64"/>
      <c r="PYA7" s="64"/>
      <c r="PYJ7" s="64"/>
      <c r="PYO7" s="214"/>
      <c r="PYP7" s="64"/>
      <c r="PYQ7" s="64"/>
      <c r="PYZ7" s="64"/>
      <c r="PZE7" s="214"/>
      <c r="PZF7" s="64"/>
      <c r="PZG7" s="64"/>
      <c r="PZP7" s="64"/>
      <c r="PZU7" s="214"/>
      <c r="PZV7" s="64"/>
      <c r="PZW7" s="64"/>
      <c r="QAF7" s="64"/>
      <c r="QAK7" s="214"/>
      <c r="QAL7" s="64"/>
      <c r="QAM7" s="64"/>
      <c r="QAV7" s="64"/>
      <c r="QBA7" s="214"/>
      <c r="QBB7" s="64"/>
      <c r="QBC7" s="64"/>
      <c r="QBL7" s="64"/>
      <c r="QBQ7" s="214"/>
      <c r="QBR7" s="64"/>
      <c r="QBS7" s="64"/>
      <c r="QCB7" s="64"/>
      <c r="QCG7" s="214"/>
      <c r="QCH7" s="64"/>
      <c r="QCI7" s="64"/>
      <c r="QCR7" s="64"/>
      <c r="QCW7" s="214"/>
      <c r="QCX7" s="64"/>
      <c r="QCY7" s="64"/>
      <c r="QDH7" s="64"/>
      <c r="QDM7" s="214"/>
      <c r="QDN7" s="64"/>
      <c r="QDO7" s="64"/>
      <c r="QDX7" s="64"/>
      <c r="QEC7" s="214"/>
      <c r="QED7" s="64"/>
      <c r="QEE7" s="64"/>
      <c r="QEN7" s="64"/>
      <c r="QES7" s="214"/>
      <c r="QET7" s="64"/>
      <c r="QEU7" s="64"/>
      <c r="QFD7" s="64"/>
      <c r="QFI7" s="214"/>
      <c r="QFJ7" s="64"/>
      <c r="QFK7" s="64"/>
      <c r="QFT7" s="64"/>
      <c r="QFY7" s="214"/>
      <c r="QFZ7" s="64"/>
      <c r="QGA7" s="64"/>
      <c r="QGJ7" s="64"/>
      <c r="QGO7" s="214"/>
      <c r="QGP7" s="64"/>
      <c r="QGQ7" s="64"/>
      <c r="QGZ7" s="64"/>
      <c r="QHE7" s="214"/>
      <c r="QHF7" s="64"/>
      <c r="QHG7" s="64"/>
      <c r="QHP7" s="64"/>
      <c r="QHU7" s="214"/>
      <c r="QHV7" s="64"/>
      <c r="QHW7" s="64"/>
      <c r="QIF7" s="64"/>
      <c r="QIK7" s="214"/>
      <c r="QIL7" s="64"/>
      <c r="QIM7" s="64"/>
      <c r="QIV7" s="64"/>
      <c r="QJA7" s="214"/>
      <c r="QJB7" s="64"/>
      <c r="QJC7" s="64"/>
      <c r="QJL7" s="64"/>
      <c r="QJQ7" s="214"/>
      <c r="QJR7" s="64"/>
      <c r="QJS7" s="64"/>
      <c r="QKB7" s="64"/>
      <c r="QKG7" s="214"/>
      <c r="QKH7" s="64"/>
      <c r="QKI7" s="64"/>
      <c r="QKR7" s="64"/>
      <c r="QKW7" s="214"/>
      <c r="QKX7" s="64"/>
      <c r="QKY7" s="64"/>
      <c r="QLH7" s="64"/>
      <c r="QLM7" s="214"/>
      <c r="QLN7" s="64"/>
      <c r="QLO7" s="64"/>
      <c r="QLX7" s="64"/>
      <c r="QMC7" s="214"/>
      <c r="QMD7" s="64"/>
      <c r="QME7" s="64"/>
      <c r="QMN7" s="64"/>
      <c r="QMS7" s="214"/>
      <c r="QMT7" s="64"/>
      <c r="QMU7" s="64"/>
      <c r="QND7" s="64"/>
      <c r="QNI7" s="214"/>
      <c r="QNJ7" s="64"/>
      <c r="QNK7" s="64"/>
      <c r="QNT7" s="64"/>
      <c r="QNY7" s="214"/>
      <c r="QNZ7" s="64"/>
      <c r="QOA7" s="64"/>
      <c r="QOJ7" s="64"/>
      <c r="QOO7" s="214"/>
      <c r="QOP7" s="64"/>
      <c r="QOQ7" s="64"/>
      <c r="QOZ7" s="64"/>
      <c r="QPE7" s="214"/>
      <c r="QPF7" s="64"/>
      <c r="QPG7" s="64"/>
      <c r="QPP7" s="64"/>
      <c r="QPU7" s="214"/>
      <c r="QPV7" s="64"/>
      <c r="QPW7" s="64"/>
      <c r="QQF7" s="64"/>
      <c r="QQK7" s="214"/>
      <c r="QQL7" s="64"/>
      <c r="QQM7" s="64"/>
      <c r="QQV7" s="64"/>
      <c r="QRA7" s="214"/>
      <c r="QRB7" s="64"/>
      <c r="QRC7" s="64"/>
      <c r="QRL7" s="64"/>
      <c r="QRQ7" s="214"/>
      <c r="QRR7" s="64"/>
      <c r="QRS7" s="64"/>
      <c r="QSB7" s="64"/>
      <c r="QSG7" s="214"/>
      <c r="QSH7" s="64"/>
      <c r="QSI7" s="64"/>
      <c r="QSR7" s="64"/>
      <c r="QSW7" s="214"/>
      <c r="QSX7" s="64"/>
      <c r="QSY7" s="64"/>
      <c r="QTH7" s="64"/>
      <c r="QTM7" s="214"/>
      <c r="QTN7" s="64"/>
      <c r="QTO7" s="64"/>
      <c r="QTX7" s="64"/>
      <c r="QUC7" s="214"/>
      <c r="QUD7" s="64"/>
      <c r="QUE7" s="64"/>
      <c r="QUN7" s="64"/>
      <c r="QUS7" s="214"/>
      <c r="QUT7" s="64"/>
      <c r="QUU7" s="64"/>
      <c r="QVD7" s="64"/>
      <c r="QVI7" s="214"/>
      <c r="QVJ7" s="64"/>
      <c r="QVK7" s="64"/>
      <c r="QVT7" s="64"/>
      <c r="QVY7" s="214"/>
      <c r="QVZ7" s="64"/>
      <c r="QWA7" s="64"/>
      <c r="QWJ7" s="64"/>
      <c r="QWO7" s="214"/>
      <c r="QWP7" s="64"/>
      <c r="QWQ7" s="64"/>
      <c r="QWZ7" s="64"/>
      <c r="QXE7" s="214"/>
      <c r="QXF7" s="64"/>
      <c r="QXG7" s="64"/>
      <c r="QXP7" s="64"/>
      <c r="QXU7" s="214"/>
      <c r="QXV7" s="64"/>
      <c r="QXW7" s="64"/>
      <c r="QYF7" s="64"/>
      <c r="QYK7" s="214"/>
      <c r="QYL7" s="64"/>
      <c r="QYM7" s="64"/>
      <c r="QYV7" s="64"/>
      <c r="QZA7" s="214"/>
      <c r="QZB7" s="64"/>
      <c r="QZC7" s="64"/>
      <c r="QZL7" s="64"/>
      <c r="QZQ7" s="214"/>
      <c r="QZR7" s="64"/>
      <c r="QZS7" s="64"/>
      <c r="RAB7" s="64"/>
      <c r="RAG7" s="214"/>
      <c r="RAH7" s="64"/>
      <c r="RAI7" s="64"/>
      <c r="RAR7" s="64"/>
      <c r="RAW7" s="214"/>
      <c r="RAX7" s="64"/>
      <c r="RAY7" s="64"/>
      <c r="RBH7" s="64"/>
      <c r="RBM7" s="214"/>
      <c r="RBN7" s="64"/>
      <c r="RBO7" s="64"/>
      <c r="RBX7" s="64"/>
      <c r="RCC7" s="214"/>
      <c r="RCD7" s="64"/>
      <c r="RCE7" s="64"/>
      <c r="RCN7" s="64"/>
      <c r="RCS7" s="214"/>
      <c r="RCT7" s="64"/>
      <c r="RCU7" s="64"/>
      <c r="RDD7" s="64"/>
      <c r="RDI7" s="214"/>
      <c r="RDJ7" s="64"/>
      <c r="RDK7" s="64"/>
      <c r="RDT7" s="64"/>
      <c r="RDY7" s="214"/>
      <c r="RDZ7" s="64"/>
      <c r="REA7" s="64"/>
      <c r="REJ7" s="64"/>
      <c r="REO7" s="214"/>
      <c r="REP7" s="64"/>
      <c r="REQ7" s="64"/>
      <c r="REZ7" s="64"/>
      <c r="RFE7" s="214"/>
      <c r="RFF7" s="64"/>
      <c r="RFG7" s="64"/>
      <c r="RFP7" s="64"/>
      <c r="RFU7" s="214"/>
      <c r="RFV7" s="64"/>
      <c r="RFW7" s="64"/>
      <c r="RGF7" s="64"/>
      <c r="RGK7" s="214"/>
      <c r="RGL7" s="64"/>
      <c r="RGM7" s="64"/>
      <c r="RGV7" s="64"/>
      <c r="RHA7" s="214"/>
      <c r="RHB7" s="64"/>
      <c r="RHC7" s="64"/>
      <c r="RHL7" s="64"/>
      <c r="RHQ7" s="214"/>
      <c r="RHR7" s="64"/>
      <c r="RHS7" s="64"/>
      <c r="RIB7" s="64"/>
      <c r="RIG7" s="214"/>
      <c r="RIH7" s="64"/>
      <c r="RII7" s="64"/>
      <c r="RIR7" s="64"/>
      <c r="RIW7" s="214"/>
      <c r="RIX7" s="64"/>
      <c r="RIY7" s="64"/>
      <c r="RJH7" s="64"/>
      <c r="RJM7" s="214"/>
      <c r="RJN7" s="64"/>
      <c r="RJO7" s="64"/>
      <c r="RJX7" s="64"/>
      <c r="RKC7" s="214"/>
      <c r="RKD7" s="64"/>
      <c r="RKE7" s="64"/>
      <c r="RKN7" s="64"/>
      <c r="RKS7" s="214"/>
      <c r="RKT7" s="64"/>
      <c r="RKU7" s="64"/>
      <c r="RLD7" s="64"/>
      <c r="RLI7" s="214"/>
      <c r="RLJ7" s="64"/>
      <c r="RLK7" s="64"/>
      <c r="RLT7" s="64"/>
      <c r="RLY7" s="214"/>
      <c r="RLZ7" s="64"/>
      <c r="RMA7" s="64"/>
      <c r="RMJ7" s="64"/>
      <c r="RMO7" s="214"/>
      <c r="RMP7" s="64"/>
      <c r="RMQ7" s="64"/>
      <c r="RMZ7" s="64"/>
      <c r="RNE7" s="214"/>
      <c r="RNF7" s="64"/>
      <c r="RNG7" s="64"/>
      <c r="RNP7" s="64"/>
      <c r="RNU7" s="214"/>
      <c r="RNV7" s="64"/>
      <c r="RNW7" s="64"/>
      <c r="ROF7" s="64"/>
      <c r="ROK7" s="214"/>
      <c r="ROL7" s="64"/>
      <c r="ROM7" s="64"/>
      <c r="ROV7" s="64"/>
      <c r="RPA7" s="214"/>
      <c r="RPB7" s="64"/>
      <c r="RPC7" s="64"/>
      <c r="RPL7" s="64"/>
      <c r="RPQ7" s="214"/>
      <c r="RPR7" s="64"/>
      <c r="RPS7" s="64"/>
      <c r="RQB7" s="64"/>
      <c r="RQG7" s="214"/>
      <c r="RQH7" s="64"/>
      <c r="RQI7" s="64"/>
      <c r="RQR7" s="64"/>
      <c r="RQW7" s="214"/>
      <c r="RQX7" s="64"/>
      <c r="RQY7" s="64"/>
      <c r="RRH7" s="64"/>
      <c r="RRM7" s="214"/>
      <c r="RRN7" s="64"/>
      <c r="RRO7" s="64"/>
      <c r="RRX7" s="64"/>
      <c r="RSC7" s="214"/>
      <c r="RSD7" s="64"/>
      <c r="RSE7" s="64"/>
      <c r="RSN7" s="64"/>
      <c r="RSS7" s="214"/>
      <c r="RST7" s="64"/>
      <c r="RSU7" s="64"/>
      <c r="RTD7" s="64"/>
      <c r="RTI7" s="214"/>
      <c r="RTJ7" s="64"/>
      <c r="RTK7" s="64"/>
      <c r="RTT7" s="64"/>
      <c r="RTY7" s="214"/>
      <c r="RTZ7" s="64"/>
      <c r="RUA7" s="64"/>
      <c r="RUJ7" s="64"/>
      <c r="RUO7" s="214"/>
      <c r="RUP7" s="64"/>
      <c r="RUQ7" s="64"/>
      <c r="RUZ7" s="64"/>
      <c r="RVE7" s="214"/>
      <c r="RVF7" s="64"/>
      <c r="RVG7" s="64"/>
      <c r="RVP7" s="64"/>
      <c r="RVU7" s="214"/>
      <c r="RVV7" s="64"/>
      <c r="RVW7" s="64"/>
      <c r="RWF7" s="64"/>
      <c r="RWK7" s="214"/>
      <c r="RWL7" s="64"/>
      <c r="RWM7" s="64"/>
      <c r="RWV7" s="64"/>
      <c r="RXA7" s="214"/>
      <c r="RXB7" s="64"/>
      <c r="RXC7" s="64"/>
      <c r="RXL7" s="64"/>
      <c r="RXQ7" s="214"/>
      <c r="RXR7" s="64"/>
      <c r="RXS7" s="64"/>
      <c r="RYB7" s="64"/>
      <c r="RYG7" s="214"/>
      <c r="RYH7" s="64"/>
      <c r="RYI7" s="64"/>
      <c r="RYR7" s="64"/>
      <c r="RYW7" s="214"/>
      <c r="RYX7" s="64"/>
      <c r="RYY7" s="64"/>
      <c r="RZH7" s="64"/>
      <c r="RZM7" s="214"/>
      <c r="RZN7" s="64"/>
      <c r="RZO7" s="64"/>
      <c r="RZX7" s="64"/>
      <c r="SAC7" s="214"/>
      <c r="SAD7" s="64"/>
      <c r="SAE7" s="64"/>
      <c r="SAN7" s="64"/>
      <c r="SAS7" s="214"/>
      <c r="SAT7" s="64"/>
      <c r="SAU7" s="64"/>
      <c r="SBD7" s="64"/>
      <c r="SBI7" s="214"/>
      <c r="SBJ7" s="64"/>
      <c r="SBK7" s="64"/>
      <c r="SBT7" s="64"/>
      <c r="SBY7" s="214"/>
      <c r="SBZ7" s="64"/>
      <c r="SCA7" s="64"/>
      <c r="SCJ7" s="64"/>
      <c r="SCO7" s="214"/>
      <c r="SCP7" s="64"/>
      <c r="SCQ7" s="64"/>
      <c r="SCZ7" s="64"/>
      <c r="SDE7" s="214"/>
      <c r="SDF7" s="64"/>
      <c r="SDG7" s="64"/>
      <c r="SDP7" s="64"/>
      <c r="SDU7" s="214"/>
      <c r="SDV7" s="64"/>
      <c r="SDW7" s="64"/>
      <c r="SEF7" s="64"/>
      <c r="SEK7" s="214"/>
      <c r="SEL7" s="64"/>
      <c r="SEM7" s="64"/>
      <c r="SEV7" s="64"/>
      <c r="SFA7" s="214"/>
      <c r="SFB7" s="64"/>
      <c r="SFC7" s="64"/>
      <c r="SFL7" s="64"/>
      <c r="SFQ7" s="214"/>
      <c r="SFR7" s="64"/>
      <c r="SFS7" s="64"/>
      <c r="SGB7" s="64"/>
      <c r="SGG7" s="214"/>
      <c r="SGH7" s="64"/>
      <c r="SGI7" s="64"/>
      <c r="SGR7" s="64"/>
      <c r="SGW7" s="214"/>
      <c r="SGX7" s="64"/>
      <c r="SGY7" s="64"/>
      <c r="SHH7" s="64"/>
      <c r="SHM7" s="214"/>
      <c r="SHN7" s="64"/>
      <c r="SHO7" s="64"/>
      <c r="SHX7" s="64"/>
      <c r="SIC7" s="214"/>
      <c r="SID7" s="64"/>
      <c r="SIE7" s="64"/>
      <c r="SIN7" s="64"/>
      <c r="SIS7" s="214"/>
      <c r="SIT7" s="64"/>
      <c r="SIU7" s="64"/>
      <c r="SJD7" s="64"/>
      <c r="SJI7" s="214"/>
      <c r="SJJ7" s="64"/>
      <c r="SJK7" s="64"/>
      <c r="SJT7" s="64"/>
      <c r="SJY7" s="214"/>
      <c r="SJZ7" s="64"/>
      <c r="SKA7" s="64"/>
      <c r="SKJ7" s="64"/>
      <c r="SKO7" s="214"/>
      <c r="SKP7" s="64"/>
      <c r="SKQ7" s="64"/>
      <c r="SKZ7" s="64"/>
      <c r="SLE7" s="214"/>
      <c r="SLF7" s="64"/>
      <c r="SLG7" s="64"/>
      <c r="SLP7" s="64"/>
      <c r="SLU7" s="214"/>
      <c r="SLV7" s="64"/>
      <c r="SLW7" s="64"/>
      <c r="SMF7" s="64"/>
      <c r="SMK7" s="214"/>
      <c r="SML7" s="64"/>
      <c r="SMM7" s="64"/>
      <c r="SMV7" s="64"/>
      <c r="SNA7" s="214"/>
      <c r="SNB7" s="64"/>
      <c r="SNC7" s="64"/>
      <c r="SNL7" s="64"/>
      <c r="SNQ7" s="214"/>
      <c r="SNR7" s="64"/>
      <c r="SNS7" s="64"/>
      <c r="SOB7" s="64"/>
      <c r="SOG7" s="214"/>
      <c r="SOH7" s="64"/>
      <c r="SOI7" s="64"/>
      <c r="SOR7" s="64"/>
      <c r="SOW7" s="214"/>
      <c r="SOX7" s="64"/>
      <c r="SOY7" s="64"/>
      <c r="SPH7" s="64"/>
      <c r="SPM7" s="214"/>
      <c r="SPN7" s="64"/>
      <c r="SPO7" s="64"/>
      <c r="SPX7" s="64"/>
      <c r="SQC7" s="214"/>
      <c r="SQD7" s="64"/>
      <c r="SQE7" s="64"/>
      <c r="SQN7" s="64"/>
      <c r="SQS7" s="214"/>
      <c r="SQT7" s="64"/>
      <c r="SQU7" s="64"/>
      <c r="SRD7" s="64"/>
      <c r="SRI7" s="214"/>
      <c r="SRJ7" s="64"/>
      <c r="SRK7" s="64"/>
      <c r="SRT7" s="64"/>
      <c r="SRY7" s="214"/>
      <c r="SRZ7" s="64"/>
      <c r="SSA7" s="64"/>
      <c r="SSJ7" s="64"/>
      <c r="SSO7" s="214"/>
      <c r="SSP7" s="64"/>
      <c r="SSQ7" s="64"/>
      <c r="SSZ7" s="64"/>
      <c r="STE7" s="214"/>
      <c r="STF7" s="64"/>
      <c r="STG7" s="64"/>
      <c r="STP7" s="64"/>
      <c r="STU7" s="214"/>
      <c r="STV7" s="64"/>
      <c r="STW7" s="64"/>
      <c r="SUF7" s="64"/>
      <c r="SUK7" s="214"/>
      <c r="SUL7" s="64"/>
      <c r="SUM7" s="64"/>
      <c r="SUV7" s="64"/>
      <c r="SVA7" s="214"/>
      <c r="SVB7" s="64"/>
      <c r="SVC7" s="64"/>
      <c r="SVL7" s="64"/>
      <c r="SVQ7" s="214"/>
      <c r="SVR7" s="64"/>
      <c r="SVS7" s="64"/>
      <c r="SWB7" s="64"/>
      <c r="SWG7" s="214"/>
      <c r="SWH7" s="64"/>
      <c r="SWI7" s="64"/>
      <c r="SWR7" s="64"/>
      <c r="SWW7" s="214"/>
      <c r="SWX7" s="64"/>
      <c r="SWY7" s="64"/>
      <c r="SXH7" s="64"/>
      <c r="SXM7" s="214"/>
      <c r="SXN7" s="64"/>
      <c r="SXO7" s="64"/>
      <c r="SXX7" s="64"/>
      <c r="SYC7" s="214"/>
      <c r="SYD7" s="64"/>
      <c r="SYE7" s="64"/>
      <c r="SYN7" s="64"/>
      <c r="SYS7" s="214"/>
      <c r="SYT7" s="64"/>
      <c r="SYU7" s="64"/>
      <c r="SZD7" s="64"/>
      <c r="SZI7" s="214"/>
      <c r="SZJ7" s="64"/>
      <c r="SZK7" s="64"/>
      <c r="SZT7" s="64"/>
      <c r="SZY7" s="214"/>
      <c r="SZZ7" s="64"/>
      <c r="TAA7" s="64"/>
      <c r="TAJ7" s="64"/>
      <c r="TAO7" s="214"/>
      <c r="TAP7" s="64"/>
      <c r="TAQ7" s="64"/>
      <c r="TAZ7" s="64"/>
      <c r="TBE7" s="214"/>
      <c r="TBF7" s="64"/>
      <c r="TBG7" s="64"/>
      <c r="TBP7" s="64"/>
      <c r="TBU7" s="214"/>
      <c r="TBV7" s="64"/>
      <c r="TBW7" s="64"/>
      <c r="TCF7" s="64"/>
      <c r="TCK7" s="214"/>
      <c r="TCL7" s="64"/>
      <c r="TCM7" s="64"/>
      <c r="TCV7" s="64"/>
      <c r="TDA7" s="214"/>
      <c r="TDB7" s="64"/>
      <c r="TDC7" s="64"/>
      <c r="TDL7" s="64"/>
      <c r="TDQ7" s="214"/>
      <c r="TDR7" s="64"/>
      <c r="TDS7" s="64"/>
      <c r="TEB7" s="64"/>
      <c r="TEG7" s="214"/>
      <c r="TEH7" s="64"/>
      <c r="TEI7" s="64"/>
      <c r="TER7" s="64"/>
      <c r="TEW7" s="214"/>
      <c r="TEX7" s="64"/>
      <c r="TEY7" s="64"/>
      <c r="TFH7" s="64"/>
      <c r="TFM7" s="214"/>
      <c r="TFN7" s="64"/>
      <c r="TFO7" s="64"/>
      <c r="TFX7" s="64"/>
      <c r="TGC7" s="214"/>
      <c r="TGD7" s="64"/>
      <c r="TGE7" s="64"/>
      <c r="TGN7" s="64"/>
      <c r="TGS7" s="214"/>
      <c r="TGT7" s="64"/>
      <c r="TGU7" s="64"/>
      <c r="THD7" s="64"/>
      <c r="THI7" s="214"/>
      <c r="THJ7" s="64"/>
      <c r="THK7" s="64"/>
      <c r="THT7" s="64"/>
      <c r="THY7" s="214"/>
      <c r="THZ7" s="64"/>
      <c r="TIA7" s="64"/>
      <c r="TIJ7" s="64"/>
      <c r="TIO7" s="214"/>
      <c r="TIP7" s="64"/>
      <c r="TIQ7" s="64"/>
      <c r="TIZ7" s="64"/>
      <c r="TJE7" s="214"/>
      <c r="TJF7" s="64"/>
      <c r="TJG7" s="64"/>
      <c r="TJP7" s="64"/>
      <c r="TJU7" s="214"/>
      <c r="TJV7" s="64"/>
      <c r="TJW7" s="64"/>
      <c r="TKF7" s="64"/>
      <c r="TKK7" s="214"/>
      <c r="TKL7" s="64"/>
      <c r="TKM7" s="64"/>
      <c r="TKV7" s="64"/>
      <c r="TLA7" s="214"/>
      <c r="TLB7" s="64"/>
      <c r="TLC7" s="64"/>
      <c r="TLL7" s="64"/>
      <c r="TLQ7" s="214"/>
      <c r="TLR7" s="64"/>
      <c r="TLS7" s="64"/>
      <c r="TMB7" s="64"/>
      <c r="TMG7" s="214"/>
      <c r="TMH7" s="64"/>
      <c r="TMI7" s="64"/>
      <c r="TMR7" s="64"/>
      <c r="TMW7" s="214"/>
      <c r="TMX7" s="64"/>
      <c r="TMY7" s="64"/>
      <c r="TNH7" s="64"/>
      <c r="TNM7" s="214"/>
      <c r="TNN7" s="64"/>
      <c r="TNO7" s="64"/>
      <c r="TNX7" s="64"/>
      <c r="TOC7" s="214"/>
      <c r="TOD7" s="64"/>
      <c r="TOE7" s="64"/>
      <c r="TON7" s="64"/>
      <c r="TOS7" s="214"/>
      <c r="TOT7" s="64"/>
      <c r="TOU7" s="64"/>
      <c r="TPD7" s="64"/>
      <c r="TPI7" s="214"/>
      <c r="TPJ7" s="64"/>
      <c r="TPK7" s="64"/>
      <c r="TPT7" s="64"/>
      <c r="TPY7" s="214"/>
      <c r="TPZ7" s="64"/>
      <c r="TQA7" s="64"/>
      <c r="TQJ7" s="64"/>
      <c r="TQO7" s="214"/>
      <c r="TQP7" s="64"/>
      <c r="TQQ7" s="64"/>
      <c r="TQZ7" s="64"/>
      <c r="TRE7" s="214"/>
      <c r="TRF7" s="64"/>
      <c r="TRG7" s="64"/>
      <c r="TRP7" s="64"/>
      <c r="TRU7" s="214"/>
      <c r="TRV7" s="64"/>
      <c r="TRW7" s="64"/>
      <c r="TSF7" s="64"/>
      <c r="TSK7" s="214"/>
      <c r="TSL7" s="64"/>
      <c r="TSM7" s="64"/>
      <c r="TSV7" s="64"/>
      <c r="TTA7" s="214"/>
      <c r="TTB7" s="64"/>
      <c r="TTC7" s="64"/>
      <c r="TTL7" s="64"/>
      <c r="TTQ7" s="214"/>
      <c r="TTR7" s="64"/>
      <c r="TTS7" s="64"/>
      <c r="TUB7" s="64"/>
      <c r="TUG7" s="214"/>
      <c r="TUH7" s="64"/>
      <c r="TUI7" s="64"/>
      <c r="TUR7" s="64"/>
      <c r="TUW7" s="214"/>
      <c r="TUX7" s="64"/>
      <c r="TUY7" s="64"/>
      <c r="TVH7" s="64"/>
      <c r="TVM7" s="214"/>
      <c r="TVN7" s="64"/>
      <c r="TVO7" s="64"/>
      <c r="TVX7" s="64"/>
      <c r="TWC7" s="214"/>
      <c r="TWD7" s="64"/>
      <c r="TWE7" s="64"/>
      <c r="TWN7" s="64"/>
      <c r="TWS7" s="214"/>
      <c r="TWT7" s="64"/>
      <c r="TWU7" s="64"/>
      <c r="TXD7" s="64"/>
      <c r="TXI7" s="214"/>
      <c r="TXJ7" s="64"/>
      <c r="TXK7" s="64"/>
      <c r="TXT7" s="64"/>
      <c r="TXY7" s="214"/>
      <c r="TXZ7" s="64"/>
      <c r="TYA7" s="64"/>
      <c r="TYJ7" s="64"/>
      <c r="TYO7" s="214"/>
      <c r="TYP7" s="64"/>
      <c r="TYQ7" s="64"/>
      <c r="TYZ7" s="64"/>
      <c r="TZE7" s="214"/>
      <c r="TZF7" s="64"/>
      <c r="TZG7" s="64"/>
      <c r="TZP7" s="64"/>
      <c r="TZU7" s="214"/>
      <c r="TZV7" s="64"/>
      <c r="TZW7" s="64"/>
      <c r="UAF7" s="64"/>
      <c r="UAK7" s="214"/>
      <c r="UAL7" s="64"/>
      <c r="UAM7" s="64"/>
      <c r="UAV7" s="64"/>
      <c r="UBA7" s="214"/>
      <c r="UBB7" s="64"/>
      <c r="UBC7" s="64"/>
      <c r="UBL7" s="64"/>
      <c r="UBQ7" s="214"/>
      <c r="UBR7" s="64"/>
      <c r="UBS7" s="64"/>
      <c r="UCB7" s="64"/>
      <c r="UCG7" s="214"/>
      <c r="UCH7" s="64"/>
      <c r="UCI7" s="64"/>
      <c r="UCR7" s="64"/>
      <c r="UCW7" s="214"/>
      <c r="UCX7" s="64"/>
      <c r="UCY7" s="64"/>
      <c r="UDH7" s="64"/>
      <c r="UDM7" s="214"/>
      <c r="UDN7" s="64"/>
      <c r="UDO7" s="64"/>
      <c r="UDX7" s="64"/>
      <c r="UEC7" s="214"/>
      <c r="UED7" s="64"/>
      <c r="UEE7" s="64"/>
      <c r="UEN7" s="64"/>
      <c r="UES7" s="214"/>
      <c r="UET7" s="64"/>
      <c r="UEU7" s="64"/>
      <c r="UFD7" s="64"/>
      <c r="UFI7" s="214"/>
      <c r="UFJ7" s="64"/>
      <c r="UFK7" s="64"/>
      <c r="UFT7" s="64"/>
      <c r="UFY7" s="214"/>
      <c r="UFZ7" s="64"/>
      <c r="UGA7" s="64"/>
      <c r="UGJ7" s="64"/>
      <c r="UGO7" s="214"/>
      <c r="UGP7" s="64"/>
      <c r="UGQ7" s="64"/>
      <c r="UGZ7" s="64"/>
      <c r="UHE7" s="214"/>
      <c r="UHF7" s="64"/>
      <c r="UHG7" s="64"/>
      <c r="UHP7" s="64"/>
      <c r="UHU7" s="214"/>
      <c r="UHV7" s="64"/>
      <c r="UHW7" s="64"/>
      <c r="UIF7" s="64"/>
      <c r="UIK7" s="214"/>
      <c r="UIL7" s="64"/>
      <c r="UIM7" s="64"/>
      <c r="UIV7" s="64"/>
      <c r="UJA7" s="214"/>
      <c r="UJB7" s="64"/>
      <c r="UJC7" s="64"/>
      <c r="UJL7" s="64"/>
      <c r="UJQ7" s="214"/>
      <c r="UJR7" s="64"/>
      <c r="UJS7" s="64"/>
      <c r="UKB7" s="64"/>
      <c r="UKG7" s="214"/>
      <c r="UKH7" s="64"/>
      <c r="UKI7" s="64"/>
      <c r="UKR7" s="64"/>
      <c r="UKW7" s="214"/>
      <c r="UKX7" s="64"/>
      <c r="UKY7" s="64"/>
      <c r="ULH7" s="64"/>
      <c r="ULM7" s="214"/>
      <c r="ULN7" s="64"/>
      <c r="ULO7" s="64"/>
      <c r="ULX7" s="64"/>
      <c r="UMC7" s="214"/>
      <c r="UMD7" s="64"/>
      <c r="UME7" s="64"/>
      <c r="UMN7" s="64"/>
      <c r="UMS7" s="214"/>
      <c r="UMT7" s="64"/>
      <c r="UMU7" s="64"/>
      <c r="UND7" s="64"/>
      <c r="UNI7" s="214"/>
      <c r="UNJ7" s="64"/>
      <c r="UNK7" s="64"/>
      <c r="UNT7" s="64"/>
      <c r="UNY7" s="214"/>
      <c r="UNZ7" s="64"/>
      <c r="UOA7" s="64"/>
      <c r="UOJ7" s="64"/>
      <c r="UOO7" s="214"/>
      <c r="UOP7" s="64"/>
      <c r="UOQ7" s="64"/>
      <c r="UOZ7" s="64"/>
      <c r="UPE7" s="214"/>
      <c r="UPF7" s="64"/>
      <c r="UPG7" s="64"/>
      <c r="UPP7" s="64"/>
      <c r="UPU7" s="214"/>
      <c r="UPV7" s="64"/>
      <c r="UPW7" s="64"/>
      <c r="UQF7" s="64"/>
      <c r="UQK7" s="214"/>
      <c r="UQL7" s="64"/>
      <c r="UQM7" s="64"/>
      <c r="UQV7" s="64"/>
      <c r="URA7" s="214"/>
      <c r="URB7" s="64"/>
      <c r="URC7" s="64"/>
      <c r="URL7" s="64"/>
      <c r="URQ7" s="214"/>
      <c r="URR7" s="64"/>
      <c r="URS7" s="64"/>
      <c r="USB7" s="64"/>
      <c r="USG7" s="214"/>
      <c r="USH7" s="64"/>
      <c r="USI7" s="64"/>
      <c r="USR7" s="64"/>
      <c r="USW7" s="214"/>
      <c r="USX7" s="64"/>
      <c r="USY7" s="64"/>
      <c r="UTH7" s="64"/>
      <c r="UTM7" s="214"/>
      <c r="UTN7" s="64"/>
      <c r="UTO7" s="64"/>
      <c r="UTX7" s="64"/>
      <c r="UUC7" s="214"/>
      <c r="UUD7" s="64"/>
      <c r="UUE7" s="64"/>
      <c r="UUN7" s="64"/>
      <c r="UUS7" s="214"/>
      <c r="UUT7" s="64"/>
      <c r="UUU7" s="64"/>
      <c r="UVD7" s="64"/>
      <c r="UVI7" s="214"/>
      <c r="UVJ7" s="64"/>
      <c r="UVK7" s="64"/>
      <c r="UVT7" s="64"/>
      <c r="UVY7" s="214"/>
      <c r="UVZ7" s="64"/>
      <c r="UWA7" s="64"/>
      <c r="UWJ7" s="64"/>
      <c r="UWO7" s="214"/>
      <c r="UWP7" s="64"/>
      <c r="UWQ7" s="64"/>
      <c r="UWZ7" s="64"/>
      <c r="UXE7" s="214"/>
      <c r="UXF7" s="64"/>
      <c r="UXG7" s="64"/>
      <c r="UXP7" s="64"/>
      <c r="UXU7" s="214"/>
      <c r="UXV7" s="64"/>
      <c r="UXW7" s="64"/>
      <c r="UYF7" s="64"/>
      <c r="UYK7" s="214"/>
      <c r="UYL7" s="64"/>
      <c r="UYM7" s="64"/>
      <c r="UYV7" s="64"/>
      <c r="UZA7" s="214"/>
      <c r="UZB7" s="64"/>
      <c r="UZC7" s="64"/>
      <c r="UZL7" s="64"/>
      <c r="UZQ7" s="214"/>
      <c r="UZR7" s="64"/>
      <c r="UZS7" s="64"/>
      <c r="VAB7" s="64"/>
      <c r="VAG7" s="214"/>
      <c r="VAH7" s="64"/>
      <c r="VAI7" s="64"/>
      <c r="VAR7" s="64"/>
      <c r="VAW7" s="214"/>
      <c r="VAX7" s="64"/>
      <c r="VAY7" s="64"/>
      <c r="VBH7" s="64"/>
      <c r="VBM7" s="214"/>
      <c r="VBN7" s="64"/>
      <c r="VBO7" s="64"/>
      <c r="VBX7" s="64"/>
      <c r="VCC7" s="214"/>
      <c r="VCD7" s="64"/>
      <c r="VCE7" s="64"/>
      <c r="VCN7" s="64"/>
      <c r="VCS7" s="214"/>
      <c r="VCT7" s="64"/>
      <c r="VCU7" s="64"/>
      <c r="VDD7" s="64"/>
      <c r="VDI7" s="214"/>
      <c r="VDJ7" s="64"/>
      <c r="VDK7" s="64"/>
      <c r="VDT7" s="64"/>
      <c r="VDY7" s="214"/>
      <c r="VDZ7" s="64"/>
      <c r="VEA7" s="64"/>
      <c r="VEJ7" s="64"/>
      <c r="VEO7" s="214"/>
      <c r="VEP7" s="64"/>
      <c r="VEQ7" s="64"/>
      <c r="VEZ7" s="64"/>
      <c r="VFE7" s="214"/>
      <c r="VFF7" s="64"/>
      <c r="VFG7" s="64"/>
      <c r="VFP7" s="64"/>
      <c r="VFU7" s="214"/>
      <c r="VFV7" s="64"/>
      <c r="VFW7" s="64"/>
      <c r="VGF7" s="64"/>
      <c r="VGK7" s="214"/>
      <c r="VGL7" s="64"/>
      <c r="VGM7" s="64"/>
      <c r="VGV7" s="64"/>
      <c r="VHA7" s="214"/>
      <c r="VHB7" s="64"/>
      <c r="VHC7" s="64"/>
      <c r="VHL7" s="64"/>
      <c r="VHQ7" s="214"/>
      <c r="VHR7" s="64"/>
      <c r="VHS7" s="64"/>
      <c r="VIB7" s="64"/>
      <c r="VIG7" s="214"/>
      <c r="VIH7" s="64"/>
      <c r="VII7" s="64"/>
      <c r="VIR7" s="64"/>
      <c r="VIW7" s="214"/>
      <c r="VIX7" s="64"/>
      <c r="VIY7" s="64"/>
      <c r="VJH7" s="64"/>
      <c r="VJM7" s="214"/>
      <c r="VJN7" s="64"/>
      <c r="VJO7" s="64"/>
      <c r="VJX7" s="64"/>
      <c r="VKC7" s="214"/>
      <c r="VKD7" s="64"/>
      <c r="VKE7" s="64"/>
      <c r="VKN7" s="64"/>
      <c r="VKS7" s="214"/>
      <c r="VKT7" s="64"/>
      <c r="VKU7" s="64"/>
      <c r="VLD7" s="64"/>
      <c r="VLI7" s="214"/>
      <c r="VLJ7" s="64"/>
      <c r="VLK7" s="64"/>
      <c r="VLT7" s="64"/>
      <c r="VLY7" s="214"/>
      <c r="VLZ7" s="64"/>
      <c r="VMA7" s="64"/>
      <c r="VMJ7" s="64"/>
      <c r="VMO7" s="214"/>
      <c r="VMP7" s="64"/>
      <c r="VMQ7" s="64"/>
      <c r="VMZ7" s="64"/>
      <c r="VNE7" s="214"/>
      <c r="VNF7" s="64"/>
      <c r="VNG7" s="64"/>
      <c r="VNP7" s="64"/>
      <c r="VNU7" s="214"/>
      <c r="VNV7" s="64"/>
      <c r="VNW7" s="64"/>
      <c r="VOF7" s="64"/>
      <c r="VOK7" s="214"/>
      <c r="VOL7" s="64"/>
      <c r="VOM7" s="64"/>
      <c r="VOV7" s="64"/>
      <c r="VPA7" s="214"/>
      <c r="VPB7" s="64"/>
      <c r="VPC7" s="64"/>
      <c r="VPL7" s="64"/>
      <c r="VPQ7" s="214"/>
      <c r="VPR7" s="64"/>
      <c r="VPS7" s="64"/>
      <c r="VQB7" s="64"/>
      <c r="VQG7" s="214"/>
      <c r="VQH7" s="64"/>
      <c r="VQI7" s="64"/>
      <c r="VQR7" s="64"/>
      <c r="VQW7" s="214"/>
      <c r="VQX7" s="64"/>
      <c r="VQY7" s="64"/>
      <c r="VRH7" s="64"/>
      <c r="VRM7" s="214"/>
      <c r="VRN7" s="64"/>
      <c r="VRO7" s="64"/>
      <c r="VRX7" s="64"/>
      <c r="VSC7" s="214"/>
      <c r="VSD7" s="64"/>
      <c r="VSE7" s="64"/>
      <c r="VSN7" s="64"/>
      <c r="VSS7" s="214"/>
      <c r="VST7" s="64"/>
      <c r="VSU7" s="64"/>
      <c r="VTD7" s="64"/>
      <c r="VTI7" s="214"/>
      <c r="VTJ7" s="64"/>
      <c r="VTK7" s="64"/>
      <c r="VTT7" s="64"/>
      <c r="VTY7" s="214"/>
      <c r="VTZ7" s="64"/>
      <c r="VUA7" s="64"/>
      <c r="VUJ7" s="64"/>
      <c r="VUO7" s="214"/>
      <c r="VUP7" s="64"/>
      <c r="VUQ7" s="64"/>
      <c r="VUZ7" s="64"/>
      <c r="VVE7" s="214"/>
      <c r="VVF7" s="64"/>
      <c r="VVG7" s="64"/>
      <c r="VVP7" s="64"/>
      <c r="VVU7" s="214"/>
      <c r="VVV7" s="64"/>
      <c r="VVW7" s="64"/>
      <c r="VWF7" s="64"/>
      <c r="VWK7" s="214"/>
      <c r="VWL7" s="64"/>
      <c r="VWM7" s="64"/>
      <c r="VWV7" s="64"/>
      <c r="VXA7" s="214"/>
      <c r="VXB7" s="64"/>
      <c r="VXC7" s="64"/>
      <c r="VXL7" s="64"/>
      <c r="VXQ7" s="214"/>
      <c r="VXR7" s="64"/>
      <c r="VXS7" s="64"/>
      <c r="VYB7" s="64"/>
      <c r="VYG7" s="214"/>
      <c r="VYH7" s="64"/>
      <c r="VYI7" s="64"/>
      <c r="VYR7" s="64"/>
      <c r="VYW7" s="214"/>
      <c r="VYX7" s="64"/>
      <c r="VYY7" s="64"/>
      <c r="VZH7" s="64"/>
      <c r="VZM7" s="214"/>
      <c r="VZN7" s="64"/>
      <c r="VZO7" s="64"/>
      <c r="VZX7" s="64"/>
      <c r="WAC7" s="214"/>
      <c r="WAD7" s="64"/>
      <c r="WAE7" s="64"/>
      <c r="WAN7" s="64"/>
      <c r="WAS7" s="214"/>
      <c r="WAT7" s="64"/>
      <c r="WAU7" s="64"/>
      <c r="WBD7" s="64"/>
      <c r="WBI7" s="214"/>
      <c r="WBJ7" s="64"/>
      <c r="WBK7" s="64"/>
      <c r="WBT7" s="64"/>
      <c r="WBY7" s="214"/>
      <c r="WBZ7" s="64"/>
      <c r="WCA7" s="64"/>
      <c r="WCJ7" s="64"/>
      <c r="WCO7" s="214"/>
      <c r="WCP7" s="64"/>
      <c r="WCQ7" s="64"/>
      <c r="WCZ7" s="64"/>
      <c r="WDE7" s="214"/>
      <c r="WDF7" s="64"/>
      <c r="WDG7" s="64"/>
      <c r="WDP7" s="64"/>
      <c r="WDU7" s="214"/>
      <c r="WDV7" s="64"/>
      <c r="WDW7" s="64"/>
      <c r="WEF7" s="64"/>
      <c r="WEK7" s="214"/>
      <c r="WEL7" s="64"/>
      <c r="WEM7" s="64"/>
      <c r="WEV7" s="64"/>
      <c r="WFA7" s="214"/>
      <c r="WFB7" s="64"/>
      <c r="WFC7" s="64"/>
      <c r="WFL7" s="64"/>
      <c r="WFQ7" s="214"/>
      <c r="WFR7" s="64"/>
      <c r="WFS7" s="64"/>
      <c r="WGB7" s="64"/>
      <c r="WGG7" s="214"/>
      <c r="WGH7" s="64"/>
      <c r="WGI7" s="64"/>
      <c r="WGR7" s="64"/>
      <c r="WGW7" s="214"/>
      <c r="WGX7" s="64"/>
      <c r="WGY7" s="64"/>
      <c r="WHH7" s="64"/>
      <c r="WHM7" s="214"/>
      <c r="WHN7" s="64"/>
      <c r="WHO7" s="64"/>
      <c r="WHX7" s="64"/>
      <c r="WIC7" s="214"/>
      <c r="WID7" s="64"/>
      <c r="WIE7" s="64"/>
      <c r="WIN7" s="64"/>
      <c r="WIS7" s="214"/>
      <c r="WIT7" s="64"/>
      <c r="WIU7" s="64"/>
      <c r="WJD7" s="64"/>
      <c r="WJI7" s="214"/>
      <c r="WJJ7" s="64"/>
      <c r="WJK7" s="64"/>
      <c r="WJT7" s="64"/>
      <c r="WJY7" s="214"/>
      <c r="WJZ7" s="64"/>
      <c r="WKA7" s="64"/>
      <c r="WKJ7" s="64"/>
      <c r="WKO7" s="214"/>
      <c r="WKP7" s="64"/>
      <c r="WKQ7" s="64"/>
      <c r="WKZ7" s="64"/>
      <c r="WLE7" s="214"/>
      <c r="WLF7" s="64"/>
      <c r="WLG7" s="64"/>
      <c r="WLP7" s="64"/>
      <c r="WLU7" s="214"/>
      <c r="WLV7" s="64"/>
      <c r="WLW7" s="64"/>
      <c r="WMF7" s="64"/>
      <c r="WMK7" s="214"/>
      <c r="WML7" s="64"/>
      <c r="WMM7" s="64"/>
      <c r="WMV7" s="64"/>
      <c r="WNA7" s="214"/>
      <c r="WNB7" s="64"/>
      <c r="WNC7" s="64"/>
      <c r="WNL7" s="64"/>
      <c r="WNQ7" s="214"/>
      <c r="WNR7" s="64"/>
      <c r="WNS7" s="64"/>
      <c r="WOB7" s="64"/>
      <c r="WOG7" s="214"/>
      <c r="WOH7" s="64"/>
      <c r="WOI7" s="64"/>
      <c r="WOR7" s="64"/>
      <c r="WOW7" s="214"/>
      <c r="WOX7" s="64"/>
      <c r="WOY7" s="64"/>
      <c r="WPH7" s="64"/>
      <c r="WPM7" s="214"/>
      <c r="WPN7" s="64"/>
      <c r="WPO7" s="64"/>
      <c r="WPX7" s="64"/>
      <c r="WQC7" s="214"/>
      <c r="WQD7" s="64"/>
      <c r="WQE7" s="64"/>
      <c r="WQN7" s="64"/>
      <c r="WQS7" s="214"/>
      <c r="WQT7" s="64"/>
      <c r="WQU7" s="64"/>
      <c r="WRD7" s="64"/>
      <c r="WRI7" s="214"/>
      <c r="WRJ7" s="64"/>
      <c r="WRK7" s="64"/>
      <c r="WRT7" s="64"/>
      <c r="WRY7" s="214"/>
      <c r="WRZ7" s="64"/>
      <c r="WSA7" s="64"/>
      <c r="WSJ7" s="64"/>
      <c r="WSO7" s="214"/>
      <c r="WSP7" s="64"/>
      <c r="WSQ7" s="64"/>
      <c r="WSZ7" s="64"/>
      <c r="WTE7" s="214"/>
      <c r="WTF7" s="64"/>
      <c r="WTG7" s="64"/>
      <c r="WTP7" s="64"/>
      <c r="WTU7" s="214"/>
      <c r="WTV7" s="64"/>
      <c r="WTW7" s="64"/>
      <c r="WUF7" s="64"/>
      <c r="WUK7" s="214"/>
      <c r="WUL7" s="64"/>
      <c r="WUM7" s="64"/>
      <c r="WUV7" s="64"/>
      <c r="WVA7" s="214"/>
      <c r="WVB7" s="64"/>
      <c r="WVC7" s="64"/>
      <c r="WVL7" s="64"/>
      <c r="WVQ7" s="214"/>
      <c r="WVR7" s="64"/>
      <c r="WVS7" s="64"/>
      <c r="WWB7" s="64"/>
      <c r="WWG7" s="214"/>
      <c r="WWH7" s="64"/>
      <c r="WWI7" s="64"/>
      <c r="WWR7" s="64"/>
      <c r="WWW7" s="214"/>
      <c r="WWX7" s="64"/>
      <c r="WWY7" s="64"/>
      <c r="WXH7" s="64"/>
      <c r="WXM7" s="214"/>
      <c r="WXN7" s="64"/>
      <c r="WXO7" s="64"/>
      <c r="WXX7" s="64"/>
      <c r="WYC7" s="214"/>
      <c r="WYD7" s="64"/>
      <c r="WYE7" s="64"/>
      <c r="WYN7" s="64"/>
      <c r="WYS7" s="214"/>
      <c r="WYT7" s="64"/>
      <c r="WYU7" s="64"/>
      <c r="WZD7" s="64"/>
      <c r="WZI7" s="214"/>
      <c r="WZJ7" s="64"/>
      <c r="WZK7" s="64"/>
      <c r="WZT7" s="64"/>
      <c r="WZY7" s="214"/>
      <c r="WZZ7" s="64"/>
      <c r="XAA7" s="64"/>
      <c r="XAJ7" s="64"/>
      <c r="XAO7" s="214"/>
      <c r="XAP7" s="64"/>
      <c r="XAQ7" s="64"/>
      <c r="XAZ7" s="64"/>
      <c r="XBE7" s="214"/>
      <c r="XBF7" s="64"/>
      <c r="XBG7" s="64"/>
      <c r="XBP7" s="64"/>
      <c r="XBU7" s="214"/>
      <c r="XBV7" s="64"/>
      <c r="XBW7" s="64"/>
      <c r="XCF7" s="64"/>
      <c r="XCK7" s="214"/>
      <c r="XCL7" s="64"/>
      <c r="XCM7" s="64"/>
      <c r="XCV7" s="64"/>
      <c r="XDA7" s="214"/>
      <c r="XDB7" s="64"/>
      <c r="XDC7" s="64"/>
      <c r="XDL7" s="64"/>
      <c r="XDQ7" s="214"/>
      <c r="XDR7" s="64"/>
      <c r="XDS7" s="64"/>
      <c r="XEB7" s="64"/>
      <c r="XEG7" s="214"/>
      <c r="XEH7" s="64"/>
      <c r="XEI7" s="64"/>
      <c r="XER7" s="64"/>
    </row>
    <row r="8" spans="1:1019 1028:2043 2052:3067 3076:4091 4100:5115 5124:6139 6148:7163 7172:8187 8196:9211 9220:10235 10244:11259 11268:12283 12292:13307 13316:14331 14340:15355 15364:16372" ht="24.75" customHeight="1" x14ac:dyDescent="0.2">
      <c r="A8" s="214"/>
      <c r="B8" s="1819" t="s">
        <v>102</v>
      </c>
      <c r="C8" s="1820"/>
      <c r="D8" s="1821"/>
      <c r="E8" s="1821"/>
      <c r="F8" s="1821"/>
      <c r="G8" s="1821"/>
      <c r="H8" s="1822"/>
      <c r="I8" s="63"/>
      <c r="J8" s="63"/>
      <c r="K8" s="64"/>
      <c r="T8" s="64"/>
      <c r="Y8" s="214"/>
      <c r="Z8" s="64"/>
      <c r="AA8" s="64"/>
      <c r="AJ8" s="64"/>
      <c r="AO8" s="214"/>
      <c r="AP8" s="64"/>
      <c r="AQ8" s="64"/>
      <c r="AZ8" s="64"/>
      <c r="BE8" s="214"/>
      <c r="BF8" s="64"/>
      <c r="BG8" s="64"/>
      <c r="BP8" s="64"/>
      <c r="BU8" s="214"/>
      <c r="BV8" s="64"/>
      <c r="BW8" s="64"/>
      <c r="CF8" s="64"/>
      <c r="CK8" s="214"/>
      <c r="CL8" s="64"/>
      <c r="CM8" s="64"/>
      <c r="CV8" s="64"/>
      <c r="DA8" s="214"/>
      <c r="DB8" s="64"/>
      <c r="DC8" s="64"/>
      <c r="DL8" s="64"/>
      <c r="DQ8" s="214"/>
      <c r="DR8" s="64"/>
      <c r="DS8" s="64"/>
      <c r="EB8" s="64"/>
      <c r="EG8" s="214"/>
      <c r="EH8" s="64"/>
      <c r="EI8" s="64"/>
      <c r="ER8" s="64"/>
      <c r="EW8" s="214"/>
      <c r="EX8" s="64"/>
      <c r="EY8" s="64"/>
      <c r="FH8" s="64"/>
      <c r="FM8" s="214"/>
      <c r="FN8" s="64"/>
      <c r="FO8" s="64"/>
      <c r="FX8" s="64"/>
      <c r="GC8" s="214"/>
      <c r="GD8" s="64"/>
      <c r="GE8" s="64"/>
      <c r="GN8" s="64"/>
      <c r="GS8" s="214"/>
      <c r="GT8" s="64"/>
      <c r="GU8" s="64"/>
      <c r="HD8" s="64"/>
      <c r="HI8" s="214"/>
      <c r="HJ8" s="64"/>
      <c r="HK8" s="64"/>
      <c r="HT8" s="64"/>
      <c r="HY8" s="214"/>
      <c r="HZ8" s="64"/>
      <c r="IA8" s="64"/>
      <c r="IJ8" s="64"/>
      <c r="IO8" s="214"/>
      <c r="IP8" s="64"/>
      <c r="IQ8" s="64"/>
      <c r="IZ8" s="64"/>
      <c r="JE8" s="214"/>
      <c r="JF8" s="64"/>
      <c r="JG8" s="64"/>
      <c r="JP8" s="64"/>
      <c r="JU8" s="214"/>
      <c r="JV8" s="64"/>
      <c r="JW8" s="64"/>
      <c r="KF8" s="64"/>
      <c r="KK8" s="214"/>
      <c r="KL8" s="64"/>
      <c r="KM8" s="64"/>
      <c r="KV8" s="64"/>
      <c r="LA8" s="214"/>
      <c r="LB8" s="64"/>
      <c r="LC8" s="64"/>
      <c r="LL8" s="64"/>
      <c r="LQ8" s="214"/>
      <c r="LR8" s="64"/>
      <c r="LS8" s="64"/>
      <c r="MB8" s="64"/>
      <c r="MG8" s="214"/>
      <c r="MH8" s="64"/>
      <c r="MI8" s="64"/>
      <c r="MR8" s="64"/>
      <c r="MW8" s="214"/>
      <c r="MX8" s="64"/>
      <c r="MY8" s="64"/>
      <c r="NH8" s="64"/>
      <c r="NM8" s="214"/>
      <c r="NN8" s="64"/>
      <c r="NO8" s="64"/>
      <c r="NX8" s="64"/>
      <c r="OC8" s="214"/>
      <c r="OD8" s="64"/>
      <c r="OE8" s="64"/>
      <c r="ON8" s="64"/>
      <c r="OS8" s="214"/>
      <c r="OT8" s="64"/>
      <c r="OU8" s="64"/>
      <c r="PD8" s="64"/>
      <c r="PI8" s="214"/>
      <c r="PJ8" s="64"/>
      <c r="PK8" s="64"/>
      <c r="PT8" s="64"/>
      <c r="PY8" s="214"/>
      <c r="PZ8" s="64"/>
      <c r="QA8" s="64"/>
      <c r="QJ8" s="64"/>
      <c r="QO8" s="214"/>
      <c r="QP8" s="64"/>
      <c r="QQ8" s="64"/>
      <c r="QZ8" s="64"/>
      <c r="RE8" s="214"/>
      <c r="RF8" s="64"/>
      <c r="RG8" s="64"/>
      <c r="RP8" s="64"/>
      <c r="RU8" s="214"/>
      <c r="RV8" s="64"/>
      <c r="RW8" s="64"/>
      <c r="SF8" s="64"/>
      <c r="SK8" s="214"/>
      <c r="SL8" s="64"/>
      <c r="SM8" s="64"/>
      <c r="SV8" s="64"/>
      <c r="TA8" s="214"/>
      <c r="TB8" s="64"/>
      <c r="TC8" s="64"/>
      <c r="TL8" s="64"/>
      <c r="TQ8" s="214"/>
      <c r="TR8" s="64"/>
      <c r="TS8" s="64"/>
      <c r="UB8" s="64"/>
      <c r="UG8" s="214"/>
      <c r="UH8" s="64"/>
      <c r="UI8" s="64"/>
      <c r="UR8" s="64"/>
      <c r="UW8" s="214"/>
      <c r="UX8" s="64"/>
      <c r="UY8" s="64"/>
      <c r="VH8" s="64"/>
      <c r="VM8" s="214"/>
      <c r="VN8" s="64"/>
      <c r="VO8" s="64"/>
      <c r="VX8" s="64"/>
      <c r="WC8" s="214"/>
      <c r="WD8" s="64"/>
      <c r="WE8" s="64"/>
      <c r="WN8" s="64"/>
      <c r="WS8" s="214"/>
      <c r="WT8" s="64"/>
      <c r="WU8" s="64"/>
      <c r="XD8" s="64"/>
      <c r="XI8" s="214"/>
      <c r="XJ8" s="64"/>
      <c r="XK8" s="64"/>
      <c r="XT8" s="64"/>
      <c r="XY8" s="214"/>
      <c r="XZ8" s="64"/>
      <c r="YA8" s="64"/>
      <c r="YJ8" s="64"/>
      <c r="YO8" s="214"/>
      <c r="YP8" s="64"/>
      <c r="YQ8" s="64"/>
      <c r="YZ8" s="64"/>
      <c r="ZE8" s="214"/>
      <c r="ZF8" s="64"/>
      <c r="ZG8" s="64"/>
      <c r="ZP8" s="64"/>
      <c r="ZU8" s="214"/>
      <c r="ZV8" s="64"/>
      <c r="ZW8" s="64"/>
      <c r="AAF8" s="64"/>
      <c r="AAK8" s="214"/>
      <c r="AAL8" s="64"/>
      <c r="AAM8" s="64"/>
      <c r="AAV8" s="64"/>
      <c r="ABA8" s="214"/>
      <c r="ABB8" s="64"/>
      <c r="ABC8" s="64"/>
      <c r="ABL8" s="64"/>
      <c r="ABQ8" s="214"/>
      <c r="ABR8" s="64"/>
      <c r="ABS8" s="64"/>
      <c r="ACB8" s="64"/>
      <c r="ACG8" s="214"/>
      <c r="ACH8" s="64"/>
      <c r="ACI8" s="64"/>
      <c r="ACR8" s="64"/>
      <c r="ACW8" s="214"/>
      <c r="ACX8" s="64"/>
      <c r="ACY8" s="64"/>
      <c r="ADH8" s="64"/>
      <c r="ADM8" s="214"/>
      <c r="ADN8" s="64"/>
      <c r="ADO8" s="64"/>
      <c r="ADX8" s="64"/>
      <c r="AEC8" s="214"/>
      <c r="AED8" s="64"/>
      <c r="AEE8" s="64"/>
      <c r="AEN8" s="64"/>
      <c r="AES8" s="214"/>
      <c r="AET8" s="64"/>
      <c r="AEU8" s="64"/>
      <c r="AFD8" s="64"/>
      <c r="AFI8" s="214"/>
      <c r="AFJ8" s="64"/>
      <c r="AFK8" s="64"/>
      <c r="AFT8" s="64"/>
      <c r="AFY8" s="214"/>
      <c r="AFZ8" s="64"/>
      <c r="AGA8" s="64"/>
      <c r="AGJ8" s="64"/>
      <c r="AGO8" s="214"/>
      <c r="AGP8" s="64"/>
      <c r="AGQ8" s="64"/>
      <c r="AGZ8" s="64"/>
      <c r="AHE8" s="214"/>
      <c r="AHF8" s="64"/>
      <c r="AHG8" s="64"/>
      <c r="AHP8" s="64"/>
      <c r="AHU8" s="214"/>
      <c r="AHV8" s="64"/>
      <c r="AHW8" s="64"/>
      <c r="AIF8" s="64"/>
      <c r="AIK8" s="214"/>
      <c r="AIL8" s="64"/>
      <c r="AIM8" s="64"/>
      <c r="AIV8" s="64"/>
      <c r="AJA8" s="214"/>
      <c r="AJB8" s="64"/>
      <c r="AJC8" s="64"/>
      <c r="AJL8" s="64"/>
      <c r="AJQ8" s="214"/>
      <c r="AJR8" s="64"/>
      <c r="AJS8" s="64"/>
      <c r="AKB8" s="64"/>
      <c r="AKG8" s="214"/>
      <c r="AKH8" s="64"/>
      <c r="AKI8" s="64"/>
      <c r="AKR8" s="64"/>
      <c r="AKW8" s="214"/>
      <c r="AKX8" s="64"/>
      <c r="AKY8" s="64"/>
      <c r="ALH8" s="64"/>
      <c r="ALM8" s="214"/>
      <c r="ALN8" s="64"/>
      <c r="ALO8" s="64"/>
      <c r="ALX8" s="64"/>
      <c r="AMC8" s="214"/>
      <c r="AMD8" s="64"/>
      <c r="AME8" s="64"/>
      <c r="AMN8" s="64"/>
      <c r="AMS8" s="214"/>
      <c r="AMT8" s="64"/>
      <c r="AMU8" s="64"/>
      <c r="AND8" s="64"/>
      <c r="ANI8" s="214"/>
      <c r="ANJ8" s="64"/>
      <c r="ANK8" s="64"/>
      <c r="ANT8" s="64"/>
      <c r="ANY8" s="214"/>
      <c r="ANZ8" s="64"/>
      <c r="AOA8" s="64"/>
      <c r="AOJ8" s="64"/>
      <c r="AOO8" s="214"/>
      <c r="AOP8" s="64"/>
      <c r="AOQ8" s="64"/>
      <c r="AOZ8" s="64"/>
      <c r="APE8" s="214"/>
      <c r="APF8" s="64"/>
      <c r="APG8" s="64"/>
      <c r="APP8" s="64"/>
      <c r="APU8" s="214"/>
      <c r="APV8" s="64"/>
      <c r="APW8" s="64"/>
      <c r="AQF8" s="64"/>
      <c r="AQK8" s="214"/>
      <c r="AQL8" s="64"/>
      <c r="AQM8" s="64"/>
      <c r="AQV8" s="64"/>
      <c r="ARA8" s="214"/>
      <c r="ARB8" s="64"/>
      <c r="ARC8" s="64"/>
      <c r="ARL8" s="64"/>
      <c r="ARQ8" s="214"/>
      <c r="ARR8" s="64"/>
      <c r="ARS8" s="64"/>
      <c r="ASB8" s="64"/>
      <c r="ASG8" s="214"/>
      <c r="ASH8" s="64"/>
      <c r="ASI8" s="64"/>
      <c r="ASR8" s="64"/>
      <c r="ASW8" s="214"/>
      <c r="ASX8" s="64"/>
      <c r="ASY8" s="64"/>
      <c r="ATH8" s="64"/>
      <c r="ATM8" s="214"/>
      <c r="ATN8" s="64"/>
      <c r="ATO8" s="64"/>
      <c r="ATX8" s="64"/>
      <c r="AUC8" s="214"/>
      <c r="AUD8" s="64"/>
      <c r="AUE8" s="64"/>
      <c r="AUN8" s="64"/>
      <c r="AUS8" s="214"/>
      <c r="AUT8" s="64"/>
      <c r="AUU8" s="64"/>
      <c r="AVD8" s="64"/>
      <c r="AVI8" s="214"/>
      <c r="AVJ8" s="64"/>
      <c r="AVK8" s="64"/>
      <c r="AVT8" s="64"/>
      <c r="AVY8" s="214"/>
      <c r="AVZ8" s="64"/>
      <c r="AWA8" s="64"/>
      <c r="AWJ8" s="64"/>
      <c r="AWO8" s="214"/>
      <c r="AWP8" s="64"/>
      <c r="AWQ8" s="64"/>
      <c r="AWZ8" s="64"/>
      <c r="AXE8" s="214"/>
      <c r="AXF8" s="64"/>
      <c r="AXG8" s="64"/>
      <c r="AXP8" s="64"/>
      <c r="AXU8" s="214"/>
      <c r="AXV8" s="64"/>
      <c r="AXW8" s="64"/>
      <c r="AYF8" s="64"/>
      <c r="AYK8" s="214"/>
      <c r="AYL8" s="64"/>
      <c r="AYM8" s="64"/>
      <c r="AYV8" s="64"/>
      <c r="AZA8" s="214"/>
      <c r="AZB8" s="64"/>
      <c r="AZC8" s="64"/>
      <c r="AZL8" s="64"/>
      <c r="AZQ8" s="214"/>
      <c r="AZR8" s="64"/>
      <c r="AZS8" s="64"/>
      <c r="BAB8" s="64"/>
      <c r="BAG8" s="214"/>
      <c r="BAH8" s="64"/>
      <c r="BAI8" s="64"/>
      <c r="BAR8" s="64"/>
      <c r="BAW8" s="214"/>
      <c r="BAX8" s="64"/>
      <c r="BAY8" s="64"/>
      <c r="BBH8" s="64"/>
      <c r="BBM8" s="214"/>
      <c r="BBN8" s="64"/>
      <c r="BBO8" s="64"/>
      <c r="BBX8" s="64"/>
      <c r="BCC8" s="214"/>
      <c r="BCD8" s="64"/>
      <c r="BCE8" s="64"/>
      <c r="BCN8" s="64"/>
      <c r="BCS8" s="214"/>
      <c r="BCT8" s="64"/>
      <c r="BCU8" s="64"/>
      <c r="BDD8" s="64"/>
      <c r="BDI8" s="214"/>
      <c r="BDJ8" s="64"/>
      <c r="BDK8" s="64"/>
      <c r="BDT8" s="64"/>
      <c r="BDY8" s="214"/>
      <c r="BDZ8" s="64"/>
      <c r="BEA8" s="64"/>
      <c r="BEJ8" s="64"/>
      <c r="BEO8" s="214"/>
      <c r="BEP8" s="64"/>
      <c r="BEQ8" s="64"/>
      <c r="BEZ8" s="64"/>
      <c r="BFE8" s="214"/>
      <c r="BFF8" s="64"/>
      <c r="BFG8" s="64"/>
      <c r="BFP8" s="64"/>
      <c r="BFU8" s="214"/>
      <c r="BFV8" s="64"/>
      <c r="BFW8" s="64"/>
      <c r="BGF8" s="64"/>
      <c r="BGK8" s="214"/>
      <c r="BGL8" s="64"/>
      <c r="BGM8" s="64"/>
      <c r="BGV8" s="64"/>
      <c r="BHA8" s="214"/>
      <c r="BHB8" s="64"/>
      <c r="BHC8" s="64"/>
      <c r="BHL8" s="64"/>
      <c r="BHQ8" s="214"/>
      <c r="BHR8" s="64"/>
      <c r="BHS8" s="64"/>
      <c r="BIB8" s="64"/>
      <c r="BIG8" s="214"/>
      <c r="BIH8" s="64"/>
      <c r="BII8" s="64"/>
      <c r="BIR8" s="64"/>
      <c r="BIW8" s="214"/>
      <c r="BIX8" s="64"/>
      <c r="BIY8" s="64"/>
      <c r="BJH8" s="64"/>
      <c r="BJM8" s="214"/>
      <c r="BJN8" s="64"/>
      <c r="BJO8" s="64"/>
      <c r="BJX8" s="64"/>
      <c r="BKC8" s="214"/>
      <c r="BKD8" s="64"/>
      <c r="BKE8" s="64"/>
      <c r="BKN8" s="64"/>
      <c r="BKS8" s="214"/>
      <c r="BKT8" s="64"/>
      <c r="BKU8" s="64"/>
      <c r="BLD8" s="64"/>
      <c r="BLI8" s="214"/>
      <c r="BLJ8" s="64"/>
      <c r="BLK8" s="64"/>
      <c r="BLT8" s="64"/>
      <c r="BLY8" s="214"/>
      <c r="BLZ8" s="64"/>
      <c r="BMA8" s="64"/>
      <c r="BMJ8" s="64"/>
      <c r="BMO8" s="214"/>
      <c r="BMP8" s="64"/>
      <c r="BMQ8" s="64"/>
      <c r="BMZ8" s="64"/>
      <c r="BNE8" s="214"/>
      <c r="BNF8" s="64"/>
      <c r="BNG8" s="64"/>
      <c r="BNP8" s="64"/>
      <c r="BNU8" s="214"/>
      <c r="BNV8" s="64"/>
      <c r="BNW8" s="64"/>
      <c r="BOF8" s="64"/>
      <c r="BOK8" s="214"/>
      <c r="BOL8" s="64"/>
      <c r="BOM8" s="64"/>
      <c r="BOV8" s="64"/>
      <c r="BPA8" s="214"/>
      <c r="BPB8" s="64"/>
      <c r="BPC8" s="64"/>
      <c r="BPL8" s="64"/>
      <c r="BPQ8" s="214"/>
      <c r="BPR8" s="64"/>
      <c r="BPS8" s="64"/>
      <c r="BQB8" s="64"/>
      <c r="BQG8" s="214"/>
      <c r="BQH8" s="64"/>
      <c r="BQI8" s="64"/>
      <c r="BQR8" s="64"/>
      <c r="BQW8" s="214"/>
      <c r="BQX8" s="64"/>
      <c r="BQY8" s="64"/>
      <c r="BRH8" s="64"/>
      <c r="BRM8" s="214"/>
      <c r="BRN8" s="64"/>
      <c r="BRO8" s="64"/>
      <c r="BRX8" s="64"/>
      <c r="BSC8" s="214"/>
      <c r="BSD8" s="64"/>
      <c r="BSE8" s="64"/>
      <c r="BSN8" s="64"/>
      <c r="BSS8" s="214"/>
      <c r="BST8" s="64"/>
      <c r="BSU8" s="64"/>
      <c r="BTD8" s="64"/>
      <c r="BTI8" s="214"/>
      <c r="BTJ8" s="64"/>
      <c r="BTK8" s="64"/>
      <c r="BTT8" s="64"/>
      <c r="BTY8" s="214"/>
      <c r="BTZ8" s="64"/>
      <c r="BUA8" s="64"/>
      <c r="BUJ8" s="64"/>
      <c r="BUO8" s="214"/>
      <c r="BUP8" s="64"/>
      <c r="BUQ8" s="64"/>
      <c r="BUZ8" s="64"/>
      <c r="BVE8" s="214"/>
      <c r="BVF8" s="64"/>
      <c r="BVG8" s="64"/>
      <c r="BVP8" s="64"/>
      <c r="BVU8" s="214"/>
      <c r="BVV8" s="64"/>
      <c r="BVW8" s="64"/>
      <c r="BWF8" s="64"/>
      <c r="BWK8" s="214"/>
      <c r="BWL8" s="64"/>
      <c r="BWM8" s="64"/>
      <c r="BWV8" s="64"/>
      <c r="BXA8" s="214"/>
      <c r="BXB8" s="64"/>
      <c r="BXC8" s="64"/>
      <c r="BXL8" s="64"/>
      <c r="BXQ8" s="214"/>
      <c r="BXR8" s="64"/>
      <c r="BXS8" s="64"/>
      <c r="BYB8" s="64"/>
      <c r="BYG8" s="214"/>
      <c r="BYH8" s="64"/>
      <c r="BYI8" s="64"/>
      <c r="BYR8" s="64"/>
      <c r="BYW8" s="214"/>
      <c r="BYX8" s="64"/>
      <c r="BYY8" s="64"/>
      <c r="BZH8" s="64"/>
      <c r="BZM8" s="214"/>
      <c r="BZN8" s="64"/>
      <c r="BZO8" s="64"/>
      <c r="BZX8" s="64"/>
      <c r="CAC8" s="214"/>
      <c r="CAD8" s="64"/>
      <c r="CAE8" s="64"/>
      <c r="CAN8" s="64"/>
      <c r="CAS8" s="214"/>
      <c r="CAT8" s="64"/>
      <c r="CAU8" s="64"/>
      <c r="CBD8" s="64"/>
      <c r="CBI8" s="214"/>
      <c r="CBJ8" s="64"/>
      <c r="CBK8" s="64"/>
      <c r="CBT8" s="64"/>
      <c r="CBY8" s="214"/>
      <c r="CBZ8" s="64"/>
      <c r="CCA8" s="64"/>
      <c r="CCJ8" s="64"/>
      <c r="CCO8" s="214"/>
      <c r="CCP8" s="64"/>
      <c r="CCQ8" s="64"/>
      <c r="CCZ8" s="64"/>
      <c r="CDE8" s="214"/>
      <c r="CDF8" s="64"/>
      <c r="CDG8" s="64"/>
      <c r="CDP8" s="64"/>
      <c r="CDU8" s="214"/>
      <c r="CDV8" s="64"/>
      <c r="CDW8" s="64"/>
      <c r="CEF8" s="64"/>
      <c r="CEK8" s="214"/>
      <c r="CEL8" s="64"/>
      <c r="CEM8" s="64"/>
      <c r="CEV8" s="64"/>
      <c r="CFA8" s="214"/>
      <c r="CFB8" s="64"/>
      <c r="CFC8" s="64"/>
      <c r="CFL8" s="64"/>
      <c r="CFQ8" s="214"/>
      <c r="CFR8" s="64"/>
      <c r="CFS8" s="64"/>
      <c r="CGB8" s="64"/>
      <c r="CGG8" s="214"/>
      <c r="CGH8" s="64"/>
      <c r="CGI8" s="64"/>
      <c r="CGR8" s="64"/>
      <c r="CGW8" s="214"/>
      <c r="CGX8" s="64"/>
      <c r="CGY8" s="64"/>
      <c r="CHH8" s="64"/>
      <c r="CHM8" s="214"/>
      <c r="CHN8" s="64"/>
      <c r="CHO8" s="64"/>
      <c r="CHX8" s="64"/>
      <c r="CIC8" s="214"/>
      <c r="CID8" s="64"/>
      <c r="CIE8" s="64"/>
      <c r="CIN8" s="64"/>
      <c r="CIS8" s="214"/>
      <c r="CIT8" s="64"/>
      <c r="CIU8" s="64"/>
      <c r="CJD8" s="64"/>
      <c r="CJI8" s="214"/>
      <c r="CJJ8" s="64"/>
      <c r="CJK8" s="64"/>
      <c r="CJT8" s="64"/>
      <c r="CJY8" s="214"/>
      <c r="CJZ8" s="64"/>
      <c r="CKA8" s="64"/>
      <c r="CKJ8" s="64"/>
      <c r="CKO8" s="214"/>
      <c r="CKP8" s="64"/>
      <c r="CKQ8" s="64"/>
      <c r="CKZ8" s="64"/>
      <c r="CLE8" s="214"/>
      <c r="CLF8" s="64"/>
      <c r="CLG8" s="64"/>
      <c r="CLP8" s="64"/>
      <c r="CLU8" s="214"/>
      <c r="CLV8" s="64"/>
      <c r="CLW8" s="64"/>
      <c r="CMF8" s="64"/>
      <c r="CMK8" s="214"/>
      <c r="CML8" s="64"/>
      <c r="CMM8" s="64"/>
      <c r="CMV8" s="64"/>
      <c r="CNA8" s="214"/>
      <c r="CNB8" s="64"/>
      <c r="CNC8" s="64"/>
      <c r="CNL8" s="64"/>
      <c r="CNQ8" s="214"/>
      <c r="CNR8" s="64"/>
      <c r="CNS8" s="64"/>
      <c r="COB8" s="64"/>
      <c r="COG8" s="214"/>
      <c r="COH8" s="64"/>
      <c r="COI8" s="64"/>
      <c r="COR8" s="64"/>
      <c r="COW8" s="214"/>
      <c r="COX8" s="64"/>
      <c r="COY8" s="64"/>
      <c r="CPH8" s="64"/>
      <c r="CPM8" s="214"/>
      <c r="CPN8" s="64"/>
      <c r="CPO8" s="64"/>
      <c r="CPX8" s="64"/>
      <c r="CQC8" s="214"/>
      <c r="CQD8" s="64"/>
      <c r="CQE8" s="64"/>
      <c r="CQN8" s="64"/>
      <c r="CQS8" s="214"/>
      <c r="CQT8" s="64"/>
      <c r="CQU8" s="64"/>
      <c r="CRD8" s="64"/>
      <c r="CRI8" s="214"/>
      <c r="CRJ8" s="64"/>
      <c r="CRK8" s="64"/>
      <c r="CRT8" s="64"/>
      <c r="CRY8" s="214"/>
      <c r="CRZ8" s="64"/>
      <c r="CSA8" s="64"/>
      <c r="CSJ8" s="64"/>
      <c r="CSO8" s="214"/>
      <c r="CSP8" s="64"/>
      <c r="CSQ8" s="64"/>
      <c r="CSZ8" s="64"/>
      <c r="CTE8" s="214"/>
      <c r="CTF8" s="64"/>
      <c r="CTG8" s="64"/>
      <c r="CTP8" s="64"/>
      <c r="CTU8" s="214"/>
      <c r="CTV8" s="64"/>
      <c r="CTW8" s="64"/>
      <c r="CUF8" s="64"/>
      <c r="CUK8" s="214"/>
      <c r="CUL8" s="64"/>
      <c r="CUM8" s="64"/>
      <c r="CUV8" s="64"/>
      <c r="CVA8" s="214"/>
      <c r="CVB8" s="64"/>
      <c r="CVC8" s="64"/>
      <c r="CVL8" s="64"/>
      <c r="CVQ8" s="214"/>
      <c r="CVR8" s="64"/>
      <c r="CVS8" s="64"/>
      <c r="CWB8" s="64"/>
      <c r="CWG8" s="214"/>
      <c r="CWH8" s="64"/>
      <c r="CWI8" s="64"/>
      <c r="CWR8" s="64"/>
      <c r="CWW8" s="214"/>
      <c r="CWX8" s="64"/>
      <c r="CWY8" s="64"/>
      <c r="CXH8" s="64"/>
      <c r="CXM8" s="214"/>
      <c r="CXN8" s="64"/>
      <c r="CXO8" s="64"/>
      <c r="CXX8" s="64"/>
      <c r="CYC8" s="214"/>
      <c r="CYD8" s="64"/>
      <c r="CYE8" s="64"/>
      <c r="CYN8" s="64"/>
      <c r="CYS8" s="214"/>
      <c r="CYT8" s="64"/>
      <c r="CYU8" s="64"/>
      <c r="CZD8" s="64"/>
      <c r="CZI8" s="214"/>
      <c r="CZJ8" s="64"/>
      <c r="CZK8" s="64"/>
      <c r="CZT8" s="64"/>
      <c r="CZY8" s="214"/>
      <c r="CZZ8" s="64"/>
      <c r="DAA8" s="64"/>
      <c r="DAJ8" s="64"/>
      <c r="DAO8" s="214"/>
      <c r="DAP8" s="64"/>
      <c r="DAQ8" s="64"/>
      <c r="DAZ8" s="64"/>
      <c r="DBE8" s="214"/>
      <c r="DBF8" s="64"/>
      <c r="DBG8" s="64"/>
      <c r="DBP8" s="64"/>
      <c r="DBU8" s="214"/>
      <c r="DBV8" s="64"/>
      <c r="DBW8" s="64"/>
      <c r="DCF8" s="64"/>
      <c r="DCK8" s="214"/>
      <c r="DCL8" s="64"/>
      <c r="DCM8" s="64"/>
      <c r="DCV8" s="64"/>
      <c r="DDA8" s="214"/>
      <c r="DDB8" s="64"/>
      <c r="DDC8" s="64"/>
      <c r="DDL8" s="64"/>
      <c r="DDQ8" s="214"/>
      <c r="DDR8" s="64"/>
      <c r="DDS8" s="64"/>
      <c r="DEB8" s="64"/>
      <c r="DEG8" s="214"/>
      <c r="DEH8" s="64"/>
      <c r="DEI8" s="64"/>
      <c r="DER8" s="64"/>
      <c r="DEW8" s="214"/>
      <c r="DEX8" s="64"/>
      <c r="DEY8" s="64"/>
      <c r="DFH8" s="64"/>
      <c r="DFM8" s="214"/>
      <c r="DFN8" s="64"/>
      <c r="DFO8" s="64"/>
      <c r="DFX8" s="64"/>
      <c r="DGC8" s="214"/>
      <c r="DGD8" s="64"/>
      <c r="DGE8" s="64"/>
      <c r="DGN8" s="64"/>
      <c r="DGS8" s="214"/>
      <c r="DGT8" s="64"/>
      <c r="DGU8" s="64"/>
      <c r="DHD8" s="64"/>
      <c r="DHI8" s="214"/>
      <c r="DHJ8" s="64"/>
      <c r="DHK8" s="64"/>
      <c r="DHT8" s="64"/>
      <c r="DHY8" s="214"/>
      <c r="DHZ8" s="64"/>
      <c r="DIA8" s="64"/>
      <c r="DIJ8" s="64"/>
      <c r="DIO8" s="214"/>
      <c r="DIP8" s="64"/>
      <c r="DIQ8" s="64"/>
      <c r="DIZ8" s="64"/>
      <c r="DJE8" s="214"/>
      <c r="DJF8" s="64"/>
      <c r="DJG8" s="64"/>
      <c r="DJP8" s="64"/>
      <c r="DJU8" s="214"/>
      <c r="DJV8" s="64"/>
      <c r="DJW8" s="64"/>
      <c r="DKF8" s="64"/>
      <c r="DKK8" s="214"/>
      <c r="DKL8" s="64"/>
      <c r="DKM8" s="64"/>
      <c r="DKV8" s="64"/>
      <c r="DLA8" s="214"/>
      <c r="DLB8" s="64"/>
      <c r="DLC8" s="64"/>
      <c r="DLL8" s="64"/>
      <c r="DLQ8" s="214"/>
      <c r="DLR8" s="64"/>
      <c r="DLS8" s="64"/>
      <c r="DMB8" s="64"/>
      <c r="DMG8" s="214"/>
      <c r="DMH8" s="64"/>
      <c r="DMI8" s="64"/>
      <c r="DMR8" s="64"/>
      <c r="DMW8" s="214"/>
      <c r="DMX8" s="64"/>
      <c r="DMY8" s="64"/>
      <c r="DNH8" s="64"/>
      <c r="DNM8" s="214"/>
      <c r="DNN8" s="64"/>
      <c r="DNO8" s="64"/>
      <c r="DNX8" s="64"/>
      <c r="DOC8" s="214"/>
      <c r="DOD8" s="64"/>
      <c r="DOE8" s="64"/>
      <c r="DON8" s="64"/>
      <c r="DOS8" s="214"/>
      <c r="DOT8" s="64"/>
      <c r="DOU8" s="64"/>
      <c r="DPD8" s="64"/>
      <c r="DPI8" s="214"/>
      <c r="DPJ8" s="64"/>
      <c r="DPK8" s="64"/>
      <c r="DPT8" s="64"/>
      <c r="DPY8" s="214"/>
      <c r="DPZ8" s="64"/>
      <c r="DQA8" s="64"/>
      <c r="DQJ8" s="64"/>
      <c r="DQO8" s="214"/>
      <c r="DQP8" s="64"/>
      <c r="DQQ8" s="64"/>
      <c r="DQZ8" s="64"/>
      <c r="DRE8" s="214"/>
      <c r="DRF8" s="64"/>
      <c r="DRG8" s="64"/>
      <c r="DRP8" s="64"/>
      <c r="DRU8" s="214"/>
      <c r="DRV8" s="64"/>
      <c r="DRW8" s="64"/>
      <c r="DSF8" s="64"/>
      <c r="DSK8" s="214"/>
      <c r="DSL8" s="64"/>
      <c r="DSM8" s="64"/>
      <c r="DSV8" s="64"/>
      <c r="DTA8" s="214"/>
      <c r="DTB8" s="64"/>
      <c r="DTC8" s="64"/>
      <c r="DTL8" s="64"/>
      <c r="DTQ8" s="214"/>
      <c r="DTR8" s="64"/>
      <c r="DTS8" s="64"/>
      <c r="DUB8" s="64"/>
      <c r="DUG8" s="214"/>
      <c r="DUH8" s="64"/>
      <c r="DUI8" s="64"/>
      <c r="DUR8" s="64"/>
      <c r="DUW8" s="214"/>
      <c r="DUX8" s="64"/>
      <c r="DUY8" s="64"/>
      <c r="DVH8" s="64"/>
      <c r="DVM8" s="214"/>
      <c r="DVN8" s="64"/>
      <c r="DVO8" s="64"/>
      <c r="DVX8" s="64"/>
      <c r="DWC8" s="214"/>
      <c r="DWD8" s="64"/>
      <c r="DWE8" s="64"/>
      <c r="DWN8" s="64"/>
      <c r="DWS8" s="214"/>
      <c r="DWT8" s="64"/>
      <c r="DWU8" s="64"/>
      <c r="DXD8" s="64"/>
      <c r="DXI8" s="214"/>
      <c r="DXJ8" s="64"/>
      <c r="DXK8" s="64"/>
      <c r="DXT8" s="64"/>
      <c r="DXY8" s="214"/>
      <c r="DXZ8" s="64"/>
      <c r="DYA8" s="64"/>
      <c r="DYJ8" s="64"/>
      <c r="DYO8" s="214"/>
      <c r="DYP8" s="64"/>
      <c r="DYQ8" s="64"/>
      <c r="DYZ8" s="64"/>
      <c r="DZE8" s="214"/>
      <c r="DZF8" s="64"/>
      <c r="DZG8" s="64"/>
      <c r="DZP8" s="64"/>
      <c r="DZU8" s="214"/>
      <c r="DZV8" s="64"/>
      <c r="DZW8" s="64"/>
      <c r="EAF8" s="64"/>
      <c r="EAK8" s="214"/>
      <c r="EAL8" s="64"/>
      <c r="EAM8" s="64"/>
      <c r="EAV8" s="64"/>
      <c r="EBA8" s="214"/>
      <c r="EBB8" s="64"/>
      <c r="EBC8" s="64"/>
      <c r="EBL8" s="64"/>
      <c r="EBQ8" s="214"/>
      <c r="EBR8" s="64"/>
      <c r="EBS8" s="64"/>
      <c r="ECB8" s="64"/>
      <c r="ECG8" s="214"/>
      <c r="ECH8" s="64"/>
      <c r="ECI8" s="64"/>
      <c r="ECR8" s="64"/>
      <c r="ECW8" s="214"/>
      <c r="ECX8" s="64"/>
      <c r="ECY8" s="64"/>
      <c r="EDH8" s="64"/>
      <c r="EDM8" s="214"/>
      <c r="EDN8" s="64"/>
      <c r="EDO8" s="64"/>
      <c r="EDX8" s="64"/>
      <c r="EEC8" s="214"/>
      <c r="EED8" s="64"/>
      <c r="EEE8" s="64"/>
      <c r="EEN8" s="64"/>
      <c r="EES8" s="214"/>
      <c r="EET8" s="64"/>
      <c r="EEU8" s="64"/>
      <c r="EFD8" s="64"/>
      <c r="EFI8" s="214"/>
      <c r="EFJ8" s="64"/>
      <c r="EFK8" s="64"/>
      <c r="EFT8" s="64"/>
      <c r="EFY8" s="214"/>
      <c r="EFZ8" s="64"/>
      <c r="EGA8" s="64"/>
      <c r="EGJ8" s="64"/>
      <c r="EGO8" s="214"/>
      <c r="EGP8" s="64"/>
      <c r="EGQ8" s="64"/>
      <c r="EGZ8" s="64"/>
      <c r="EHE8" s="214"/>
      <c r="EHF8" s="64"/>
      <c r="EHG8" s="64"/>
      <c r="EHP8" s="64"/>
      <c r="EHU8" s="214"/>
      <c r="EHV8" s="64"/>
      <c r="EHW8" s="64"/>
      <c r="EIF8" s="64"/>
      <c r="EIK8" s="214"/>
      <c r="EIL8" s="64"/>
      <c r="EIM8" s="64"/>
      <c r="EIV8" s="64"/>
      <c r="EJA8" s="214"/>
      <c r="EJB8" s="64"/>
      <c r="EJC8" s="64"/>
      <c r="EJL8" s="64"/>
      <c r="EJQ8" s="214"/>
      <c r="EJR8" s="64"/>
      <c r="EJS8" s="64"/>
      <c r="EKB8" s="64"/>
      <c r="EKG8" s="214"/>
      <c r="EKH8" s="64"/>
      <c r="EKI8" s="64"/>
      <c r="EKR8" s="64"/>
      <c r="EKW8" s="214"/>
      <c r="EKX8" s="64"/>
      <c r="EKY8" s="64"/>
      <c r="ELH8" s="64"/>
      <c r="ELM8" s="214"/>
      <c r="ELN8" s="64"/>
      <c r="ELO8" s="64"/>
      <c r="ELX8" s="64"/>
      <c r="EMC8" s="214"/>
      <c r="EMD8" s="64"/>
      <c r="EME8" s="64"/>
      <c r="EMN8" s="64"/>
      <c r="EMS8" s="214"/>
      <c r="EMT8" s="64"/>
      <c r="EMU8" s="64"/>
      <c r="END8" s="64"/>
      <c r="ENI8" s="214"/>
      <c r="ENJ8" s="64"/>
      <c r="ENK8" s="64"/>
      <c r="ENT8" s="64"/>
      <c r="ENY8" s="214"/>
      <c r="ENZ8" s="64"/>
      <c r="EOA8" s="64"/>
      <c r="EOJ8" s="64"/>
      <c r="EOO8" s="214"/>
      <c r="EOP8" s="64"/>
      <c r="EOQ8" s="64"/>
      <c r="EOZ8" s="64"/>
      <c r="EPE8" s="214"/>
      <c r="EPF8" s="64"/>
      <c r="EPG8" s="64"/>
      <c r="EPP8" s="64"/>
      <c r="EPU8" s="214"/>
      <c r="EPV8" s="64"/>
      <c r="EPW8" s="64"/>
      <c r="EQF8" s="64"/>
      <c r="EQK8" s="214"/>
      <c r="EQL8" s="64"/>
      <c r="EQM8" s="64"/>
      <c r="EQV8" s="64"/>
      <c r="ERA8" s="214"/>
      <c r="ERB8" s="64"/>
      <c r="ERC8" s="64"/>
      <c r="ERL8" s="64"/>
      <c r="ERQ8" s="214"/>
      <c r="ERR8" s="64"/>
      <c r="ERS8" s="64"/>
      <c r="ESB8" s="64"/>
      <c r="ESG8" s="214"/>
      <c r="ESH8" s="64"/>
      <c r="ESI8" s="64"/>
      <c r="ESR8" s="64"/>
      <c r="ESW8" s="214"/>
      <c r="ESX8" s="64"/>
      <c r="ESY8" s="64"/>
      <c r="ETH8" s="64"/>
      <c r="ETM8" s="214"/>
      <c r="ETN8" s="64"/>
      <c r="ETO8" s="64"/>
      <c r="ETX8" s="64"/>
      <c r="EUC8" s="214"/>
      <c r="EUD8" s="64"/>
      <c r="EUE8" s="64"/>
      <c r="EUN8" s="64"/>
      <c r="EUS8" s="214"/>
      <c r="EUT8" s="64"/>
      <c r="EUU8" s="64"/>
      <c r="EVD8" s="64"/>
      <c r="EVI8" s="214"/>
      <c r="EVJ8" s="64"/>
      <c r="EVK8" s="64"/>
      <c r="EVT8" s="64"/>
      <c r="EVY8" s="214"/>
      <c r="EVZ8" s="64"/>
      <c r="EWA8" s="64"/>
      <c r="EWJ8" s="64"/>
      <c r="EWO8" s="214"/>
      <c r="EWP8" s="64"/>
      <c r="EWQ8" s="64"/>
      <c r="EWZ8" s="64"/>
      <c r="EXE8" s="214"/>
      <c r="EXF8" s="64"/>
      <c r="EXG8" s="64"/>
      <c r="EXP8" s="64"/>
      <c r="EXU8" s="214"/>
      <c r="EXV8" s="64"/>
      <c r="EXW8" s="64"/>
      <c r="EYF8" s="64"/>
      <c r="EYK8" s="214"/>
      <c r="EYL8" s="64"/>
      <c r="EYM8" s="64"/>
      <c r="EYV8" s="64"/>
      <c r="EZA8" s="214"/>
      <c r="EZB8" s="64"/>
      <c r="EZC8" s="64"/>
      <c r="EZL8" s="64"/>
      <c r="EZQ8" s="214"/>
      <c r="EZR8" s="64"/>
      <c r="EZS8" s="64"/>
      <c r="FAB8" s="64"/>
      <c r="FAG8" s="214"/>
      <c r="FAH8" s="64"/>
      <c r="FAI8" s="64"/>
      <c r="FAR8" s="64"/>
      <c r="FAW8" s="214"/>
      <c r="FAX8" s="64"/>
      <c r="FAY8" s="64"/>
      <c r="FBH8" s="64"/>
      <c r="FBM8" s="214"/>
      <c r="FBN8" s="64"/>
      <c r="FBO8" s="64"/>
      <c r="FBX8" s="64"/>
      <c r="FCC8" s="214"/>
      <c r="FCD8" s="64"/>
      <c r="FCE8" s="64"/>
      <c r="FCN8" s="64"/>
      <c r="FCS8" s="214"/>
      <c r="FCT8" s="64"/>
      <c r="FCU8" s="64"/>
      <c r="FDD8" s="64"/>
      <c r="FDI8" s="214"/>
      <c r="FDJ8" s="64"/>
      <c r="FDK8" s="64"/>
      <c r="FDT8" s="64"/>
      <c r="FDY8" s="214"/>
      <c r="FDZ8" s="64"/>
      <c r="FEA8" s="64"/>
      <c r="FEJ8" s="64"/>
      <c r="FEO8" s="214"/>
      <c r="FEP8" s="64"/>
      <c r="FEQ8" s="64"/>
      <c r="FEZ8" s="64"/>
      <c r="FFE8" s="214"/>
      <c r="FFF8" s="64"/>
      <c r="FFG8" s="64"/>
      <c r="FFP8" s="64"/>
      <c r="FFU8" s="214"/>
      <c r="FFV8" s="64"/>
      <c r="FFW8" s="64"/>
      <c r="FGF8" s="64"/>
      <c r="FGK8" s="214"/>
      <c r="FGL8" s="64"/>
      <c r="FGM8" s="64"/>
      <c r="FGV8" s="64"/>
      <c r="FHA8" s="214"/>
      <c r="FHB8" s="64"/>
      <c r="FHC8" s="64"/>
      <c r="FHL8" s="64"/>
      <c r="FHQ8" s="214"/>
      <c r="FHR8" s="64"/>
      <c r="FHS8" s="64"/>
      <c r="FIB8" s="64"/>
      <c r="FIG8" s="214"/>
      <c r="FIH8" s="64"/>
      <c r="FII8" s="64"/>
      <c r="FIR8" s="64"/>
      <c r="FIW8" s="214"/>
      <c r="FIX8" s="64"/>
      <c r="FIY8" s="64"/>
      <c r="FJH8" s="64"/>
      <c r="FJM8" s="214"/>
      <c r="FJN8" s="64"/>
      <c r="FJO8" s="64"/>
      <c r="FJX8" s="64"/>
      <c r="FKC8" s="214"/>
      <c r="FKD8" s="64"/>
      <c r="FKE8" s="64"/>
      <c r="FKN8" s="64"/>
      <c r="FKS8" s="214"/>
      <c r="FKT8" s="64"/>
      <c r="FKU8" s="64"/>
      <c r="FLD8" s="64"/>
      <c r="FLI8" s="214"/>
      <c r="FLJ8" s="64"/>
      <c r="FLK8" s="64"/>
      <c r="FLT8" s="64"/>
      <c r="FLY8" s="214"/>
      <c r="FLZ8" s="64"/>
      <c r="FMA8" s="64"/>
      <c r="FMJ8" s="64"/>
      <c r="FMO8" s="214"/>
      <c r="FMP8" s="64"/>
      <c r="FMQ8" s="64"/>
      <c r="FMZ8" s="64"/>
      <c r="FNE8" s="214"/>
      <c r="FNF8" s="64"/>
      <c r="FNG8" s="64"/>
      <c r="FNP8" s="64"/>
      <c r="FNU8" s="214"/>
      <c r="FNV8" s="64"/>
      <c r="FNW8" s="64"/>
      <c r="FOF8" s="64"/>
      <c r="FOK8" s="214"/>
      <c r="FOL8" s="64"/>
      <c r="FOM8" s="64"/>
      <c r="FOV8" s="64"/>
      <c r="FPA8" s="214"/>
      <c r="FPB8" s="64"/>
      <c r="FPC8" s="64"/>
      <c r="FPL8" s="64"/>
      <c r="FPQ8" s="214"/>
      <c r="FPR8" s="64"/>
      <c r="FPS8" s="64"/>
      <c r="FQB8" s="64"/>
      <c r="FQG8" s="214"/>
      <c r="FQH8" s="64"/>
      <c r="FQI8" s="64"/>
      <c r="FQR8" s="64"/>
      <c r="FQW8" s="214"/>
      <c r="FQX8" s="64"/>
      <c r="FQY8" s="64"/>
      <c r="FRH8" s="64"/>
      <c r="FRM8" s="214"/>
      <c r="FRN8" s="64"/>
      <c r="FRO8" s="64"/>
      <c r="FRX8" s="64"/>
      <c r="FSC8" s="214"/>
      <c r="FSD8" s="64"/>
      <c r="FSE8" s="64"/>
      <c r="FSN8" s="64"/>
      <c r="FSS8" s="214"/>
      <c r="FST8" s="64"/>
      <c r="FSU8" s="64"/>
      <c r="FTD8" s="64"/>
      <c r="FTI8" s="214"/>
      <c r="FTJ8" s="64"/>
      <c r="FTK8" s="64"/>
      <c r="FTT8" s="64"/>
      <c r="FTY8" s="214"/>
      <c r="FTZ8" s="64"/>
      <c r="FUA8" s="64"/>
      <c r="FUJ8" s="64"/>
      <c r="FUO8" s="214"/>
      <c r="FUP8" s="64"/>
      <c r="FUQ8" s="64"/>
      <c r="FUZ8" s="64"/>
      <c r="FVE8" s="214"/>
      <c r="FVF8" s="64"/>
      <c r="FVG8" s="64"/>
      <c r="FVP8" s="64"/>
      <c r="FVU8" s="214"/>
      <c r="FVV8" s="64"/>
      <c r="FVW8" s="64"/>
      <c r="FWF8" s="64"/>
      <c r="FWK8" s="214"/>
      <c r="FWL8" s="64"/>
      <c r="FWM8" s="64"/>
      <c r="FWV8" s="64"/>
      <c r="FXA8" s="214"/>
      <c r="FXB8" s="64"/>
      <c r="FXC8" s="64"/>
      <c r="FXL8" s="64"/>
      <c r="FXQ8" s="214"/>
      <c r="FXR8" s="64"/>
      <c r="FXS8" s="64"/>
      <c r="FYB8" s="64"/>
      <c r="FYG8" s="214"/>
      <c r="FYH8" s="64"/>
      <c r="FYI8" s="64"/>
      <c r="FYR8" s="64"/>
      <c r="FYW8" s="214"/>
      <c r="FYX8" s="64"/>
      <c r="FYY8" s="64"/>
      <c r="FZH8" s="64"/>
      <c r="FZM8" s="214"/>
      <c r="FZN8" s="64"/>
      <c r="FZO8" s="64"/>
      <c r="FZX8" s="64"/>
      <c r="GAC8" s="214"/>
      <c r="GAD8" s="64"/>
      <c r="GAE8" s="64"/>
      <c r="GAN8" s="64"/>
      <c r="GAS8" s="214"/>
      <c r="GAT8" s="64"/>
      <c r="GAU8" s="64"/>
      <c r="GBD8" s="64"/>
      <c r="GBI8" s="214"/>
      <c r="GBJ8" s="64"/>
      <c r="GBK8" s="64"/>
      <c r="GBT8" s="64"/>
      <c r="GBY8" s="214"/>
      <c r="GBZ8" s="64"/>
      <c r="GCA8" s="64"/>
      <c r="GCJ8" s="64"/>
      <c r="GCO8" s="214"/>
      <c r="GCP8" s="64"/>
      <c r="GCQ8" s="64"/>
      <c r="GCZ8" s="64"/>
      <c r="GDE8" s="214"/>
      <c r="GDF8" s="64"/>
      <c r="GDG8" s="64"/>
      <c r="GDP8" s="64"/>
      <c r="GDU8" s="214"/>
      <c r="GDV8" s="64"/>
      <c r="GDW8" s="64"/>
      <c r="GEF8" s="64"/>
      <c r="GEK8" s="214"/>
      <c r="GEL8" s="64"/>
      <c r="GEM8" s="64"/>
      <c r="GEV8" s="64"/>
      <c r="GFA8" s="214"/>
      <c r="GFB8" s="64"/>
      <c r="GFC8" s="64"/>
      <c r="GFL8" s="64"/>
      <c r="GFQ8" s="214"/>
      <c r="GFR8" s="64"/>
      <c r="GFS8" s="64"/>
      <c r="GGB8" s="64"/>
      <c r="GGG8" s="214"/>
      <c r="GGH8" s="64"/>
      <c r="GGI8" s="64"/>
      <c r="GGR8" s="64"/>
      <c r="GGW8" s="214"/>
      <c r="GGX8" s="64"/>
      <c r="GGY8" s="64"/>
      <c r="GHH8" s="64"/>
      <c r="GHM8" s="214"/>
      <c r="GHN8" s="64"/>
      <c r="GHO8" s="64"/>
      <c r="GHX8" s="64"/>
      <c r="GIC8" s="214"/>
      <c r="GID8" s="64"/>
      <c r="GIE8" s="64"/>
      <c r="GIN8" s="64"/>
      <c r="GIS8" s="214"/>
      <c r="GIT8" s="64"/>
      <c r="GIU8" s="64"/>
      <c r="GJD8" s="64"/>
      <c r="GJI8" s="214"/>
      <c r="GJJ8" s="64"/>
      <c r="GJK8" s="64"/>
      <c r="GJT8" s="64"/>
      <c r="GJY8" s="214"/>
      <c r="GJZ8" s="64"/>
      <c r="GKA8" s="64"/>
      <c r="GKJ8" s="64"/>
      <c r="GKO8" s="214"/>
      <c r="GKP8" s="64"/>
      <c r="GKQ8" s="64"/>
      <c r="GKZ8" s="64"/>
      <c r="GLE8" s="214"/>
      <c r="GLF8" s="64"/>
      <c r="GLG8" s="64"/>
      <c r="GLP8" s="64"/>
      <c r="GLU8" s="214"/>
      <c r="GLV8" s="64"/>
      <c r="GLW8" s="64"/>
      <c r="GMF8" s="64"/>
      <c r="GMK8" s="214"/>
      <c r="GML8" s="64"/>
      <c r="GMM8" s="64"/>
      <c r="GMV8" s="64"/>
      <c r="GNA8" s="214"/>
      <c r="GNB8" s="64"/>
      <c r="GNC8" s="64"/>
      <c r="GNL8" s="64"/>
      <c r="GNQ8" s="214"/>
      <c r="GNR8" s="64"/>
      <c r="GNS8" s="64"/>
      <c r="GOB8" s="64"/>
      <c r="GOG8" s="214"/>
      <c r="GOH8" s="64"/>
      <c r="GOI8" s="64"/>
      <c r="GOR8" s="64"/>
      <c r="GOW8" s="214"/>
      <c r="GOX8" s="64"/>
      <c r="GOY8" s="64"/>
      <c r="GPH8" s="64"/>
      <c r="GPM8" s="214"/>
      <c r="GPN8" s="64"/>
      <c r="GPO8" s="64"/>
      <c r="GPX8" s="64"/>
      <c r="GQC8" s="214"/>
      <c r="GQD8" s="64"/>
      <c r="GQE8" s="64"/>
      <c r="GQN8" s="64"/>
      <c r="GQS8" s="214"/>
      <c r="GQT8" s="64"/>
      <c r="GQU8" s="64"/>
      <c r="GRD8" s="64"/>
      <c r="GRI8" s="214"/>
      <c r="GRJ8" s="64"/>
      <c r="GRK8" s="64"/>
      <c r="GRT8" s="64"/>
      <c r="GRY8" s="214"/>
      <c r="GRZ8" s="64"/>
      <c r="GSA8" s="64"/>
      <c r="GSJ8" s="64"/>
      <c r="GSO8" s="214"/>
      <c r="GSP8" s="64"/>
      <c r="GSQ8" s="64"/>
      <c r="GSZ8" s="64"/>
      <c r="GTE8" s="214"/>
      <c r="GTF8" s="64"/>
      <c r="GTG8" s="64"/>
      <c r="GTP8" s="64"/>
      <c r="GTU8" s="214"/>
      <c r="GTV8" s="64"/>
      <c r="GTW8" s="64"/>
      <c r="GUF8" s="64"/>
      <c r="GUK8" s="214"/>
      <c r="GUL8" s="64"/>
      <c r="GUM8" s="64"/>
      <c r="GUV8" s="64"/>
      <c r="GVA8" s="214"/>
      <c r="GVB8" s="64"/>
      <c r="GVC8" s="64"/>
      <c r="GVL8" s="64"/>
      <c r="GVQ8" s="214"/>
      <c r="GVR8" s="64"/>
      <c r="GVS8" s="64"/>
      <c r="GWB8" s="64"/>
      <c r="GWG8" s="214"/>
      <c r="GWH8" s="64"/>
      <c r="GWI8" s="64"/>
      <c r="GWR8" s="64"/>
      <c r="GWW8" s="214"/>
      <c r="GWX8" s="64"/>
      <c r="GWY8" s="64"/>
      <c r="GXH8" s="64"/>
      <c r="GXM8" s="214"/>
      <c r="GXN8" s="64"/>
      <c r="GXO8" s="64"/>
      <c r="GXX8" s="64"/>
      <c r="GYC8" s="214"/>
      <c r="GYD8" s="64"/>
      <c r="GYE8" s="64"/>
      <c r="GYN8" s="64"/>
      <c r="GYS8" s="214"/>
      <c r="GYT8" s="64"/>
      <c r="GYU8" s="64"/>
      <c r="GZD8" s="64"/>
      <c r="GZI8" s="214"/>
      <c r="GZJ8" s="64"/>
      <c r="GZK8" s="64"/>
      <c r="GZT8" s="64"/>
      <c r="GZY8" s="214"/>
      <c r="GZZ8" s="64"/>
      <c r="HAA8" s="64"/>
      <c r="HAJ8" s="64"/>
      <c r="HAO8" s="214"/>
      <c r="HAP8" s="64"/>
      <c r="HAQ8" s="64"/>
      <c r="HAZ8" s="64"/>
      <c r="HBE8" s="214"/>
      <c r="HBF8" s="64"/>
      <c r="HBG8" s="64"/>
      <c r="HBP8" s="64"/>
      <c r="HBU8" s="214"/>
      <c r="HBV8" s="64"/>
      <c r="HBW8" s="64"/>
      <c r="HCF8" s="64"/>
      <c r="HCK8" s="214"/>
      <c r="HCL8" s="64"/>
      <c r="HCM8" s="64"/>
      <c r="HCV8" s="64"/>
      <c r="HDA8" s="214"/>
      <c r="HDB8" s="64"/>
      <c r="HDC8" s="64"/>
      <c r="HDL8" s="64"/>
      <c r="HDQ8" s="214"/>
      <c r="HDR8" s="64"/>
      <c r="HDS8" s="64"/>
      <c r="HEB8" s="64"/>
      <c r="HEG8" s="214"/>
      <c r="HEH8" s="64"/>
      <c r="HEI8" s="64"/>
      <c r="HER8" s="64"/>
      <c r="HEW8" s="214"/>
      <c r="HEX8" s="64"/>
      <c r="HEY8" s="64"/>
      <c r="HFH8" s="64"/>
      <c r="HFM8" s="214"/>
      <c r="HFN8" s="64"/>
      <c r="HFO8" s="64"/>
      <c r="HFX8" s="64"/>
      <c r="HGC8" s="214"/>
      <c r="HGD8" s="64"/>
      <c r="HGE8" s="64"/>
      <c r="HGN8" s="64"/>
      <c r="HGS8" s="214"/>
      <c r="HGT8" s="64"/>
      <c r="HGU8" s="64"/>
      <c r="HHD8" s="64"/>
      <c r="HHI8" s="214"/>
      <c r="HHJ8" s="64"/>
      <c r="HHK8" s="64"/>
      <c r="HHT8" s="64"/>
      <c r="HHY8" s="214"/>
      <c r="HHZ8" s="64"/>
      <c r="HIA8" s="64"/>
      <c r="HIJ8" s="64"/>
      <c r="HIO8" s="214"/>
      <c r="HIP8" s="64"/>
      <c r="HIQ8" s="64"/>
      <c r="HIZ8" s="64"/>
      <c r="HJE8" s="214"/>
      <c r="HJF8" s="64"/>
      <c r="HJG8" s="64"/>
      <c r="HJP8" s="64"/>
      <c r="HJU8" s="214"/>
      <c r="HJV8" s="64"/>
      <c r="HJW8" s="64"/>
      <c r="HKF8" s="64"/>
      <c r="HKK8" s="214"/>
      <c r="HKL8" s="64"/>
      <c r="HKM8" s="64"/>
      <c r="HKV8" s="64"/>
      <c r="HLA8" s="214"/>
      <c r="HLB8" s="64"/>
      <c r="HLC8" s="64"/>
      <c r="HLL8" s="64"/>
      <c r="HLQ8" s="214"/>
      <c r="HLR8" s="64"/>
      <c r="HLS8" s="64"/>
      <c r="HMB8" s="64"/>
      <c r="HMG8" s="214"/>
      <c r="HMH8" s="64"/>
      <c r="HMI8" s="64"/>
      <c r="HMR8" s="64"/>
      <c r="HMW8" s="214"/>
      <c r="HMX8" s="64"/>
      <c r="HMY8" s="64"/>
      <c r="HNH8" s="64"/>
      <c r="HNM8" s="214"/>
      <c r="HNN8" s="64"/>
      <c r="HNO8" s="64"/>
      <c r="HNX8" s="64"/>
      <c r="HOC8" s="214"/>
      <c r="HOD8" s="64"/>
      <c r="HOE8" s="64"/>
      <c r="HON8" s="64"/>
      <c r="HOS8" s="214"/>
      <c r="HOT8" s="64"/>
      <c r="HOU8" s="64"/>
      <c r="HPD8" s="64"/>
      <c r="HPI8" s="214"/>
      <c r="HPJ8" s="64"/>
      <c r="HPK8" s="64"/>
      <c r="HPT8" s="64"/>
      <c r="HPY8" s="214"/>
      <c r="HPZ8" s="64"/>
      <c r="HQA8" s="64"/>
      <c r="HQJ8" s="64"/>
      <c r="HQO8" s="214"/>
      <c r="HQP8" s="64"/>
      <c r="HQQ8" s="64"/>
      <c r="HQZ8" s="64"/>
      <c r="HRE8" s="214"/>
      <c r="HRF8" s="64"/>
      <c r="HRG8" s="64"/>
      <c r="HRP8" s="64"/>
      <c r="HRU8" s="214"/>
      <c r="HRV8" s="64"/>
      <c r="HRW8" s="64"/>
      <c r="HSF8" s="64"/>
      <c r="HSK8" s="214"/>
      <c r="HSL8" s="64"/>
      <c r="HSM8" s="64"/>
      <c r="HSV8" s="64"/>
      <c r="HTA8" s="214"/>
      <c r="HTB8" s="64"/>
      <c r="HTC8" s="64"/>
      <c r="HTL8" s="64"/>
      <c r="HTQ8" s="214"/>
      <c r="HTR8" s="64"/>
      <c r="HTS8" s="64"/>
      <c r="HUB8" s="64"/>
      <c r="HUG8" s="214"/>
      <c r="HUH8" s="64"/>
      <c r="HUI8" s="64"/>
      <c r="HUR8" s="64"/>
      <c r="HUW8" s="214"/>
      <c r="HUX8" s="64"/>
      <c r="HUY8" s="64"/>
      <c r="HVH8" s="64"/>
      <c r="HVM8" s="214"/>
      <c r="HVN8" s="64"/>
      <c r="HVO8" s="64"/>
      <c r="HVX8" s="64"/>
      <c r="HWC8" s="214"/>
      <c r="HWD8" s="64"/>
      <c r="HWE8" s="64"/>
      <c r="HWN8" s="64"/>
      <c r="HWS8" s="214"/>
      <c r="HWT8" s="64"/>
      <c r="HWU8" s="64"/>
      <c r="HXD8" s="64"/>
      <c r="HXI8" s="214"/>
      <c r="HXJ8" s="64"/>
      <c r="HXK8" s="64"/>
      <c r="HXT8" s="64"/>
      <c r="HXY8" s="214"/>
      <c r="HXZ8" s="64"/>
      <c r="HYA8" s="64"/>
      <c r="HYJ8" s="64"/>
      <c r="HYO8" s="214"/>
      <c r="HYP8" s="64"/>
      <c r="HYQ8" s="64"/>
      <c r="HYZ8" s="64"/>
      <c r="HZE8" s="214"/>
      <c r="HZF8" s="64"/>
      <c r="HZG8" s="64"/>
      <c r="HZP8" s="64"/>
      <c r="HZU8" s="214"/>
      <c r="HZV8" s="64"/>
      <c r="HZW8" s="64"/>
      <c r="IAF8" s="64"/>
      <c r="IAK8" s="214"/>
      <c r="IAL8" s="64"/>
      <c r="IAM8" s="64"/>
      <c r="IAV8" s="64"/>
      <c r="IBA8" s="214"/>
      <c r="IBB8" s="64"/>
      <c r="IBC8" s="64"/>
      <c r="IBL8" s="64"/>
      <c r="IBQ8" s="214"/>
      <c r="IBR8" s="64"/>
      <c r="IBS8" s="64"/>
      <c r="ICB8" s="64"/>
      <c r="ICG8" s="214"/>
      <c r="ICH8" s="64"/>
      <c r="ICI8" s="64"/>
      <c r="ICR8" s="64"/>
      <c r="ICW8" s="214"/>
      <c r="ICX8" s="64"/>
      <c r="ICY8" s="64"/>
      <c r="IDH8" s="64"/>
      <c r="IDM8" s="214"/>
      <c r="IDN8" s="64"/>
      <c r="IDO8" s="64"/>
      <c r="IDX8" s="64"/>
      <c r="IEC8" s="214"/>
      <c r="IED8" s="64"/>
      <c r="IEE8" s="64"/>
      <c r="IEN8" s="64"/>
      <c r="IES8" s="214"/>
      <c r="IET8" s="64"/>
      <c r="IEU8" s="64"/>
      <c r="IFD8" s="64"/>
      <c r="IFI8" s="214"/>
      <c r="IFJ8" s="64"/>
      <c r="IFK8" s="64"/>
      <c r="IFT8" s="64"/>
      <c r="IFY8" s="214"/>
      <c r="IFZ8" s="64"/>
      <c r="IGA8" s="64"/>
      <c r="IGJ8" s="64"/>
      <c r="IGO8" s="214"/>
      <c r="IGP8" s="64"/>
      <c r="IGQ8" s="64"/>
      <c r="IGZ8" s="64"/>
      <c r="IHE8" s="214"/>
      <c r="IHF8" s="64"/>
      <c r="IHG8" s="64"/>
      <c r="IHP8" s="64"/>
      <c r="IHU8" s="214"/>
      <c r="IHV8" s="64"/>
      <c r="IHW8" s="64"/>
      <c r="IIF8" s="64"/>
      <c r="IIK8" s="214"/>
      <c r="IIL8" s="64"/>
      <c r="IIM8" s="64"/>
      <c r="IIV8" s="64"/>
      <c r="IJA8" s="214"/>
      <c r="IJB8" s="64"/>
      <c r="IJC8" s="64"/>
      <c r="IJL8" s="64"/>
      <c r="IJQ8" s="214"/>
      <c r="IJR8" s="64"/>
      <c r="IJS8" s="64"/>
      <c r="IKB8" s="64"/>
      <c r="IKG8" s="214"/>
      <c r="IKH8" s="64"/>
      <c r="IKI8" s="64"/>
      <c r="IKR8" s="64"/>
      <c r="IKW8" s="214"/>
      <c r="IKX8" s="64"/>
      <c r="IKY8" s="64"/>
      <c r="ILH8" s="64"/>
      <c r="ILM8" s="214"/>
      <c r="ILN8" s="64"/>
      <c r="ILO8" s="64"/>
      <c r="ILX8" s="64"/>
      <c r="IMC8" s="214"/>
      <c r="IMD8" s="64"/>
      <c r="IME8" s="64"/>
      <c r="IMN8" s="64"/>
      <c r="IMS8" s="214"/>
      <c r="IMT8" s="64"/>
      <c r="IMU8" s="64"/>
      <c r="IND8" s="64"/>
      <c r="INI8" s="214"/>
      <c r="INJ8" s="64"/>
      <c r="INK8" s="64"/>
      <c r="INT8" s="64"/>
      <c r="INY8" s="214"/>
      <c r="INZ8" s="64"/>
      <c r="IOA8" s="64"/>
      <c r="IOJ8" s="64"/>
      <c r="IOO8" s="214"/>
      <c r="IOP8" s="64"/>
      <c r="IOQ8" s="64"/>
      <c r="IOZ8" s="64"/>
      <c r="IPE8" s="214"/>
      <c r="IPF8" s="64"/>
      <c r="IPG8" s="64"/>
      <c r="IPP8" s="64"/>
      <c r="IPU8" s="214"/>
      <c r="IPV8" s="64"/>
      <c r="IPW8" s="64"/>
      <c r="IQF8" s="64"/>
      <c r="IQK8" s="214"/>
      <c r="IQL8" s="64"/>
      <c r="IQM8" s="64"/>
      <c r="IQV8" s="64"/>
      <c r="IRA8" s="214"/>
      <c r="IRB8" s="64"/>
      <c r="IRC8" s="64"/>
      <c r="IRL8" s="64"/>
      <c r="IRQ8" s="214"/>
      <c r="IRR8" s="64"/>
      <c r="IRS8" s="64"/>
      <c r="ISB8" s="64"/>
      <c r="ISG8" s="214"/>
      <c r="ISH8" s="64"/>
      <c r="ISI8" s="64"/>
      <c r="ISR8" s="64"/>
      <c r="ISW8" s="214"/>
      <c r="ISX8" s="64"/>
      <c r="ISY8" s="64"/>
      <c r="ITH8" s="64"/>
      <c r="ITM8" s="214"/>
      <c r="ITN8" s="64"/>
      <c r="ITO8" s="64"/>
      <c r="ITX8" s="64"/>
      <c r="IUC8" s="214"/>
      <c r="IUD8" s="64"/>
      <c r="IUE8" s="64"/>
      <c r="IUN8" s="64"/>
      <c r="IUS8" s="214"/>
      <c r="IUT8" s="64"/>
      <c r="IUU8" s="64"/>
      <c r="IVD8" s="64"/>
      <c r="IVI8" s="214"/>
      <c r="IVJ8" s="64"/>
      <c r="IVK8" s="64"/>
      <c r="IVT8" s="64"/>
      <c r="IVY8" s="214"/>
      <c r="IVZ8" s="64"/>
      <c r="IWA8" s="64"/>
      <c r="IWJ8" s="64"/>
      <c r="IWO8" s="214"/>
      <c r="IWP8" s="64"/>
      <c r="IWQ8" s="64"/>
      <c r="IWZ8" s="64"/>
      <c r="IXE8" s="214"/>
      <c r="IXF8" s="64"/>
      <c r="IXG8" s="64"/>
      <c r="IXP8" s="64"/>
      <c r="IXU8" s="214"/>
      <c r="IXV8" s="64"/>
      <c r="IXW8" s="64"/>
      <c r="IYF8" s="64"/>
      <c r="IYK8" s="214"/>
      <c r="IYL8" s="64"/>
      <c r="IYM8" s="64"/>
      <c r="IYV8" s="64"/>
      <c r="IZA8" s="214"/>
      <c r="IZB8" s="64"/>
      <c r="IZC8" s="64"/>
      <c r="IZL8" s="64"/>
      <c r="IZQ8" s="214"/>
      <c r="IZR8" s="64"/>
      <c r="IZS8" s="64"/>
      <c r="JAB8" s="64"/>
      <c r="JAG8" s="214"/>
      <c r="JAH8" s="64"/>
      <c r="JAI8" s="64"/>
      <c r="JAR8" s="64"/>
      <c r="JAW8" s="214"/>
      <c r="JAX8" s="64"/>
      <c r="JAY8" s="64"/>
      <c r="JBH8" s="64"/>
      <c r="JBM8" s="214"/>
      <c r="JBN8" s="64"/>
      <c r="JBO8" s="64"/>
      <c r="JBX8" s="64"/>
      <c r="JCC8" s="214"/>
      <c r="JCD8" s="64"/>
      <c r="JCE8" s="64"/>
      <c r="JCN8" s="64"/>
      <c r="JCS8" s="214"/>
      <c r="JCT8" s="64"/>
      <c r="JCU8" s="64"/>
      <c r="JDD8" s="64"/>
      <c r="JDI8" s="214"/>
      <c r="JDJ8" s="64"/>
      <c r="JDK8" s="64"/>
      <c r="JDT8" s="64"/>
      <c r="JDY8" s="214"/>
      <c r="JDZ8" s="64"/>
      <c r="JEA8" s="64"/>
      <c r="JEJ8" s="64"/>
      <c r="JEO8" s="214"/>
      <c r="JEP8" s="64"/>
      <c r="JEQ8" s="64"/>
      <c r="JEZ8" s="64"/>
      <c r="JFE8" s="214"/>
      <c r="JFF8" s="64"/>
      <c r="JFG8" s="64"/>
      <c r="JFP8" s="64"/>
      <c r="JFU8" s="214"/>
      <c r="JFV8" s="64"/>
      <c r="JFW8" s="64"/>
      <c r="JGF8" s="64"/>
      <c r="JGK8" s="214"/>
      <c r="JGL8" s="64"/>
      <c r="JGM8" s="64"/>
      <c r="JGV8" s="64"/>
      <c r="JHA8" s="214"/>
      <c r="JHB8" s="64"/>
      <c r="JHC8" s="64"/>
      <c r="JHL8" s="64"/>
      <c r="JHQ8" s="214"/>
      <c r="JHR8" s="64"/>
      <c r="JHS8" s="64"/>
      <c r="JIB8" s="64"/>
      <c r="JIG8" s="214"/>
      <c r="JIH8" s="64"/>
      <c r="JII8" s="64"/>
      <c r="JIR8" s="64"/>
      <c r="JIW8" s="214"/>
      <c r="JIX8" s="64"/>
      <c r="JIY8" s="64"/>
      <c r="JJH8" s="64"/>
      <c r="JJM8" s="214"/>
      <c r="JJN8" s="64"/>
      <c r="JJO8" s="64"/>
      <c r="JJX8" s="64"/>
      <c r="JKC8" s="214"/>
      <c r="JKD8" s="64"/>
      <c r="JKE8" s="64"/>
      <c r="JKN8" s="64"/>
      <c r="JKS8" s="214"/>
      <c r="JKT8" s="64"/>
      <c r="JKU8" s="64"/>
      <c r="JLD8" s="64"/>
      <c r="JLI8" s="214"/>
      <c r="JLJ8" s="64"/>
      <c r="JLK8" s="64"/>
      <c r="JLT8" s="64"/>
      <c r="JLY8" s="214"/>
      <c r="JLZ8" s="64"/>
      <c r="JMA8" s="64"/>
      <c r="JMJ8" s="64"/>
      <c r="JMO8" s="214"/>
      <c r="JMP8" s="64"/>
      <c r="JMQ8" s="64"/>
      <c r="JMZ8" s="64"/>
      <c r="JNE8" s="214"/>
      <c r="JNF8" s="64"/>
      <c r="JNG8" s="64"/>
      <c r="JNP8" s="64"/>
      <c r="JNU8" s="214"/>
      <c r="JNV8" s="64"/>
      <c r="JNW8" s="64"/>
      <c r="JOF8" s="64"/>
      <c r="JOK8" s="214"/>
      <c r="JOL8" s="64"/>
      <c r="JOM8" s="64"/>
      <c r="JOV8" s="64"/>
      <c r="JPA8" s="214"/>
      <c r="JPB8" s="64"/>
      <c r="JPC8" s="64"/>
      <c r="JPL8" s="64"/>
      <c r="JPQ8" s="214"/>
      <c r="JPR8" s="64"/>
      <c r="JPS8" s="64"/>
      <c r="JQB8" s="64"/>
      <c r="JQG8" s="214"/>
      <c r="JQH8" s="64"/>
      <c r="JQI8" s="64"/>
      <c r="JQR8" s="64"/>
      <c r="JQW8" s="214"/>
      <c r="JQX8" s="64"/>
      <c r="JQY8" s="64"/>
      <c r="JRH8" s="64"/>
      <c r="JRM8" s="214"/>
      <c r="JRN8" s="64"/>
      <c r="JRO8" s="64"/>
      <c r="JRX8" s="64"/>
      <c r="JSC8" s="214"/>
      <c r="JSD8" s="64"/>
      <c r="JSE8" s="64"/>
      <c r="JSN8" s="64"/>
      <c r="JSS8" s="214"/>
      <c r="JST8" s="64"/>
      <c r="JSU8" s="64"/>
      <c r="JTD8" s="64"/>
      <c r="JTI8" s="214"/>
      <c r="JTJ8" s="64"/>
      <c r="JTK8" s="64"/>
      <c r="JTT8" s="64"/>
      <c r="JTY8" s="214"/>
      <c r="JTZ8" s="64"/>
      <c r="JUA8" s="64"/>
      <c r="JUJ8" s="64"/>
      <c r="JUO8" s="214"/>
      <c r="JUP8" s="64"/>
      <c r="JUQ8" s="64"/>
      <c r="JUZ8" s="64"/>
      <c r="JVE8" s="214"/>
      <c r="JVF8" s="64"/>
      <c r="JVG8" s="64"/>
      <c r="JVP8" s="64"/>
      <c r="JVU8" s="214"/>
      <c r="JVV8" s="64"/>
      <c r="JVW8" s="64"/>
      <c r="JWF8" s="64"/>
      <c r="JWK8" s="214"/>
      <c r="JWL8" s="64"/>
      <c r="JWM8" s="64"/>
      <c r="JWV8" s="64"/>
      <c r="JXA8" s="214"/>
      <c r="JXB8" s="64"/>
      <c r="JXC8" s="64"/>
      <c r="JXL8" s="64"/>
      <c r="JXQ8" s="214"/>
      <c r="JXR8" s="64"/>
      <c r="JXS8" s="64"/>
      <c r="JYB8" s="64"/>
      <c r="JYG8" s="214"/>
      <c r="JYH8" s="64"/>
      <c r="JYI8" s="64"/>
      <c r="JYR8" s="64"/>
      <c r="JYW8" s="214"/>
      <c r="JYX8" s="64"/>
      <c r="JYY8" s="64"/>
      <c r="JZH8" s="64"/>
      <c r="JZM8" s="214"/>
      <c r="JZN8" s="64"/>
      <c r="JZO8" s="64"/>
      <c r="JZX8" s="64"/>
      <c r="KAC8" s="214"/>
      <c r="KAD8" s="64"/>
      <c r="KAE8" s="64"/>
      <c r="KAN8" s="64"/>
      <c r="KAS8" s="214"/>
      <c r="KAT8" s="64"/>
      <c r="KAU8" s="64"/>
      <c r="KBD8" s="64"/>
      <c r="KBI8" s="214"/>
      <c r="KBJ8" s="64"/>
      <c r="KBK8" s="64"/>
      <c r="KBT8" s="64"/>
      <c r="KBY8" s="214"/>
      <c r="KBZ8" s="64"/>
      <c r="KCA8" s="64"/>
      <c r="KCJ8" s="64"/>
      <c r="KCO8" s="214"/>
      <c r="KCP8" s="64"/>
      <c r="KCQ8" s="64"/>
      <c r="KCZ8" s="64"/>
      <c r="KDE8" s="214"/>
      <c r="KDF8" s="64"/>
      <c r="KDG8" s="64"/>
      <c r="KDP8" s="64"/>
      <c r="KDU8" s="214"/>
      <c r="KDV8" s="64"/>
      <c r="KDW8" s="64"/>
      <c r="KEF8" s="64"/>
      <c r="KEK8" s="214"/>
      <c r="KEL8" s="64"/>
      <c r="KEM8" s="64"/>
      <c r="KEV8" s="64"/>
      <c r="KFA8" s="214"/>
      <c r="KFB8" s="64"/>
      <c r="KFC8" s="64"/>
      <c r="KFL8" s="64"/>
      <c r="KFQ8" s="214"/>
      <c r="KFR8" s="64"/>
      <c r="KFS8" s="64"/>
      <c r="KGB8" s="64"/>
      <c r="KGG8" s="214"/>
      <c r="KGH8" s="64"/>
      <c r="KGI8" s="64"/>
      <c r="KGR8" s="64"/>
      <c r="KGW8" s="214"/>
      <c r="KGX8" s="64"/>
      <c r="KGY8" s="64"/>
      <c r="KHH8" s="64"/>
      <c r="KHM8" s="214"/>
      <c r="KHN8" s="64"/>
      <c r="KHO8" s="64"/>
      <c r="KHX8" s="64"/>
      <c r="KIC8" s="214"/>
      <c r="KID8" s="64"/>
      <c r="KIE8" s="64"/>
      <c r="KIN8" s="64"/>
      <c r="KIS8" s="214"/>
      <c r="KIT8" s="64"/>
      <c r="KIU8" s="64"/>
      <c r="KJD8" s="64"/>
      <c r="KJI8" s="214"/>
      <c r="KJJ8" s="64"/>
      <c r="KJK8" s="64"/>
      <c r="KJT8" s="64"/>
      <c r="KJY8" s="214"/>
      <c r="KJZ8" s="64"/>
      <c r="KKA8" s="64"/>
      <c r="KKJ8" s="64"/>
      <c r="KKO8" s="214"/>
      <c r="KKP8" s="64"/>
      <c r="KKQ8" s="64"/>
      <c r="KKZ8" s="64"/>
      <c r="KLE8" s="214"/>
      <c r="KLF8" s="64"/>
      <c r="KLG8" s="64"/>
      <c r="KLP8" s="64"/>
      <c r="KLU8" s="214"/>
      <c r="KLV8" s="64"/>
      <c r="KLW8" s="64"/>
      <c r="KMF8" s="64"/>
      <c r="KMK8" s="214"/>
      <c r="KML8" s="64"/>
      <c r="KMM8" s="64"/>
      <c r="KMV8" s="64"/>
      <c r="KNA8" s="214"/>
      <c r="KNB8" s="64"/>
      <c r="KNC8" s="64"/>
      <c r="KNL8" s="64"/>
      <c r="KNQ8" s="214"/>
      <c r="KNR8" s="64"/>
      <c r="KNS8" s="64"/>
      <c r="KOB8" s="64"/>
      <c r="KOG8" s="214"/>
      <c r="KOH8" s="64"/>
      <c r="KOI8" s="64"/>
      <c r="KOR8" s="64"/>
      <c r="KOW8" s="214"/>
      <c r="KOX8" s="64"/>
      <c r="KOY8" s="64"/>
      <c r="KPH8" s="64"/>
      <c r="KPM8" s="214"/>
      <c r="KPN8" s="64"/>
      <c r="KPO8" s="64"/>
      <c r="KPX8" s="64"/>
      <c r="KQC8" s="214"/>
      <c r="KQD8" s="64"/>
      <c r="KQE8" s="64"/>
      <c r="KQN8" s="64"/>
      <c r="KQS8" s="214"/>
      <c r="KQT8" s="64"/>
      <c r="KQU8" s="64"/>
      <c r="KRD8" s="64"/>
      <c r="KRI8" s="214"/>
      <c r="KRJ8" s="64"/>
      <c r="KRK8" s="64"/>
      <c r="KRT8" s="64"/>
      <c r="KRY8" s="214"/>
      <c r="KRZ8" s="64"/>
      <c r="KSA8" s="64"/>
      <c r="KSJ8" s="64"/>
      <c r="KSO8" s="214"/>
      <c r="KSP8" s="64"/>
      <c r="KSQ8" s="64"/>
      <c r="KSZ8" s="64"/>
      <c r="KTE8" s="214"/>
      <c r="KTF8" s="64"/>
      <c r="KTG8" s="64"/>
      <c r="KTP8" s="64"/>
      <c r="KTU8" s="214"/>
      <c r="KTV8" s="64"/>
      <c r="KTW8" s="64"/>
      <c r="KUF8" s="64"/>
      <c r="KUK8" s="214"/>
      <c r="KUL8" s="64"/>
      <c r="KUM8" s="64"/>
      <c r="KUV8" s="64"/>
      <c r="KVA8" s="214"/>
      <c r="KVB8" s="64"/>
      <c r="KVC8" s="64"/>
      <c r="KVL8" s="64"/>
      <c r="KVQ8" s="214"/>
      <c r="KVR8" s="64"/>
      <c r="KVS8" s="64"/>
      <c r="KWB8" s="64"/>
      <c r="KWG8" s="214"/>
      <c r="KWH8" s="64"/>
      <c r="KWI8" s="64"/>
      <c r="KWR8" s="64"/>
      <c r="KWW8" s="214"/>
      <c r="KWX8" s="64"/>
      <c r="KWY8" s="64"/>
      <c r="KXH8" s="64"/>
      <c r="KXM8" s="214"/>
      <c r="KXN8" s="64"/>
      <c r="KXO8" s="64"/>
      <c r="KXX8" s="64"/>
      <c r="KYC8" s="214"/>
      <c r="KYD8" s="64"/>
      <c r="KYE8" s="64"/>
      <c r="KYN8" s="64"/>
      <c r="KYS8" s="214"/>
      <c r="KYT8" s="64"/>
      <c r="KYU8" s="64"/>
      <c r="KZD8" s="64"/>
      <c r="KZI8" s="214"/>
      <c r="KZJ8" s="64"/>
      <c r="KZK8" s="64"/>
      <c r="KZT8" s="64"/>
      <c r="KZY8" s="214"/>
      <c r="KZZ8" s="64"/>
      <c r="LAA8" s="64"/>
      <c r="LAJ8" s="64"/>
      <c r="LAO8" s="214"/>
      <c r="LAP8" s="64"/>
      <c r="LAQ8" s="64"/>
      <c r="LAZ8" s="64"/>
      <c r="LBE8" s="214"/>
      <c r="LBF8" s="64"/>
      <c r="LBG8" s="64"/>
      <c r="LBP8" s="64"/>
      <c r="LBU8" s="214"/>
      <c r="LBV8" s="64"/>
      <c r="LBW8" s="64"/>
      <c r="LCF8" s="64"/>
      <c r="LCK8" s="214"/>
      <c r="LCL8" s="64"/>
      <c r="LCM8" s="64"/>
      <c r="LCV8" s="64"/>
      <c r="LDA8" s="214"/>
      <c r="LDB8" s="64"/>
      <c r="LDC8" s="64"/>
      <c r="LDL8" s="64"/>
      <c r="LDQ8" s="214"/>
      <c r="LDR8" s="64"/>
      <c r="LDS8" s="64"/>
      <c r="LEB8" s="64"/>
      <c r="LEG8" s="214"/>
      <c r="LEH8" s="64"/>
      <c r="LEI8" s="64"/>
      <c r="LER8" s="64"/>
      <c r="LEW8" s="214"/>
      <c r="LEX8" s="64"/>
      <c r="LEY8" s="64"/>
      <c r="LFH8" s="64"/>
      <c r="LFM8" s="214"/>
      <c r="LFN8" s="64"/>
      <c r="LFO8" s="64"/>
      <c r="LFX8" s="64"/>
      <c r="LGC8" s="214"/>
      <c r="LGD8" s="64"/>
      <c r="LGE8" s="64"/>
      <c r="LGN8" s="64"/>
      <c r="LGS8" s="214"/>
      <c r="LGT8" s="64"/>
      <c r="LGU8" s="64"/>
      <c r="LHD8" s="64"/>
      <c r="LHI8" s="214"/>
      <c r="LHJ8" s="64"/>
      <c r="LHK8" s="64"/>
      <c r="LHT8" s="64"/>
      <c r="LHY8" s="214"/>
      <c r="LHZ8" s="64"/>
      <c r="LIA8" s="64"/>
      <c r="LIJ8" s="64"/>
      <c r="LIO8" s="214"/>
      <c r="LIP8" s="64"/>
      <c r="LIQ8" s="64"/>
      <c r="LIZ8" s="64"/>
      <c r="LJE8" s="214"/>
      <c r="LJF8" s="64"/>
      <c r="LJG8" s="64"/>
      <c r="LJP8" s="64"/>
      <c r="LJU8" s="214"/>
      <c r="LJV8" s="64"/>
      <c r="LJW8" s="64"/>
      <c r="LKF8" s="64"/>
      <c r="LKK8" s="214"/>
      <c r="LKL8" s="64"/>
      <c r="LKM8" s="64"/>
      <c r="LKV8" s="64"/>
      <c r="LLA8" s="214"/>
      <c r="LLB8" s="64"/>
      <c r="LLC8" s="64"/>
      <c r="LLL8" s="64"/>
      <c r="LLQ8" s="214"/>
      <c r="LLR8" s="64"/>
      <c r="LLS8" s="64"/>
      <c r="LMB8" s="64"/>
      <c r="LMG8" s="214"/>
      <c r="LMH8" s="64"/>
      <c r="LMI8" s="64"/>
      <c r="LMR8" s="64"/>
      <c r="LMW8" s="214"/>
      <c r="LMX8" s="64"/>
      <c r="LMY8" s="64"/>
      <c r="LNH8" s="64"/>
      <c r="LNM8" s="214"/>
      <c r="LNN8" s="64"/>
      <c r="LNO8" s="64"/>
      <c r="LNX8" s="64"/>
      <c r="LOC8" s="214"/>
      <c r="LOD8" s="64"/>
      <c r="LOE8" s="64"/>
      <c r="LON8" s="64"/>
      <c r="LOS8" s="214"/>
      <c r="LOT8" s="64"/>
      <c r="LOU8" s="64"/>
      <c r="LPD8" s="64"/>
      <c r="LPI8" s="214"/>
      <c r="LPJ8" s="64"/>
      <c r="LPK8" s="64"/>
      <c r="LPT8" s="64"/>
      <c r="LPY8" s="214"/>
      <c r="LPZ8" s="64"/>
      <c r="LQA8" s="64"/>
      <c r="LQJ8" s="64"/>
      <c r="LQO8" s="214"/>
      <c r="LQP8" s="64"/>
      <c r="LQQ8" s="64"/>
      <c r="LQZ8" s="64"/>
      <c r="LRE8" s="214"/>
      <c r="LRF8" s="64"/>
      <c r="LRG8" s="64"/>
      <c r="LRP8" s="64"/>
      <c r="LRU8" s="214"/>
      <c r="LRV8" s="64"/>
      <c r="LRW8" s="64"/>
      <c r="LSF8" s="64"/>
      <c r="LSK8" s="214"/>
      <c r="LSL8" s="64"/>
      <c r="LSM8" s="64"/>
      <c r="LSV8" s="64"/>
      <c r="LTA8" s="214"/>
      <c r="LTB8" s="64"/>
      <c r="LTC8" s="64"/>
      <c r="LTL8" s="64"/>
      <c r="LTQ8" s="214"/>
      <c r="LTR8" s="64"/>
      <c r="LTS8" s="64"/>
      <c r="LUB8" s="64"/>
      <c r="LUG8" s="214"/>
      <c r="LUH8" s="64"/>
      <c r="LUI8" s="64"/>
      <c r="LUR8" s="64"/>
      <c r="LUW8" s="214"/>
      <c r="LUX8" s="64"/>
      <c r="LUY8" s="64"/>
      <c r="LVH8" s="64"/>
      <c r="LVM8" s="214"/>
      <c r="LVN8" s="64"/>
      <c r="LVO8" s="64"/>
      <c r="LVX8" s="64"/>
      <c r="LWC8" s="214"/>
      <c r="LWD8" s="64"/>
      <c r="LWE8" s="64"/>
      <c r="LWN8" s="64"/>
      <c r="LWS8" s="214"/>
      <c r="LWT8" s="64"/>
      <c r="LWU8" s="64"/>
      <c r="LXD8" s="64"/>
      <c r="LXI8" s="214"/>
      <c r="LXJ8" s="64"/>
      <c r="LXK8" s="64"/>
      <c r="LXT8" s="64"/>
      <c r="LXY8" s="214"/>
      <c r="LXZ8" s="64"/>
      <c r="LYA8" s="64"/>
      <c r="LYJ8" s="64"/>
      <c r="LYO8" s="214"/>
      <c r="LYP8" s="64"/>
      <c r="LYQ8" s="64"/>
      <c r="LYZ8" s="64"/>
      <c r="LZE8" s="214"/>
      <c r="LZF8" s="64"/>
      <c r="LZG8" s="64"/>
      <c r="LZP8" s="64"/>
      <c r="LZU8" s="214"/>
      <c r="LZV8" s="64"/>
      <c r="LZW8" s="64"/>
      <c r="MAF8" s="64"/>
      <c r="MAK8" s="214"/>
      <c r="MAL8" s="64"/>
      <c r="MAM8" s="64"/>
      <c r="MAV8" s="64"/>
      <c r="MBA8" s="214"/>
      <c r="MBB8" s="64"/>
      <c r="MBC8" s="64"/>
      <c r="MBL8" s="64"/>
      <c r="MBQ8" s="214"/>
      <c r="MBR8" s="64"/>
      <c r="MBS8" s="64"/>
      <c r="MCB8" s="64"/>
      <c r="MCG8" s="214"/>
      <c r="MCH8" s="64"/>
      <c r="MCI8" s="64"/>
      <c r="MCR8" s="64"/>
      <c r="MCW8" s="214"/>
      <c r="MCX8" s="64"/>
      <c r="MCY8" s="64"/>
      <c r="MDH8" s="64"/>
      <c r="MDM8" s="214"/>
      <c r="MDN8" s="64"/>
      <c r="MDO8" s="64"/>
      <c r="MDX8" s="64"/>
      <c r="MEC8" s="214"/>
      <c r="MED8" s="64"/>
      <c r="MEE8" s="64"/>
      <c r="MEN8" s="64"/>
      <c r="MES8" s="214"/>
      <c r="MET8" s="64"/>
      <c r="MEU8" s="64"/>
      <c r="MFD8" s="64"/>
      <c r="MFI8" s="214"/>
      <c r="MFJ8" s="64"/>
      <c r="MFK8" s="64"/>
      <c r="MFT8" s="64"/>
      <c r="MFY8" s="214"/>
      <c r="MFZ8" s="64"/>
      <c r="MGA8" s="64"/>
      <c r="MGJ8" s="64"/>
      <c r="MGO8" s="214"/>
      <c r="MGP8" s="64"/>
      <c r="MGQ8" s="64"/>
      <c r="MGZ8" s="64"/>
      <c r="MHE8" s="214"/>
      <c r="MHF8" s="64"/>
      <c r="MHG8" s="64"/>
      <c r="MHP8" s="64"/>
      <c r="MHU8" s="214"/>
      <c r="MHV8" s="64"/>
      <c r="MHW8" s="64"/>
      <c r="MIF8" s="64"/>
      <c r="MIK8" s="214"/>
      <c r="MIL8" s="64"/>
      <c r="MIM8" s="64"/>
      <c r="MIV8" s="64"/>
      <c r="MJA8" s="214"/>
      <c r="MJB8" s="64"/>
      <c r="MJC8" s="64"/>
      <c r="MJL8" s="64"/>
      <c r="MJQ8" s="214"/>
      <c r="MJR8" s="64"/>
      <c r="MJS8" s="64"/>
      <c r="MKB8" s="64"/>
      <c r="MKG8" s="214"/>
      <c r="MKH8" s="64"/>
      <c r="MKI8" s="64"/>
      <c r="MKR8" s="64"/>
      <c r="MKW8" s="214"/>
      <c r="MKX8" s="64"/>
      <c r="MKY8" s="64"/>
      <c r="MLH8" s="64"/>
      <c r="MLM8" s="214"/>
      <c r="MLN8" s="64"/>
      <c r="MLO8" s="64"/>
      <c r="MLX8" s="64"/>
      <c r="MMC8" s="214"/>
      <c r="MMD8" s="64"/>
      <c r="MME8" s="64"/>
      <c r="MMN8" s="64"/>
      <c r="MMS8" s="214"/>
      <c r="MMT8" s="64"/>
      <c r="MMU8" s="64"/>
      <c r="MND8" s="64"/>
      <c r="MNI8" s="214"/>
      <c r="MNJ8" s="64"/>
      <c r="MNK8" s="64"/>
      <c r="MNT8" s="64"/>
      <c r="MNY8" s="214"/>
      <c r="MNZ8" s="64"/>
      <c r="MOA8" s="64"/>
      <c r="MOJ8" s="64"/>
      <c r="MOO8" s="214"/>
      <c r="MOP8" s="64"/>
      <c r="MOQ8" s="64"/>
      <c r="MOZ8" s="64"/>
      <c r="MPE8" s="214"/>
      <c r="MPF8" s="64"/>
      <c r="MPG8" s="64"/>
      <c r="MPP8" s="64"/>
      <c r="MPU8" s="214"/>
      <c r="MPV8" s="64"/>
      <c r="MPW8" s="64"/>
      <c r="MQF8" s="64"/>
      <c r="MQK8" s="214"/>
      <c r="MQL8" s="64"/>
      <c r="MQM8" s="64"/>
      <c r="MQV8" s="64"/>
      <c r="MRA8" s="214"/>
      <c r="MRB8" s="64"/>
      <c r="MRC8" s="64"/>
      <c r="MRL8" s="64"/>
      <c r="MRQ8" s="214"/>
      <c r="MRR8" s="64"/>
      <c r="MRS8" s="64"/>
      <c r="MSB8" s="64"/>
      <c r="MSG8" s="214"/>
      <c r="MSH8" s="64"/>
      <c r="MSI8" s="64"/>
      <c r="MSR8" s="64"/>
      <c r="MSW8" s="214"/>
      <c r="MSX8" s="64"/>
      <c r="MSY8" s="64"/>
      <c r="MTH8" s="64"/>
      <c r="MTM8" s="214"/>
      <c r="MTN8" s="64"/>
      <c r="MTO8" s="64"/>
      <c r="MTX8" s="64"/>
      <c r="MUC8" s="214"/>
      <c r="MUD8" s="64"/>
      <c r="MUE8" s="64"/>
      <c r="MUN8" s="64"/>
      <c r="MUS8" s="214"/>
      <c r="MUT8" s="64"/>
      <c r="MUU8" s="64"/>
      <c r="MVD8" s="64"/>
      <c r="MVI8" s="214"/>
      <c r="MVJ8" s="64"/>
      <c r="MVK8" s="64"/>
      <c r="MVT8" s="64"/>
      <c r="MVY8" s="214"/>
      <c r="MVZ8" s="64"/>
      <c r="MWA8" s="64"/>
      <c r="MWJ8" s="64"/>
      <c r="MWO8" s="214"/>
      <c r="MWP8" s="64"/>
      <c r="MWQ8" s="64"/>
      <c r="MWZ8" s="64"/>
      <c r="MXE8" s="214"/>
      <c r="MXF8" s="64"/>
      <c r="MXG8" s="64"/>
      <c r="MXP8" s="64"/>
      <c r="MXU8" s="214"/>
      <c r="MXV8" s="64"/>
      <c r="MXW8" s="64"/>
      <c r="MYF8" s="64"/>
      <c r="MYK8" s="214"/>
      <c r="MYL8" s="64"/>
      <c r="MYM8" s="64"/>
      <c r="MYV8" s="64"/>
      <c r="MZA8" s="214"/>
      <c r="MZB8" s="64"/>
      <c r="MZC8" s="64"/>
      <c r="MZL8" s="64"/>
      <c r="MZQ8" s="214"/>
      <c r="MZR8" s="64"/>
      <c r="MZS8" s="64"/>
      <c r="NAB8" s="64"/>
      <c r="NAG8" s="214"/>
      <c r="NAH8" s="64"/>
      <c r="NAI8" s="64"/>
      <c r="NAR8" s="64"/>
      <c r="NAW8" s="214"/>
      <c r="NAX8" s="64"/>
      <c r="NAY8" s="64"/>
      <c r="NBH8" s="64"/>
      <c r="NBM8" s="214"/>
      <c r="NBN8" s="64"/>
      <c r="NBO8" s="64"/>
      <c r="NBX8" s="64"/>
      <c r="NCC8" s="214"/>
      <c r="NCD8" s="64"/>
      <c r="NCE8" s="64"/>
      <c r="NCN8" s="64"/>
      <c r="NCS8" s="214"/>
      <c r="NCT8" s="64"/>
      <c r="NCU8" s="64"/>
      <c r="NDD8" s="64"/>
      <c r="NDI8" s="214"/>
      <c r="NDJ8" s="64"/>
      <c r="NDK8" s="64"/>
      <c r="NDT8" s="64"/>
      <c r="NDY8" s="214"/>
      <c r="NDZ8" s="64"/>
      <c r="NEA8" s="64"/>
      <c r="NEJ8" s="64"/>
      <c r="NEO8" s="214"/>
      <c r="NEP8" s="64"/>
      <c r="NEQ8" s="64"/>
      <c r="NEZ8" s="64"/>
      <c r="NFE8" s="214"/>
      <c r="NFF8" s="64"/>
      <c r="NFG8" s="64"/>
      <c r="NFP8" s="64"/>
      <c r="NFU8" s="214"/>
      <c r="NFV8" s="64"/>
      <c r="NFW8" s="64"/>
      <c r="NGF8" s="64"/>
      <c r="NGK8" s="214"/>
      <c r="NGL8" s="64"/>
      <c r="NGM8" s="64"/>
      <c r="NGV8" s="64"/>
      <c r="NHA8" s="214"/>
      <c r="NHB8" s="64"/>
      <c r="NHC8" s="64"/>
      <c r="NHL8" s="64"/>
      <c r="NHQ8" s="214"/>
      <c r="NHR8" s="64"/>
      <c r="NHS8" s="64"/>
      <c r="NIB8" s="64"/>
      <c r="NIG8" s="214"/>
      <c r="NIH8" s="64"/>
      <c r="NII8" s="64"/>
      <c r="NIR8" s="64"/>
      <c r="NIW8" s="214"/>
      <c r="NIX8" s="64"/>
      <c r="NIY8" s="64"/>
      <c r="NJH8" s="64"/>
      <c r="NJM8" s="214"/>
      <c r="NJN8" s="64"/>
      <c r="NJO8" s="64"/>
      <c r="NJX8" s="64"/>
      <c r="NKC8" s="214"/>
      <c r="NKD8" s="64"/>
      <c r="NKE8" s="64"/>
      <c r="NKN8" s="64"/>
      <c r="NKS8" s="214"/>
      <c r="NKT8" s="64"/>
      <c r="NKU8" s="64"/>
      <c r="NLD8" s="64"/>
      <c r="NLI8" s="214"/>
      <c r="NLJ8" s="64"/>
      <c r="NLK8" s="64"/>
      <c r="NLT8" s="64"/>
      <c r="NLY8" s="214"/>
      <c r="NLZ8" s="64"/>
      <c r="NMA8" s="64"/>
      <c r="NMJ8" s="64"/>
      <c r="NMO8" s="214"/>
      <c r="NMP8" s="64"/>
      <c r="NMQ8" s="64"/>
      <c r="NMZ8" s="64"/>
      <c r="NNE8" s="214"/>
      <c r="NNF8" s="64"/>
      <c r="NNG8" s="64"/>
      <c r="NNP8" s="64"/>
      <c r="NNU8" s="214"/>
      <c r="NNV8" s="64"/>
      <c r="NNW8" s="64"/>
      <c r="NOF8" s="64"/>
      <c r="NOK8" s="214"/>
      <c r="NOL8" s="64"/>
      <c r="NOM8" s="64"/>
      <c r="NOV8" s="64"/>
      <c r="NPA8" s="214"/>
      <c r="NPB8" s="64"/>
      <c r="NPC8" s="64"/>
      <c r="NPL8" s="64"/>
      <c r="NPQ8" s="214"/>
      <c r="NPR8" s="64"/>
      <c r="NPS8" s="64"/>
      <c r="NQB8" s="64"/>
      <c r="NQG8" s="214"/>
      <c r="NQH8" s="64"/>
      <c r="NQI8" s="64"/>
      <c r="NQR8" s="64"/>
      <c r="NQW8" s="214"/>
      <c r="NQX8" s="64"/>
      <c r="NQY8" s="64"/>
      <c r="NRH8" s="64"/>
      <c r="NRM8" s="214"/>
      <c r="NRN8" s="64"/>
      <c r="NRO8" s="64"/>
      <c r="NRX8" s="64"/>
      <c r="NSC8" s="214"/>
      <c r="NSD8" s="64"/>
      <c r="NSE8" s="64"/>
      <c r="NSN8" s="64"/>
      <c r="NSS8" s="214"/>
      <c r="NST8" s="64"/>
      <c r="NSU8" s="64"/>
      <c r="NTD8" s="64"/>
      <c r="NTI8" s="214"/>
      <c r="NTJ8" s="64"/>
      <c r="NTK8" s="64"/>
      <c r="NTT8" s="64"/>
      <c r="NTY8" s="214"/>
      <c r="NTZ8" s="64"/>
      <c r="NUA8" s="64"/>
      <c r="NUJ8" s="64"/>
      <c r="NUO8" s="214"/>
      <c r="NUP8" s="64"/>
      <c r="NUQ8" s="64"/>
      <c r="NUZ8" s="64"/>
      <c r="NVE8" s="214"/>
      <c r="NVF8" s="64"/>
      <c r="NVG8" s="64"/>
      <c r="NVP8" s="64"/>
      <c r="NVU8" s="214"/>
      <c r="NVV8" s="64"/>
      <c r="NVW8" s="64"/>
      <c r="NWF8" s="64"/>
      <c r="NWK8" s="214"/>
      <c r="NWL8" s="64"/>
      <c r="NWM8" s="64"/>
      <c r="NWV8" s="64"/>
      <c r="NXA8" s="214"/>
      <c r="NXB8" s="64"/>
      <c r="NXC8" s="64"/>
      <c r="NXL8" s="64"/>
      <c r="NXQ8" s="214"/>
      <c r="NXR8" s="64"/>
      <c r="NXS8" s="64"/>
      <c r="NYB8" s="64"/>
      <c r="NYG8" s="214"/>
      <c r="NYH8" s="64"/>
      <c r="NYI8" s="64"/>
      <c r="NYR8" s="64"/>
      <c r="NYW8" s="214"/>
      <c r="NYX8" s="64"/>
      <c r="NYY8" s="64"/>
      <c r="NZH8" s="64"/>
      <c r="NZM8" s="214"/>
      <c r="NZN8" s="64"/>
      <c r="NZO8" s="64"/>
      <c r="NZX8" s="64"/>
      <c r="OAC8" s="214"/>
      <c r="OAD8" s="64"/>
      <c r="OAE8" s="64"/>
      <c r="OAN8" s="64"/>
      <c r="OAS8" s="214"/>
      <c r="OAT8" s="64"/>
      <c r="OAU8" s="64"/>
      <c r="OBD8" s="64"/>
      <c r="OBI8" s="214"/>
      <c r="OBJ8" s="64"/>
      <c r="OBK8" s="64"/>
      <c r="OBT8" s="64"/>
      <c r="OBY8" s="214"/>
      <c r="OBZ8" s="64"/>
      <c r="OCA8" s="64"/>
      <c r="OCJ8" s="64"/>
      <c r="OCO8" s="214"/>
      <c r="OCP8" s="64"/>
      <c r="OCQ8" s="64"/>
      <c r="OCZ8" s="64"/>
      <c r="ODE8" s="214"/>
      <c r="ODF8" s="64"/>
      <c r="ODG8" s="64"/>
      <c r="ODP8" s="64"/>
      <c r="ODU8" s="214"/>
      <c r="ODV8" s="64"/>
      <c r="ODW8" s="64"/>
      <c r="OEF8" s="64"/>
      <c r="OEK8" s="214"/>
      <c r="OEL8" s="64"/>
      <c r="OEM8" s="64"/>
      <c r="OEV8" s="64"/>
      <c r="OFA8" s="214"/>
      <c r="OFB8" s="64"/>
      <c r="OFC8" s="64"/>
      <c r="OFL8" s="64"/>
      <c r="OFQ8" s="214"/>
      <c r="OFR8" s="64"/>
      <c r="OFS8" s="64"/>
      <c r="OGB8" s="64"/>
      <c r="OGG8" s="214"/>
      <c r="OGH8" s="64"/>
      <c r="OGI8" s="64"/>
      <c r="OGR8" s="64"/>
      <c r="OGW8" s="214"/>
      <c r="OGX8" s="64"/>
      <c r="OGY8" s="64"/>
      <c r="OHH8" s="64"/>
      <c r="OHM8" s="214"/>
      <c r="OHN8" s="64"/>
      <c r="OHO8" s="64"/>
      <c r="OHX8" s="64"/>
      <c r="OIC8" s="214"/>
      <c r="OID8" s="64"/>
      <c r="OIE8" s="64"/>
      <c r="OIN8" s="64"/>
      <c r="OIS8" s="214"/>
      <c r="OIT8" s="64"/>
      <c r="OIU8" s="64"/>
      <c r="OJD8" s="64"/>
      <c r="OJI8" s="214"/>
      <c r="OJJ8" s="64"/>
      <c r="OJK8" s="64"/>
      <c r="OJT8" s="64"/>
      <c r="OJY8" s="214"/>
      <c r="OJZ8" s="64"/>
      <c r="OKA8" s="64"/>
      <c r="OKJ8" s="64"/>
      <c r="OKO8" s="214"/>
      <c r="OKP8" s="64"/>
      <c r="OKQ8" s="64"/>
      <c r="OKZ8" s="64"/>
      <c r="OLE8" s="214"/>
      <c r="OLF8" s="64"/>
      <c r="OLG8" s="64"/>
      <c r="OLP8" s="64"/>
      <c r="OLU8" s="214"/>
      <c r="OLV8" s="64"/>
      <c r="OLW8" s="64"/>
      <c r="OMF8" s="64"/>
      <c r="OMK8" s="214"/>
      <c r="OML8" s="64"/>
      <c r="OMM8" s="64"/>
      <c r="OMV8" s="64"/>
      <c r="ONA8" s="214"/>
      <c r="ONB8" s="64"/>
      <c r="ONC8" s="64"/>
      <c r="ONL8" s="64"/>
      <c r="ONQ8" s="214"/>
      <c r="ONR8" s="64"/>
      <c r="ONS8" s="64"/>
      <c r="OOB8" s="64"/>
      <c r="OOG8" s="214"/>
      <c r="OOH8" s="64"/>
      <c r="OOI8" s="64"/>
      <c r="OOR8" s="64"/>
      <c r="OOW8" s="214"/>
      <c r="OOX8" s="64"/>
      <c r="OOY8" s="64"/>
      <c r="OPH8" s="64"/>
      <c r="OPM8" s="214"/>
      <c r="OPN8" s="64"/>
      <c r="OPO8" s="64"/>
      <c r="OPX8" s="64"/>
      <c r="OQC8" s="214"/>
      <c r="OQD8" s="64"/>
      <c r="OQE8" s="64"/>
      <c r="OQN8" s="64"/>
      <c r="OQS8" s="214"/>
      <c r="OQT8" s="64"/>
      <c r="OQU8" s="64"/>
      <c r="ORD8" s="64"/>
      <c r="ORI8" s="214"/>
      <c r="ORJ8" s="64"/>
      <c r="ORK8" s="64"/>
      <c r="ORT8" s="64"/>
      <c r="ORY8" s="214"/>
      <c r="ORZ8" s="64"/>
      <c r="OSA8" s="64"/>
      <c r="OSJ8" s="64"/>
      <c r="OSO8" s="214"/>
      <c r="OSP8" s="64"/>
      <c r="OSQ8" s="64"/>
      <c r="OSZ8" s="64"/>
      <c r="OTE8" s="214"/>
      <c r="OTF8" s="64"/>
      <c r="OTG8" s="64"/>
      <c r="OTP8" s="64"/>
      <c r="OTU8" s="214"/>
      <c r="OTV8" s="64"/>
      <c r="OTW8" s="64"/>
      <c r="OUF8" s="64"/>
      <c r="OUK8" s="214"/>
      <c r="OUL8" s="64"/>
      <c r="OUM8" s="64"/>
      <c r="OUV8" s="64"/>
      <c r="OVA8" s="214"/>
      <c r="OVB8" s="64"/>
      <c r="OVC8" s="64"/>
      <c r="OVL8" s="64"/>
      <c r="OVQ8" s="214"/>
      <c r="OVR8" s="64"/>
      <c r="OVS8" s="64"/>
      <c r="OWB8" s="64"/>
      <c r="OWG8" s="214"/>
      <c r="OWH8" s="64"/>
      <c r="OWI8" s="64"/>
      <c r="OWR8" s="64"/>
      <c r="OWW8" s="214"/>
      <c r="OWX8" s="64"/>
      <c r="OWY8" s="64"/>
      <c r="OXH8" s="64"/>
      <c r="OXM8" s="214"/>
      <c r="OXN8" s="64"/>
      <c r="OXO8" s="64"/>
      <c r="OXX8" s="64"/>
      <c r="OYC8" s="214"/>
      <c r="OYD8" s="64"/>
      <c r="OYE8" s="64"/>
      <c r="OYN8" s="64"/>
      <c r="OYS8" s="214"/>
      <c r="OYT8" s="64"/>
      <c r="OYU8" s="64"/>
      <c r="OZD8" s="64"/>
      <c r="OZI8" s="214"/>
      <c r="OZJ8" s="64"/>
      <c r="OZK8" s="64"/>
      <c r="OZT8" s="64"/>
      <c r="OZY8" s="214"/>
      <c r="OZZ8" s="64"/>
      <c r="PAA8" s="64"/>
      <c r="PAJ8" s="64"/>
      <c r="PAO8" s="214"/>
      <c r="PAP8" s="64"/>
      <c r="PAQ8" s="64"/>
      <c r="PAZ8" s="64"/>
      <c r="PBE8" s="214"/>
      <c r="PBF8" s="64"/>
      <c r="PBG8" s="64"/>
      <c r="PBP8" s="64"/>
      <c r="PBU8" s="214"/>
      <c r="PBV8" s="64"/>
      <c r="PBW8" s="64"/>
      <c r="PCF8" s="64"/>
      <c r="PCK8" s="214"/>
      <c r="PCL8" s="64"/>
      <c r="PCM8" s="64"/>
      <c r="PCV8" s="64"/>
      <c r="PDA8" s="214"/>
      <c r="PDB8" s="64"/>
      <c r="PDC8" s="64"/>
      <c r="PDL8" s="64"/>
      <c r="PDQ8" s="214"/>
      <c r="PDR8" s="64"/>
      <c r="PDS8" s="64"/>
      <c r="PEB8" s="64"/>
      <c r="PEG8" s="214"/>
      <c r="PEH8" s="64"/>
      <c r="PEI8" s="64"/>
      <c r="PER8" s="64"/>
      <c r="PEW8" s="214"/>
      <c r="PEX8" s="64"/>
      <c r="PEY8" s="64"/>
      <c r="PFH8" s="64"/>
      <c r="PFM8" s="214"/>
      <c r="PFN8" s="64"/>
      <c r="PFO8" s="64"/>
      <c r="PFX8" s="64"/>
      <c r="PGC8" s="214"/>
      <c r="PGD8" s="64"/>
      <c r="PGE8" s="64"/>
      <c r="PGN8" s="64"/>
      <c r="PGS8" s="214"/>
      <c r="PGT8" s="64"/>
      <c r="PGU8" s="64"/>
      <c r="PHD8" s="64"/>
      <c r="PHI8" s="214"/>
      <c r="PHJ8" s="64"/>
      <c r="PHK8" s="64"/>
      <c r="PHT8" s="64"/>
      <c r="PHY8" s="214"/>
      <c r="PHZ8" s="64"/>
      <c r="PIA8" s="64"/>
      <c r="PIJ8" s="64"/>
      <c r="PIO8" s="214"/>
      <c r="PIP8" s="64"/>
      <c r="PIQ8" s="64"/>
      <c r="PIZ8" s="64"/>
      <c r="PJE8" s="214"/>
      <c r="PJF8" s="64"/>
      <c r="PJG8" s="64"/>
      <c r="PJP8" s="64"/>
      <c r="PJU8" s="214"/>
      <c r="PJV8" s="64"/>
      <c r="PJW8" s="64"/>
      <c r="PKF8" s="64"/>
      <c r="PKK8" s="214"/>
      <c r="PKL8" s="64"/>
      <c r="PKM8" s="64"/>
      <c r="PKV8" s="64"/>
      <c r="PLA8" s="214"/>
      <c r="PLB8" s="64"/>
      <c r="PLC8" s="64"/>
      <c r="PLL8" s="64"/>
      <c r="PLQ8" s="214"/>
      <c r="PLR8" s="64"/>
      <c r="PLS8" s="64"/>
      <c r="PMB8" s="64"/>
      <c r="PMG8" s="214"/>
      <c r="PMH8" s="64"/>
      <c r="PMI8" s="64"/>
      <c r="PMR8" s="64"/>
      <c r="PMW8" s="214"/>
      <c r="PMX8" s="64"/>
      <c r="PMY8" s="64"/>
      <c r="PNH8" s="64"/>
      <c r="PNM8" s="214"/>
      <c r="PNN8" s="64"/>
      <c r="PNO8" s="64"/>
      <c r="PNX8" s="64"/>
      <c r="POC8" s="214"/>
      <c r="POD8" s="64"/>
      <c r="POE8" s="64"/>
      <c r="PON8" s="64"/>
      <c r="POS8" s="214"/>
      <c r="POT8" s="64"/>
      <c r="POU8" s="64"/>
      <c r="PPD8" s="64"/>
      <c r="PPI8" s="214"/>
      <c r="PPJ8" s="64"/>
      <c r="PPK8" s="64"/>
      <c r="PPT8" s="64"/>
      <c r="PPY8" s="214"/>
      <c r="PPZ8" s="64"/>
      <c r="PQA8" s="64"/>
      <c r="PQJ8" s="64"/>
      <c r="PQO8" s="214"/>
      <c r="PQP8" s="64"/>
      <c r="PQQ8" s="64"/>
      <c r="PQZ8" s="64"/>
      <c r="PRE8" s="214"/>
      <c r="PRF8" s="64"/>
      <c r="PRG8" s="64"/>
      <c r="PRP8" s="64"/>
      <c r="PRU8" s="214"/>
      <c r="PRV8" s="64"/>
      <c r="PRW8" s="64"/>
      <c r="PSF8" s="64"/>
      <c r="PSK8" s="214"/>
      <c r="PSL8" s="64"/>
      <c r="PSM8" s="64"/>
      <c r="PSV8" s="64"/>
      <c r="PTA8" s="214"/>
      <c r="PTB8" s="64"/>
      <c r="PTC8" s="64"/>
      <c r="PTL8" s="64"/>
      <c r="PTQ8" s="214"/>
      <c r="PTR8" s="64"/>
      <c r="PTS8" s="64"/>
      <c r="PUB8" s="64"/>
      <c r="PUG8" s="214"/>
      <c r="PUH8" s="64"/>
      <c r="PUI8" s="64"/>
      <c r="PUR8" s="64"/>
      <c r="PUW8" s="214"/>
      <c r="PUX8" s="64"/>
      <c r="PUY8" s="64"/>
      <c r="PVH8" s="64"/>
      <c r="PVM8" s="214"/>
      <c r="PVN8" s="64"/>
      <c r="PVO8" s="64"/>
      <c r="PVX8" s="64"/>
      <c r="PWC8" s="214"/>
      <c r="PWD8" s="64"/>
      <c r="PWE8" s="64"/>
      <c r="PWN8" s="64"/>
      <c r="PWS8" s="214"/>
      <c r="PWT8" s="64"/>
      <c r="PWU8" s="64"/>
      <c r="PXD8" s="64"/>
      <c r="PXI8" s="214"/>
      <c r="PXJ8" s="64"/>
      <c r="PXK8" s="64"/>
      <c r="PXT8" s="64"/>
      <c r="PXY8" s="214"/>
      <c r="PXZ8" s="64"/>
      <c r="PYA8" s="64"/>
      <c r="PYJ8" s="64"/>
      <c r="PYO8" s="214"/>
      <c r="PYP8" s="64"/>
      <c r="PYQ8" s="64"/>
      <c r="PYZ8" s="64"/>
      <c r="PZE8" s="214"/>
      <c r="PZF8" s="64"/>
      <c r="PZG8" s="64"/>
      <c r="PZP8" s="64"/>
      <c r="PZU8" s="214"/>
      <c r="PZV8" s="64"/>
      <c r="PZW8" s="64"/>
      <c r="QAF8" s="64"/>
      <c r="QAK8" s="214"/>
      <c r="QAL8" s="64"/>
      <c r="QAM8" s="64"/>
      <c r="QAV8" s="64"/>
      <c r="QBA8" s="214"/>
      <c r="QBB8" s="64"/>
      <c r="QBC8" s="64"/>
      <c r="QBL8" s="64"/>
      <c r="QBQ8" s="214"/>
      <c r="QBR8" s="64"/>
      <c r="QBS8" s="64"/>
      <c r="QCB8" s="64"/>
      <c r="QCG8" s="214"/>
      <c r="QCH8" s="64"/>
      <c r="QCI8" s="64"/>
      <c r="QCR8" s="64"/>
      <c r="QCW8" s="214"/>
      <c r="QCX8" s="64"/>
      <c r="QCY8" s="64"/>
      <c r="QDH8" s="64"/>
      <c r="QDM8" s="214"/>
      <c r="QDN8" s="64"/>
      <c r="QDO8" s="64"/>
      <c r="QDX8" s="64"/>
      <c r="QEC8" s="214"/>
      <c r="QED8" s="64"/>
      <c r="QEE8" s="64"/>
      <c r="QEN8" s="64"/>
      <c r="QES8" s="214"/>
      <c r="QET8" s="64"/>
      <c r="QEU8" s="64"/>
      <c r="QFD8" s="64"/>
      <c r="QFI8" s="214"/>
      <c r="QFJ8" s="64"/>
      <c r="QFK8" s="64"/>
      <c r="QFT8" s="64"/>
      <c r="QFY8" s="214"/>
      <c r="QFZ8" s="64"/>
      <c r="QGA8" s="64"/>
      <c r="QGJ8" s="64"/>
      <c r="QGO8" s="214"/>
      <c r="QGP8" s="64"/>
      <c r="QGQ8" s="64"/>
      <c r="QGZ8" s="64"/>
      <c r="QHE8" s="214"/>
      <c r="QHF8" s="64"/>
      <c r="QHG8" s="64"/>
      <c r="QHP8" s="64"/>
      <c r="QHU8" s="214"/>
      <c r="QHV8" s="64"/>
      <c r="QHW8" s="64"/>
      <c r="QIF8" s="64"/>
      <c r="QIK8" s="214"/>
      <c r="QIL8" s="64"/>
      <c r="QIM8" s="64"/>
      <c r="QIV8" s="64"/>
      <c r="QJA8" s="214"/>
      <c r="QJB8" s="64"/>
      <c r="QJC8" s="64"/>
      <c r="QJL8" s="64"/>
      <c r="QJQ8" s="214"/>
      <c r="QJR8" s="64"/>
      <c r="QJS8" s="64"/>
      <c r="QKB8" s="64"/>
      <c r="QKG8" s="214"/>
      <c r="QKH8" s="64"/>
      <c r="QKI8" s="64"/>
      <c r="QKR8" s="64"/>
      <c r="QKW8" s="214"/>
      <c r="QKX8" s="64"/>
      <c r="QKY8" s="64"/>
      <c r="QLH8" s="64"/>
      <c r="QLM8" s="214"/>
      <c r="QLN8" s="64"/>
      <c r="QLO8" s="64"/>
      <c r="QLX8" s="64"/>
      <c r="QMC8" s="214"/>
      <c r="QMD8" s="64"/>
      <c r="QME8" s="64"/>
      <c r="QMN8" s="64"/>
      <c r="QMS8" s="214"/>
      <c r="QMT8" s="64"/>
      <c r="QMU8" s="64"/>
      <c r="QND8" s="64"/>
      <c r="QNI8" s="214"/>
      <c r="QNJ8" s="64"/>
      <c r="QNK8" s="64"/>
      <c r="QNT8" s="64"/>
      <c r="QNY8" s="214"/>
      <c r="QNZ8" s="64"/>
      <c r="QOA8" s="64"/>
      <c r="QOJ8" s="64"/>
      <c r="QOO8" s="214"/>
      <c r="QOP8" s="64"/>
      <c r="QOQ8" s="64"/>
      <c r="QOZ8" s="64"/>
      <c r="QPE8" s="214"/>
      <c r="QPF8" s="64"/>
      <c r="QPG8" s="64"/>
      <c r="QPP8" s="64"/>
      <c r="QPU8" s="214"/>
      <c r="QPV8" s="64"/>
      <c r="QPW8" s="64"/>
      <c r="QQF8" s="64"/>
      <c r="QQK8" s="214"/>
      <c r="QQL8" s="64"/>
      <c r="QQM8" s="64"/>
      <c r="QQV8" s="64"/>
      <c r="QRA8" s="214"/>
      <c r="QRB8" s="64"/>
      <c r="QRC8" s="64"/>
      <c r="QRL8" s="64"/>
      <c r="QRQ8" s="214"/>
      <c r="QRR8" s="64"/>
      <c r="QRS8" s="64"/>
      <c r="QSB8" s="64"/>
      <c r="QSG8" s="214"/>
      <c r="QSH8" s="64"/>
      <c r="QSI8" s="64"/>
      <c r="QSR8" s="64"/>
      <c r="QSW8" s="214"/>
      <c r="QSX8" s="64"/>
      <c r="QSY8" s="64"/>
      <c r="QTH8" s="64"/>
      <c r="QTM8" s="214"/>
      <c r="QTN8" s="64"/>
      <c r="QTO8" s="64"/>
      <c r="QTX8" s="64"/>
      <c r="QUC8" s="214"/>
      <c r="QUD8" s="64"/>
      <c r="QUE8" s="64"/>
      <c r="QUN8" s="64"/>
      <c r="QUS8" s="214"/>
      <c r="QUT8" s="64"/>
      <c r="QUU8" s="64"/>
      <c r="QVD8" s="64"/>
      <c r="QVI8" s="214"/>
      <c r="QVJ8" s="64"/>
      <c r="QVK8" s="64"/>
      <c r="QVT8" s="64"/>
      <c r="QVY8" s="214"/>
      <c r="QVZ8" s="64"/>
      <c r="QWA8" s="64"/>
      <c r="QWJ8" s="64"/>
      <c r="QWO8" s="214"/>
      <c r="QWP8" s="64"/>
      <c r="QWQ8" s="64"/>
      <c r="QWZ8" s="64"/>
      <c r="QXE8" s="214"/>
      <c r="QXF8" s="64"/>
      <c r="QXG8" s="64"/>
      <c r="QXP8" s="64"/>
      <c r="QXU8" s="214"/>
      <c r="QXV8" s="64"/>
      <c r="QXW8" s="64"/>
      <c r="QYF8" s="64"/>
      <c r="QYK8" s="214"/>
      <c r="QYL8" s="64"/>
      <c r="QYM8" s="64"/>
      <c r="QYV8" s="64"/>
      <c r="QZA8" s="214"/>
      <c r="QZB8" s="64"/>
      <c r="QZC8" s="64"/>
      <c r="QZL8" s="64"/>
      <c r="QZQ8" s="214"/>
      <c r="QZR8" s="64"/>
      <c r="QZS8" s="64"/>
      <c r="RAB8" s="64"/>
      <c r="RAG8" s="214"/>
      <c r="RAH8" s="64"/>
      <c r="RAI8" s="64"/>
      <c r="RAR8" s="64"/>
      <c r="RAW8" s="214"/>
      <c r="RAX8" s="64"/>
      <c r="RAY8" s="64"/>
      <c r="RBH8" s="64"/>
      <c r="RBM8" s="214"/>
      <c r="RBN8" s="64"/>
      <c r="RBO8" s="64"/>
      <c r="RBX8" s="64"/>
      <c r="RCC8" s="214"/>
      <c r="RCD8" s="64"/>
      <c r="RCE8" s="64"/>
      <c r="RCN8" s="64"/>
      <c r="RCS8" s="214"/>
      <c r="RCT8" s="64"/>
      <c r="RCU8" s="64"/>
      <c r="RDD8" s="64"/>
      <c r="RDI8" s="214"/>
      <c r="RDJ8" s="64"/>
      <c r="RDK8" s="64"/>
      <c r="RDT8" s="64"/>
      <c r="RDY8" s="214"/>
      <c r="RDZ8" s="64"/>
      <c r="REA8" s="64"/>
      <c r="REJ8" s="64"/>
      <c r="REO8" s="214"/>
      <c r="REP8" s="64"/>
      <c r="REQ8" s="64"/>
      <c r="REZ8" s="64"/>
      <c r="RFE8" s="214"/>
      <c r="RFF8" s="64"/>
      <c r="RFG8" s="64"/>
      <c r="RFP8" s="64"/>
      <c r="RFU8" s="214"/>
      <c r="RFV8" s="64"/>
      <c r="RFW8" s="64"/>
      <c r="RGF8" s="64"/>
      <c r="RGK8" s="214"/>
      <c r="RGL8" s="64"/>
      <c r="RGM8" s="64"/>
      <c r="RGV8" s="64"/>
      <c r="RHA8" s="214"/>
      <c r="RHB8" s="64"/>
      <c r="RHC8" s="64"/>
      <c r="RHL8" s="64"/>
      <c r="RHQ8" s="214"/>
      <c r="RHR8" s="64"/>
      <c r="RHS8" s="64"/>
      <c r="RIB8" s="64"/>
      <c r="RIG8" s="214"/>
      <c r="RIH8" s="64"/>
      <c r="RII8" s="64"/>
      <c r="RIR8" s="64"/>
      <c r="RIW8" s="214"/>
      <c r="RIX8" s="64"/>
      <c r="RIY8" s="64"/>
      <c r="RJH8" s="64"/>
      <c r="RJM8" s="214"/>
      <c r="RJN8" s="64"/>
      <c r="RJO8" s="64"/>
      <c r="RJX8" s="64"/>
      <c r="RKC8" s="214"/>
      <c r="RKD8" s="64"/>
      <c r="RKE8" s="64"/>
      <c r="RKN8" s="64"/>
      <c r="RKS8" s="214"/>
      <c r="RKT8" s="64"/>
      <c r="RKU8" s="64"/>
      <c r="RLD8" s="64"/>
      <c r="RLI8" s="214"/>
      <c r="RLJ8" s="64"/>
      <c r="RLK8" s="64"/>
      <c r="RLT8" s="64"/>
      <c r="RLY8" s="214"/>
      <c r="RLZ8" s="64"/>
      <c r="RMA8" s="64"/>
      <c r="RMJ8" s="64"/>
      <c r="RMO8" s="214"/>
      <c r="RMP8" s="64"/>
      <c r="RMQ8" s="64"/>
      <c r="RMZ8" s="64"/>
      <c r="RNE8" s="214"/>
      <c r="RNF8" s="64"/>
      <c r="RNG8" s="64"/>
      <c r="RNP8" s="64"/>
      <c r="RNU8" s="214"/>
      <c r="RNV8" s="64"/>
      <c r="RNW8" s="64"/>
      <c r="ROF8" s="64"/>
      <c r="ROK8" s="214"/>
      <c r="ROL8" s="64"/>
      <c r="ROM8" s="64"/>
      <c r="ROV8" s="64"/>
      <c r="RPA8" s="214"/>
      <c r="RPB8" s="64"/>
      <c r="RPC8" s="64"/>
      <c r="RPL8" s="64"/>
      <c r="RPQ8" s="214"/>
      <c r="RPR8" s="64"/>
      <c r="RPS8" s="64"/>
      <c r="RQB8" s="64"/>
      <c r="RQG8" s="214"/>
      <c r="RQH8" s="64"/>
      <c r="RQI8" s="64"/>
      <c r="RQR8" s="64"/>
      <c r="RQW8" s="214"/>
      <c r="RQX8" s="64"/>
      <c r="RQY8" s="64"/>
      <c r="RRH8" s="64"/>
      <c r="RRM8" s="214"/>
      <c r="RRN8" s="64"/>
      <c r="RRO8" s="64"/>
      <c r="RRX8" s="64"/>
      <c r="RSC8" s="214"/>
      <c r="RSD8" s="64"/>
      <c r="RSE8" s="64"/>
      <c r="RSN8" s="64"/>
      <c r="RSS8" s="214"/>
      <c r="RST8" s="64"/>
      <c r="RSU8" s="64"/>
      <c r="RTD8" s="64"/>
      <c r="RTI8" s="214"/>
      <c r="RTJ8" s="64"/>
      <c r="RTK8" s="64"/>
      <c r="RTT8" s="64"/>
      <c r="RTY8" s="214"/>
      <c r="RTZ8" s="64"/>
      <c r="RUA8" s="64"/>
      <c r="RUJ8" s="64"/>
      <c r="RUO8" s="214"/>
      <c r="RUP8" s="64"/>
      <c r="RUQ8" s="64"/>
      <c r="RUZ8" s="64"/>
      <c r="RVE8" s="214"/>
      <c r="RVF8" s="64"/>
      <c r="RVG8" s="64"/>
      <c r="RVP8" s="64"/>
      <c r="RVU8" s="214"/>
      <c r="RVV8" s="64"/>
      <c r="RVW8" s="64"/>
      <c r="RWF8" s="64"/>
      <c r="RWK8" s="214"/>
      <c r="RWL8" s="64"/>
      <c r="RWM8" s="64"/>
      <c r="RWV8" s="64"/>
      <c r="RXA8" s="214"/>
      <c r="RXB8" s="64"/>
      <c r="RXC8" s="64"/>
      <c r="RXL8" s="64"/>
      <c r="RXQ8" s="214"/>
      <c r="RXR8" s="64"/>
      <c r="RXS8" s="64"/>
      <c r="RYB8" s="64"/>
      <c r="RYG8" s="214"/>
      <c r="RYH8" s="64"/>
      <c r="RYI8" s="64"/>
      <c r="RYR8" s="64"/>
      <c r="RYW8" s="214"/>
      <c r="RYX8" s="64"/>
      <c r="RYY8" s="64"/>
      <c r="RZH8" s="64"/>
      <c r="RZM8" s="214"/>
      <c r="RZN8" s="64"/>
      <c r="RZO8" s="64"/>
      <c r="RZX8" s="64"/>
      <c r="SAC8" s="214"/>
      <c r="SAD8" s="64"/>
      <c r="SAE8" s="64"/>
      <c r="SAN8" s="64"/>
      <c r="SAS8" s="214"/>
      <c r="SAT8" s="64"/>
      <c r="SAU8" s="64"/>
      <c r="SBD8" s="64"/>
      <c r="SBI8" s="214"/>
      <c r="SBJ8" s="64"/>
      <c r="SBK8" s="64"/>
      <c r="SBT8" s="64"/>
      <c r="SBY8" s="214"/>
      <c r="SBZ8" s="64"/>
      <c r="SCA8" s="64"/>
      <c r="SCJ8" s="64"/>
      <c r="SCO8" s="214"/>
      <c r="SCP8" s="64"/>
      <c r="SCQ8" s="64"/>
      <c r="SCZ8" s="64"/>
      <c r="SDE8" s="214"/>
      <c r="SDF8" s="64"/>
      <c r="SDG8" s="64"/>
      <c r="SDP8" s="64"/>
      <c r="SDU8" s="214"/>
      <c r="SDV8" s="64"/>
      <c r="SDW8" s="64"/>
      <c r="SEF8" s="64"/>
      <c r="SEK8" s="214"/>
      <c r="SEL8" s="64"/>
      <c r="SEM8" s="64"/>
      <c r="SEV8" s="64"/>
      <c r="SFA8" s="214"/>
      <c r="SFB8" s="64"/>
      <c r="SFC8" s="64"/>
      <c r="SFL8" s="64"/>
      <c r="SFQ8" s="214"/>
      <c r="SFR8" s="64"/>
      <c r="SFS8" s="64"/>
      <c r="SGB8" s="64"/>
      <c r="SGG8" s="214"/>
      <c r="SGH8" s="64"/>
      <c r="SGI8" s="64"/>
      <c r="SGR8" s="64"/>
      <c r="SGW8" s="214"/>
      <c r="SGX8" s="64"/>
      <c r="SGY8" s="64"/>
      <c r="SHH8" s="64"/>
      <c r="SHM8" s="214"/>
      <c r="SHN8" s="64"/>
      <c r="SHO8" s="64"/>
      <c r="SHX8" s="64"/>
      <c r="SIC8" s="214"/>
      <c r="SID8" s="64"/>
      <c r="SIE8" s="64"/>
      <c r="SIN8" s="64"/>
      <c r="SIS8" s="214"/>
      <c r="SIT8" s="64"/>
      <c r="SIU8" s="64"/>
      <c r="SJD8" s="64"/>
      <c r="SJI8" s="214"/>
      <c r="SJJ8" s="64"/>
      <c r="SJK8" s="64"/>
      <c r="SJT8" s="64"/>
      <c r="SJY8" s="214"/>
      <c r="SJZ8" s="64"/>
      <c r="SKA8" s="64"/>
      <c r="SKJ8" s="64"/>
      <c r="SKO8" s="214"/>
      <c r="SKP8" s="64"/>
      <c r="SKQ8" s="64"/>
      <c r="SKZ8" s="64"/>
      <c r="SLE8" s="214"/>
      <c r="SLF8" s="64"/>
      <c r="SLG8" s="64"/>
      <c r="SLP8" s="64"/>
      <c r="SLU8" s="214"/>
      <c r="SLV8" s="64"/>
      <c r="SLW8" s="64"/>
      <c r="SMF8" s="64"/>
      <c r="SMK8" s="214"/>
      <c r="SML8" s="64"/>
      <c r="SMM8" s="64"/>
      <c r="SMV8" s="64"/>
      <c r="SNA8" s="214"/>
      <c r="SNB8" s="64"/>
      <c r="SNC8" s="64"/>
      <c r="SNL8" s="64"/>
      <c r="SNQ8" s="214"/>
      <c r="SNR8" s="64"/>
      <c r="SNS8" s="64"/>
      <c r="SOB8" s="64"/>
      <c r="SOG8" s="214"/>
      <c r="SOH8" s="64"/>
      <c r="SOI8" s="64"/>
      <c r="SOR8" s="64"/>
      <c r="SOW8" s="214"/>
      <c r="SOX8" s="64"/>
      <c r="SOY8" s="64"/>
      <c r="SPH8" s="64"/>
      <c r="SPM8" s="214"/>
      <c r="SPN8" s="64"/>
      <c r="SPO8" s="64"/>
      <c r="SPX8" s="64"/>
      <c r="SQC8" s="214"/>
      <c r="SQD8" s="64"/>
      <c r="SQE8" s="64"/>
      <c r="SQN8" s="64"/>
      <c r="SQS8" s="214"/>
      <c r="SQT8" s="64"/>
      <c r="SQU8" s="64"/>
      <c r="SRD8" s="64"/>
      <c r="SRI8" s="214"/>
      <c r="SRJ8" s="64"/>
      <c r="SRK8" s="64"/>
      <c r="SRT8" s="64"/>
      <c r="SRY8" s="214"/>
      <c r="SRZ8" s="64"/>
      <c r="SSA8" s="64"/>
      <c r="SSJ8" s="64"/>
      <c r="SSO8" s="214"/>
      <c r="SSP8" s="64"/>
      <c r="SSQ8" s="64"/>
      <c r="SSZ8" s="64"/>
      <c r="STE8" s="214"/>
      <c r="STF8" s="64"/>
      <c r="STG8" s="64"/>
      <c r="STP8" s="64"/>
      <c r="STU8" s="214"/>
      <c r="STV8" s="64"/>
      <c r="STW8" s="64"/>
      <c r="SUF8" s="64"/>
      <c r="SUK8" s="214"/>
      <c r="SUL8" s="64"/>
      <c r="SUM8" s="64"/>
      <c r="SUV8" s="64"/>
      <c r="SVA8" s="214"/>
      <c r="SVB8" s="64"/>
      <c r="SVC8" s="64"/>
      <c r="SVL8" s="64"/>
      <c r="SVQ8" s="214"/>
      <c r="SVR8" s="64"/>
      <c r="SVS8" s="64"/>
      <c r="SWB8" s="64"/>
      <c r="SWG8" s="214"/>
      <c r="SWH8" s="64"/>
      <c r="SWI8" s="64"/>
      <c r="SWR8" s="64"/>
      <c r="SWW8" s="214"/>
      <c r="SWX8" s="64"/>
      <c r="SWY8" s="64"/>
      <c r="SXH8" s="64"/>
      <c r="SXM8" s="214"/>
      <c r="SXN8" s="64"/>
      <c r="SXO8" s="64"/>
      <c r="SXX8" s="64"/>
      <c r="SYC8" s="214"/>
      <c r="SYD8" s="64"/>
      <c r="SYE8" s="64"/>
      <c r="SYN8" s="64"/>
      <c r="SYS8" s="214"/>
      <c r="SYT8" s="64"/>
      <c r="SYU8" s="64"/>
      <c r="SZD8" s="64"/>
      <c r="SZI8" s="214"/>
      <c r="SZJ8" s="64"/>
      <c r="SZK8" s="64"/>
      <c r="SZT8" s="64"/>
      <c r="SZY8" s="214"/>
      <c r="SZZ8" s="64"/>
      <c r="TAA8" s="64"/>
      <c r="TAJ8" s="64"/>
      <c r="TAO8" s="214"/>
      <c r="TAP8" s="64"/>
      <c r="TAQ8" s="64"/>
      <c r="TAZ8" s="64"/>
      <c r="TBE8" s="214"/>
      <c r="TBF8" s="64"/>
      <c r="TBG8" s="64"/>
      <c r="TBP8" s="64"/>
      <c r="TBU8" s="214"/>
      <c r="TBV8" s="64"/>
      <c r="TBW8" s="64"/>
      <c r="TCF8" s="64"/>
      <c r="TCK8" s="214"/>
      <c r="TCL8" s="64"/>
      <c r="TCM8" s="64"/>
      <c r="TCV8" s="64"/>
      <c r="TDA8" s="214"/>
      <c r="TDB8" s="64"/>
      <c r="TDC8" s="64"/>
      <c r="TDL8" s="64"/>
      <c r="TDQ8" s="214"/>
      <c r="TDR8" s="64"/>
      <c r="TDS8" s="64"/>
      <c r="TEB8" s="64"/>
      <c r="TEG8" s="214"/>
      <c r="TEH8" s="64"/>
      <c r="TEI8" s="64"/>
      <c r="TER8" s="64"/>
      <c r="TEW8" s="214"/>
      <c r="TEX8" s="64"/>
      <c r="TEY8" s="64"/>
      <c r="TFH8" s="64"/>
      <c r="TFM8" s="214"/>
      <c r="TFN8" s="64"/>
      <c r="TFO8" s="64"/>
      <c r="TFX8" s="64"/>
      <c r="TGC8" s="214"/>
      <c r="TGD8" s="64"/>
      <c r="TGE8" s="64"/>
      <c r="TGN8" s="64"/>
      <c r="TGS8" s="214"/>
      <c r="TGT8" s="64"/>
      <c r="TGU8" s="64"/>
      <c r="THD8" s="64"/>
      <c r="THI8" s="214"/>
      <c r="THJ8" s="64"/>
      <c r="THK8" s="64"/>
      <c r="THT8" s="64"/>
      <c r="THY8" s="214"/>
      <c r="THZ8" s="64"/>
      <c r="TIA8" s="64"/>
      <c r="TIJ8" s="64"/>
      <c r="TIO8" s="214"/>
      <c r="TIP8" s="64"/>
      <c r="TIQ8" s="64"/>
      <c r="TIZ8" s="64"/>
      <c r="TJE8" s="214"/>
      <c r="TJF8" s="64"/>
      <c r="TJG8" s="64"/>
      <c r="TJP8" s="64"/>
      <c r="TJU8" s="214"/>
      <c r="TJV8" s="64"/>
      <c r="TJW8" s="64"/>
      <c r="TKF8" s="64"/>
      <c r="TKK8" s="214"/>
      <c r="TKL8" s="64"/>
      <c r="TKM8" s="64"/>
      <c r="TKV8" s="64"/>
      <c r="TLA8" s="214"/>
      <c r="TLB8" s="64"/>
      <c r="TLC8" s="64"/>
      <c r="TLL8" s="64"/>
      <c r="TLQ8" s="214"/>
      <c r="TLR8" s="64"/>
      <c r="TLS8" s="64"/>
      <c r="TMB8" s="64"/>
      <c r="TMG8" s="214"/>
      <c r="TMH8" s="64"/>
      <c r="TMI8" s="64"/>
      <c r="TMR8" s="64"/>
      <c r="TMW8" s="214"/>
      <c r="TMX8" s="64"/>
      <c r="TMY8" s="64"/>
      <c r="TNH8" s="64"/>
      <c r="TNM8" s="214"/>
      <c r="TNN8" s="64"/>
      <c r="TNO8" s="64"/>
      <c r="TNX8" s="64"/>
      <c r="TOC8" s="214"/>
      <c r="TOD8" s="64"/>
      <c r="TOE8" s="64"/>
      <c r="TON8" s="64"/>
      <c r="TOS8" s="214"/>
      <c r="TOT8" s="64"/>
      <c r="TOU8" s="64"/>
      <c r="TPD8" s="64"/>
      <c r="TPI8" s="214"/>
      <c r="TPJ8" s="64"/>
      <c r="TPK8" s="64"/>
      <c r="TPT8" s="64"/>
      <c r="TPY8" s="214"/>
      <c r="TPZ8" s="64"/>
      <c r="TQA8" s="64"/>
      <c r="TQJ8" s="64"/>
      <c r="TQO8" s="214"/>
      <c r="TQP8" s="64"/>
      <c r="TQQ8" s="64"/>
      <c r="TQZ8" s="64"/>
      <c r="TRE8" s="214"/>
      <c r="TRF8" s="64"/>
      <c r="TRG8" s="64"/>
      <c r="TRP8" s="64"/>
      <c r="TRU8" s="214"/>
      <c r="TRV8" s="64"/>
      <c r="TRW8" s="64"/>
      <c r="TSF8" s="64"/>
      <c r="TSK8" s="214"/>
      <c r="TSL8" s="64"/>
      <c r="TSM8" s="64"/>
      <c r="TSV8" s="64"/>
      <c r="TTA8" s="214"/>
      <c r="TTB8" s="64"/>
      <c r="TTC8" s="64"/>
      <c r="TTL8" s="64"/>
      <c r="TTQ8" s="214"/>
      <c r="TTR8" s="64"/>
      <c r="TTS8" s="64"/>
      <c r="TUB8" s="64"/>
      <c r="TUG8" s="214"/>
      <c r="TUH8" s="64"/>
      <c r="TUI8" s="64"/>
      <c r="TUR8" s="64"/>
      <c r="TUW8" s="214"/>
      <c r="TUX8" s="64"/>
      <c r="TUY8" s="64"/>
      <c r="TVH8" s="64"/>
      <c r="TVM8" s="214"/>
      <c r="TVN8" s="64"/>
      <c r="TVO8" s="64"/>
      <c r="TVX8" s="64"/>
      <c r="TWC8" s="214"/>
      <c r="TWD8" s="64"/>
      <c r="TWE8" s="64"/>
      <c r="TWN8" s="64"/>
      <c r="TWS8" s="214"/>
      <c r="TWT8" s="64"/>
      <c r="TWU8" s="64"/>
      <c r="TXD8" s="64"/>
      <c r="TXI8" s="214"/>
      <c r="TXJ8" s="64"/>
      <c r="TXK8" s="64"/>
      <c r="TXT8" s="64"/>
      <c r="TXY8" s="214"/>
      <c r="TXZ8" s="64"/>
      <c r="TYA8" s="64"/>
      <c r="TYJ8" s="64"/>
      <c r="TYO8" s="214"/>
      <c r="TYP8" s="64"/>
      <c r="TYQ8" s="64"/>
      <c r="TYZ8" s="64"/>
      <c r="TZE8" s="214"/>
      <c r="TZF8" s="64"/>
      <c r="TZG8" s="64"/>
      <c r="TZP8" s="64"/>
      <c r="TZU8" s="214"/>
      <c r="TZV8" s="64"/>
      <c r="TZW8" s="64"/>
      <c r="UAF8" s="64"/>
      <c r="UAK8" s="214"/>
      <c r="UAL8" s="64"/>
      <c r="UAM8" s="64"/>
      <c r="UAV8" s="64"/>
      <c r="UBA8" s="214"/>
      <c r="UBB8" s="64"/>
      <c r="UBC8" s="64"/>
      <c r="UBL8" s="64"/>
      <c r="UBQ8" s="214"/>
      <c r="UBR8" s="64"/>
      <c r="UBS8" s="64"/>
      <c r="UCB8" s="64"/>
      <c r="UCG8" s="214"/>
      <c r="UCH8" s="64"/>
      <c r="UCI8" s="64"/>
      <c r="UCR8" s="64"/>
      <c r="UCW8" s="214"/>
      <c r="UCX8" s="64"/>
      <c r="UCY8" s="64"/>
      <c r="UDH8" s="64"/>
      <c r="UDM8" s="214"/>
      <c r="UDN8" s="64"/>
      <c r="UDO8" s="64"/>
      <c r="UDX8" s="64"/>
      <c r="UEC8" s="214"/>
      <c r="UED8" s="64"/>
      <c r="UEE8" s="64"/>
      <c r="UEN8" s="64"/>
      <c r="UES8" s="214"/>
      <c r="UET8" s="64"/>
      <c r="UEU8" s="64"/>
      <c r="UFD8" s="64"/>
      <c r="UFI8" s="214"/>
      <c r="UFJ8" s="64"/>
      <c r="UFK8" s="64"/>
      <c r="UFT8" s="64"/>
      <c r="UFY8" s="214"/>
      <c r="UFZ8" s="64"/>
      <c r="UGA8" s="64"/>
      <c r="UGJ8" s="64"/>
      <c r="UGO8" s="214"/>
      <c r="UGP8" s="64"/>
      <c r="UGQ8" s="64"/>
      <c r="UGZ8" s="64"/>
      <c r="UHE8" s="214"/>
      <c r="UHF8" s="64"/>
      <c r="UHG8" s="64"/>
      <c r="UHP8" s="64"/>
      <c r="UHU8" s="214"/>
      <c r="UHV8" s="64"/>
      <c r="UHW8" s="64"/>
      <c r="UIF8" s="64"/>
      <c r="UIK8" s="214"/>
      <c r="UIL8" s="64"/>
      <c r="UIM8" s="64"/>
      <c r="UIV8" s="64"/>
      <c r="UJA8" s="214"/>
      <c r="UJB8" s="64"/>
      <c r="UJC8" s="64"/>
      <c r="UJL8" s="64"/>
      <c r="UJQ8" s="214"/>
      <c r="UJR8" s="64"/>
      <c r="UJS8" s="64"/>
      <c r="UKB8" s="64"/>
      <c r="UKG8" s="214"/>
      <c r="UKH8" s="64"/>
      <c r="UKI8" s="64"/>
      <c r="UKR8" s="64"/>
      <c r="UKW8" s="214"/>
      <c r="UKX8" s="64"/>
      <c r="UKY8" s="64"/>
      <c r="ULH8" s="64"/>
      <c r="ULM8" s="214"/>
      <c r="ULN8" s="64"/>
      <c r="ULO8" s="64"/>
      <c r="ULX8" s="64"/>
      <c r="UMC8" s="214"/>
      <c r="UMD8" s="64"/>
      <c r="UME8" s="64"/>
      <c r="UMN8" s="64"/>
      <c r="UMS8" s="214"/>
      <c r="UMT8" s="64"/>
      <c r="UMU8" s="64"/>
      <c r="UND8" s="64"/>
      <c r="UNI8" s="214"/>
      <c r="UNJ8" s="64"/>
      <c r="UNK8" s="64"/>
      <c r="UNT8" s="64"/>
      <c r="UNY8" s="214"/>
      <c r="UNZ8" s="64"/>
      <c r="UOA8" s="64"/>
      <c r="UOJ8" s="64"/>
      <c r="UOO8" s="214"/>
      <c r="UOP8" s="64"/>
      <c r="UOQ8" s="64"/>
      <c r="UOZ8" s="64"/>
      <c r="UPE8" s="214"/>
      <c r="UPF8" s="64"/>
      <c r="UPG8" s="64"/>
      <c r="UPP8" s="64"/>
      <c r="UPU8" s="214"/>
      <c r="UPV8" s="64"/>
      <c r="UPW8" s="64"/>
      <c r="UQF8" s="64"/>
      <c r="UQK8" s="214"/>
      <c r="UQL8" s="64"/>
      <c r="UQM8" s="64"/>
      <c r="UQV8" s="64"/>
      <c r="URA8" s="214"/>
      <c r="URB8" s="64"/>
      <c r="URC8" s="64"/>
      <c r="URL8" s="64"/>
      <c r="URQ8" s="214"/>
      <c r="URR8" s="64"/>
      <c r="URS8" s="64"/>
      <c r="USB8" s="64"/>
      <c r="USG8" s="214"/>
      <c r="USH8" s="64"/>
      <c r="USI8" s="64"/>
      <c r="USR8" s="64"/>
      <c r="USW8" s="214"/>
      <c r="USX8" s="64"/>
      <c r="USY8" s="64"/>
      <c r="UTH8" s="64"/>
      <c r="UTM8" s="214"/>
      <c r="UTN8" s="64"/>
      <c r="UTO8" s="64"/>
      <c r="UTX8" s="64"/>
      <c r="UUC8" s="214"/>
      <c r="UUD8" s="64"/>
      <c r="UUE8" s="64"/>
      <c r="UUN8" s="64"/>
      <c r="UUS8" s="214"/>
      <c r="UUT8" s="64"/>
      <c r="UUU8" s="64"/>
      <c r="UVD8" s="64"/>
      <c r="UVI8" s="214"/>
      <c r="UVJ8" s="64"/>
      <c r="UVK8" s="64"/>
      <c r="UVT8" s="64"/>
      <c r="UVY8" s="214"/>
      <c r="UVZ8" s="64"/>
      <c r="UWA8" s="64"/>
      <c r="UWJ8" s="64"/>
      <c r="UWO8" s="214"/>
      <c r="UWP8" s="64"/>
      <c r="UWQ8" s="64"/>
      <c r="UWZ8" s="64"/>
      <c r="UXE8" s="214"/>
      <c r="UXF8" s="64"/>
      <c r="UXG8" s="64"/>
      <c r="UXP8" s="64"/>
      <c r="UXU8" s="214"/>
      <c r="UXV8" s="64"/>
      <c r="UXW8" s="64"/>
      <c r="UYF8" s="64"/>
      <c r="UYK8" s="214"/>
      <c r="UYL8" s="64"/>
      <c r="UYM8" s="64"/>
      <c r="UYV8" s="64"/>
      <c r="UZA8" s="214"/>
      <c r="UZB8" s="64"/>
      <c r="UZC8" s="64"/>
      <c r="UZL8" s="64"/>
      <c r="UZQ8" s="214"/>
      <c r="UZR8" s="64"/>
      <c r="UZS8" s="64"/>
      <c r="VAB8" s="64"/>
      <c r="VAG8" s="214"/>
      <c r="VAH8" s="64"/>
      <c r="VAI8" s="64"/>
      <c r="VAR8" s="64"/>
      <c r="VAW8" s="214"/>
      <c r="VAX8" s="64"/>
      <c r="VAY8" s="64"/>
      <c r="VBH8" s="64"/>
      <c r="VBM8" s="214"/>
      <c r="VBN8" s="64"/>
      <c r="VBO8" s="64"/>
      <c r="VBX8" s="64"/>
      <c r="VCC8" s="214"/>
      <c r="VCD8" s="64"/>
      <c r="VCE8" s="64"/>
      <c r="VCN8" s="64"/>
      <c r="VCS8" s="214"/>
      <c r="VCT8" s="64"/>
      <c r="VCU8" s="64"/>
      <c r="VDD8" s="64"/>
      <c r="VDI8" s="214"/>
      <c r="VDJ8" s="64"/>
      <c r="VDK8" s="64"/>
      <c r="VDT8" s="64"/>
      <c r="VDY8" s="214"/>
      <c r="VDZ8" s="64"/>
      <c r="VEA8" s="64"/>
      <c r="VEJ8" s="64"/>
      <c r="VEO8" s="214"/>
      <c r="VEP8" s="64"/>
      <c r="VEQ8" s="64"/>
      <c r="VEZ8" s="64"/>
      <c r="VFE8" s="214"/>
      <c r="VFF8" s="64"/>
      <c r="VFG8" s="64"/>
      <c r="VFP8" s="64"/>
      <c r="VFU8" s="214"/>
      <c r="VFV8" s="64"/>
      <c r="VFW8" s="64"/>
      <c r="VGF8" s="64"/>
      <c r="VGK8" s="214"/>
      <c r="VGL8" s="64"/>
      <c r="VGM8" s="64"/>
      <c r="VGV8" s="64"/>
      <c r="VHA8" s="214"/>
      <c r="VHB8" s="64"/>
      <c r="VHC8" s="64"/>
      <c r="VHL8" s="64"/>
      <c r="VHQ8" s="214"/>
      <c r="VHR8" s="64"/>
      <c r="VHS8" s="64"/>
      <c r="VIB8" s="64"/>
      <c r="VIG8" s="214"/>
      <c r="VIH8" s="64"/>
      <c r="VII8" s="64"/>
      <c r="VIR8" s="64"/>
      <c r="VIW8" s="214"/>
      <c r="VIX8" s="64"/>
      <c r="VIY8" s="64"/>
      <c r="VJH8" s="64"/>
      <c r="VJM8" s="214"/>
      <c r="VJN8" s="64"/>
      <c r="VJO8" s="64"/>
      <c r="VJX8" s="64"/>
      <c r="VKC8" s="214"/>
      <c r="VKD8" s="64"/>
      <c r="VKE8" s="64"/>
      <c r="VKN8" s="64"/>
      <c r="VKS8" s="214"/>
      <c r="VKT8" s="64"/>
      <c r="VKU8" s="64"/>
      <c r="VLD8" s="64"/>
      <c r="VLI8" s="214"/>
      <c r="VLJ8" s="64"/>
      <c r="VLK8" s="64"/>
      <c r="VLT8" s="64"/>
      <c r="VLY8" s="214"/>
      <c r="VLZ8" s="64"/>
      <c r="VMA8" s="64"/>
      <c r="VMJ8" s="64"/>
      <c r="VMO8" s="214"/>
      <c r="VMP8" s="64"/>
      <c r="VMQ8" s="64"/>
      <c r="VMZ8" s="64"/>
      <c r="VNE8" s="214"/>
      <c r="VNF8" s="64"/>
      <c r="VNG8" s="64"/>
      <c r="VNP8" s="64"/>
      <c r="VNU8" s="214"/>
      <c r="VNV8" s="64"/>
      <c r="VNW8" s="64"/>
      <c r="VOF8" s="64"/>
      <c r="VOK8" s="214"/>
      <c r="VOL8" s="64"/>
      <c r="VOM8" s="64"/>
      <c r="VOV8" s="64"/>
      <c r="VPA8" s="214"/>
      <c r="VPB8" s="64"/>
      <c r="VPC8" s="64"/>
      <c r="VPL8" s="64"/>
      <c r="VPQ8" s="214"/>
      <c r="VPR8" s="64"/>
      <c r="VPS8" s="64"/>
      <c r="VQB8" s="64"/>
      <c r="VQG8" s="214"/>
      <c r="VQH8" s="64"/>
      <c r="VQI8" s="64"/>
      <c r="VQR8" s="64"/>
      <c r="VQW8" s="214"/>
      <c r="VQX8" s="64"/>
      <c r="VQY8" s="64"/>
      <c r="VRH8" s="64"/>
      <c r="VRM8" s="214"/>
      <c r="VRN8" s="64"/>
      <c r="VRO8" s="64"/>
      <c r="VRX8" s="64"/>
      <c r="VSC8" s="214"/>
      <c r="VSD8" s="64"/>
      <c r="VSE8" s="64"/>
      <c r="VSN8" s="64"/>
      <c r="VSS8" s="214"/>
      <c r="VST8" s="64"/>
      <c r="VSU8" s="64"/>
      <c r="VTD8" s="64"/>
      <c r="VTI8" s="214"/>
      <c r="VTJ8" s="64"/>
      <c r="VTK8" s="64"/>
      <c r="VTT8" s="64"/>
      <c r="VTY8" s="214"/>
      <c r="VTZ8" s="64"/>
      <c r="VUA8" s="64"/>
      <c r="VUJ8" s="64"/>
      <c r="VUO8" s="214"/>
      <c r="VUP8" s="64"/>
      <c r="VUQ8" s="64"/>
      <c r="VUZ8" s="64"/>
      <c r="VVE8" s="214"/>
      <c r="VVF8" s="64"/>
      <c r="VVG8" s="64"/>
      <c r="VVP8" s="64"/>
      <c r="VVU8" s="214"/>
      <c r="VVV8" s="64"/>
      <c r="VVW8" s="64"/>
      <c r="VWF8" s="64"/>
      <c r="VWK8" s="214"/>
      <c r="VWL8" s="64"/>
      <c r="VWM8" s="64"/>
      <c r="VWV8" s="64"/>
      <c r="VXA8" s="214"/>
      <c r="VXB8" s="64"/>
      <c r="VXC8" s="64"/>
      <c r="VXL8" s="64"/>
      <c r="VXQ8" s="214"/>
      <c r="VXR8" s="64"/>
      <c r="VXS8" s="64"/>
      <c r="VYB8" s="64"/>
      <c r="VYG8" s="214"/>
      <c r="VYH8" s="64"/>
      <c r="VYI8" s="64"/>
      <c r="VYR8" s="64"/>
      <c r="VYW8" s="214"/>
      <c r="VYX8" s="64"/>
      <c r="VYY8" s="64"/>
      <c r="VZH8" s="64"/>
      <c r="VZM8" s="214"/>
      <c r="VZN8" s="64"/>
      <c r="VZO8" s="64"/>
      <c r="VZX8" s="64"/>
      <c r="WAC8" s="214"/>
      <c r="WAD8" s="64"/>
      <c r="WAE8" s="64"/>
      <c r="WAN8" s="64"/>
      <c r="WAS8" s="214"/>
      <c r="WAT8" s="64"/>
      <c r="WAU8" s="64"/>
      <c r="WBD8" s="64"/>
      <c r="WBI8" s="214"/>
      <c r="WBJ8" s="64"/>
      <c r="WBK8" s="64"/>
      <c r="WBT8" s="64"/>
      <c r="WBY8" s="214"/>
      <c r="WBZ8" s="64"/>
      <c r="WCA8" s="64"/>
      <c r="WCJ8" s="64"/>
      <c r="WCO8" s="214"/>
      <c r="WCP8" s="64"/>
      <c r="WCQ8" s="64"/>
      <c r="WCZ8" s="64"/>
      <c r="WDE8" s="214"/>
      <c r="WDF8" s="64"/>
      <c r="WDG8" s="64"/>
      <c r="WDP8" s="64"/>
      <c r="WDU8" s="214"/>
      <c r="WDV8" s="64"/>
      <c r="WDW8" s="64"/>
      <c r="WEF8" s="64"/>
      <c r="WEK8" s="214"/>
      <c r="WEL8" s="64"/>
      <c r="WEM8" s="64"/>
      <c r="WEV8" s="64"/>
      <c r="WFA8" s="214"/>
      <c r="WFB8" s="64"/>
      <c r="WFC8" s="64"/>
      <c r="WFL8" s="64"/>
      <c r="WFQ8" s="214"/>
      <c r="WFR8" s="64"/>
      <c r="WFS8" s="64"/>
      <c r="WGB8" s="64"/>
      <c r="WGG8" s="214"/>
      <c r="WGH8" s="64"/>
      <c r="WGI8" s="64"/>
      <c r="WGR8" s="64"/>
      <c r="WGW8" s="214"/>
      <c r="WGX8" s="64"/>
      <c r="WGY8" s="64"/>
      <c r="WHH8" s="64"/>
      <c r="WHM8" s="214"/>
      <c r="WHN8" s="64"/>
      <c r="WHO8" s="64"/>
      <c r="WHX8" s="64"/>
      <c r="WIC8" s="214"/>
      <c r="WID8" s="64"/>
      <c r="WIE8" s="64"/>
      <c r="WIN8" s="64"/>
      <c r="WIS8" s="214"/>
      <c r="WIT8" s="64"/>
      <c r="WIU8" s="64"/>
      <c r="WJD8" s="64"/>
      <c r="WJI8" s="214"/>
      <c r="WJJ8" s="64"/>
      <c r="WJK8" s="64"/>
      <c r="WJT8" s="64"/>
      <c r="WJY8" s="214"/>
      <c r="WJZ8" s="64"/>
      <c r="WKA8" s="64"/>
      <c r="WKJ8" s="64"/>
      <c r="WKO8" s="214"/>
      <c r="WKP8" s="64"/>
      <c r="WKQ8" s="64"/>
      <c r="WKZ8" s="64"/>
      <c r="WLE8" s="214"/>
      <c r="WLF8" s="64"/>
      <c r="WLG8" s="64"/>
      <c r="WLP8" s="64"/>
      <c r="WLU8" s="214"/>
      <c r="WLV8" s="64"/>
      <c r="WLW8" s="64"/>
      <c r="WMF8" s="64"/>
      <c r="WMK8" s="214"/>
      <c r="WML8" s="64"/>
      <c r="WMM8" s="64"/>
      <c r="WMV8" s="64"/>
      <c r="WNA8" s="214"/>
      <c r="WNB8" s="64"/>
      <c r="WNC8" s="64"/>
      <c r="WNL8" s="64"/>
      <c r="WNQ8" s="214"/>
      <c r="WNR8" s="64"/>
      <c r="WNS8" s="64"/>
      <c r="WOB8" s="64"/>
      <c r="WOG8" s="214"/>
      <c r="WOH8" s="64"/>
      <c r="WOI8" s="64"/>
      <c r="WOR8" s="64"/>
      <c r="WOW8" s="214"/>
      <c r="WOX8" s="64"/>
      <c r="WOY8" s="64"/>
      <c r="WPH8" s="64"/>
      <c r="WPM8" s="214"/>
      <c r="WPN8" s="64"/>
      <c r="WPO8" s="64"/>
      <c r="WPX8" s="64"/>
      <c r="WQC8" s="214"/>
      <c r="WQD8" s="64"/>
      <c r="WQE8" s="64"/>
      <c r="WQN8" s="64"/>
      <c r="WQS8" s="214"/>
      <c r="WQT8" s="64"/>
      <c r="WQU8" s="64"/>
      <c r="WRD8" s="64"/>
      <c r="WRI8" s="214"/>
      <c r="WRJ8" s="64"/>
      <c r="WRK8" s="64"/>
      <c r="WRT8" s="64"/>
      <c r="WRY8" s="214"/>
      <c r="WRZ8" s="64"/>
      <c r="WSA8" s="64"/>
      <c r="WSJ8" s="64"/>
      <c r="WSO8" s="214"/>
      <c r="WSP8" s="64"/>
      <c r="WSQ8" s="64"/>
      <c r="WSZ8" s="64"/>
      <c r="WTE8" s="214"/>
      <c r="WTF8" s="64"/>
      <c r="WTG8" s="64"/>
      <c r="WTP8" s="64"/>
      <c r="WTU8" s="214"/>
      <c r="WTV8" s="64"/>
      <c r="WTW8" s="64"/>
      <c r="WUF8" s="64"/>
      <c r="WUK8" s="214"/>
      <c r="WUL8" s="64"/>
      <c r="WUM8" s="64"/>
      <c r="WUV8" s="64"/>
      <c r="WVA8" s="214"/>
      <c r="WVB8" s="64"/>
      <c r="WVC8" s="64"/>
      <c r="WVL8" s="64"/>
      <c r="WVQ8" s="214"/>
      <c r="WVR8" s="64"/>
      <c r="WVS8" s="64"/>
      <c r="WWB8" s="64"/>
      <c r="WWG8" s="214"/>
      <c r="WWH8" s="64"/>
      <c r="WWI8" s="64"/>
      <c r="WWR8" s="64"/>
      <c r="WWW8" s="214"/>
      <c r="WWX8" s="64"/>
      <c r="WWY8" s="64"/>
      <c r="WXH8" s="64"/>
      <c r="WXM8" s="214"/>
      <c r="WXN8" s="64"/>
      <c r="WXO8" s="64"/>
      <c r="WXX8" s="64"/>
      <c r="WYC8" s="214"/>
      <c r="WYD8" s="64"/>
      <c r="WYE8" s="64"/>
      <c r="WYN8" s="64"/>
      <c r="WYS8" s="214"/>
      <c r="WYT8" s="64"/>
      <c r="WYU8" s="64"/>
      <c r="WZD8" s="64"/>
      <c r="WZI8" s="214"/>
      <c r="WZJ8" s="64"/>
      <c r="WZK8" s="64"/>
      <c r="WZT8" s="64"/>
      <c r="WZY8" s="214"/>
      <c r="WZZ8" s="64"/>
      <c r="XAA8" s="64"/>
      <c r="XAJ8" s="64"/>
      <c r="XAO8" s="214"/>
      <c r="XAP8" s="64"/>
      <c r="XAQ8" s="64"/>
      <c r="XAZ8" s="64"/>
      <c r="XBE8" s="214"/>
      <c r="XBF8" s="64"/>
      <c r="XBG8" s="64"/>
      <c r="XBP8" s="64"/>
      <c r="XBU8" s="214"/>
      <c r="XBV8" s="64"/>
      <c r="XBW8" s="64"/>
      <c r="XCF8" s="64"/>
      <c r="XCK8" s="214"/>
      <c r="XCL8" s="64"/>
      <c r="XCM8" s="64"/>
      <c r="XCV8" s="64"/>
      <c r="XDA8" s="214"/>
      <c r="XDB8" s="64"/>
      <c r="XDC8" s="64"/>
      <c r="XDL8" s="64"/>
      <c r="XDQ8" s="214"/>
      <c r="XDR8" s="64"/>
      <c r="XDS8" s="64"/>
      <c r="XEB8" s="64"/>
      <c r="XEG8" s="214"/>
      <c r="XEH8" s="64"/>
      <c r="XEI8" s="64"/>
      <c r="XER8" s="64"/>
    </row>
    <row r="9" spans="1:1019 1028:2043 2052:3067 3076:4091 4100:5115 5124:6139 6148:7163 7172:8187 8196:9211 9220:10235 10244:11259 11268:12283 12292:13307 13316:14331 14340:15355 15364:16372" ht="30" customHeight="1" x14ac:dyDescent="0.2">
      <c r="A9" s="214"/>
      <c r="B9" s="216" t="s">
        <v>242</v>
      </c>
      <c r="C9" s="216" t="s">
        <v>68</v>
      </c>
      <c r="D9" s="65" t="s">
        <v>245</v>
      </c>
      <c r="E9" s="65" t="s">
        <v>123</v>
      </c>
      <c r="F9" s="65" t="s">
        <v>43</v>
      </c>
      <c r="G9" s="65" t="s">
        <v>127</v>
      </c>
      <c r="H9" s="65" t="s">
        <v>44</v>
      </c>
      <c r="I9" s="63"/>
      <c r="J9" s="63"/>
      <c r="K9" s="66"/>
      <c r="T9" s="64"/>
      <c r="Y9" s="214"/>
      <c r="Z9" s="64"/>
      <c r="AA9" s="64"/>
      <c r="AJ9" s="64"/>
      <c r="AO9" s="214"/>
      <c r="AP9" s="64"/>
      <c r="AQ9" s="64"/>
      <c r="AZ9" s="64"/>
      <c r="BE9" s="214"/>
      <c r="BF9" s="64"/>
      <c r="BG9" s="64"/>
      <c r="BP9" s="64"/>
      <c r="BU9" s="214"/>
      <c r="BV9" s="64"/>
      <c r="BW9" s="64"/>
      <c r="CF9" s="64"/>
      <c r="CK9" s="214"/>
      <c r="CL9" s="64"/>
      <c r="CM9" s="64"/>
      <c r="CV9" s="64"/>
      <c r="DA9" s="214"/>
      <c r="DB9" s="64"/>
      <c r="DC9" s="64"/>
      <c r="DL9" s="64"/>
      <c r="DQ9" s="214"/>
      <c r="DR9" s="64"/>
      <c r="DS9" s="64"/>
      <c r="EB9" s="64"/>
      <c r="EG9" s="214"/>
      <c r="EH9" s="64"/>
      <c r="EI9" s="64"/>
      <c r="ER9" s="64"/>
      <c r="EW9" s="214"/>
      <c r="EX9" s="64"/>
      <c r="EY9" s="64"/>
      <c r="FH9" s="64"/>
      <c r="FM9" s="214"/>
      <c r="FN9" s="64"/>
      <c r="FO9" s="64"/>
      <c r="FX9" s="64"/>
      <c r="GC9" s="214"/>
      <c r="GD9" s="64"/>
      <c r="GE9" s="64"/>
      <c r="GN9" s="64"/>
      <c r="GS9" s="214"/>
      <c r="GT9" s="64"/>
      <c r="GU9" s="64"/>
      <c r="HD9" s="64"/>
      <c r="HI9" s="214"/>
      <c r="HJ9" s="64"/>
      <c r="HK9" s="64"/>
      <c r="HT9" s="64"/>
      <c r="HY9" s="214"/>
      <c r="HZ9" s="64"/>
      <c r="IA9" s="64"/>
      <c r="IJ9" s="64"/>
      <c r="IO9" s="214"/>
      <c r="IP9" s="64"/>
      <c r="IQ9" s="64"/>
      <c r="IZ9" s="64"/>
      <c r="JE9" s="214"/>
      <c r="JF9" s="64"/>
      <c r="JG9" s="64"/>
      <c r="JP9" s="64"/>
      <c r="JU9" s="214"/>
      <c r="JV9" s="64"/>
      <c r="JW9" s="64"/>
      <c r="KF9" s="64"/>
      <c r="KK9" s="214"/>
      <c r="KL9" s="64"/>
      <c r="KM9" s="64"/>
      <c r="KV9" s="64"/>
      <c r="LA9" s="214"/>
      <c r="LB9" s="64"/>
      <c r="LC9" s="64"/>
      <c r="LL9" s="64"/>
      <c r="LQ9" s="214"/>
      <c r="LR9" s="64"/>
      <c r="LS9" s="64"/>
      <c r="MB9" s="64"/>
      <c r="MG9" s="214"/>
      <c r="MH9" s="64"/>
      <c r="MI9" s="64"/>
      <c r="MR9" s="64"/>
      <c r="MW9" s="214"/>
      <c r="MX9" s="64"/>
      <c r="MY9" s="64"/>
      <c r="NH9" s="64"/>
      <c r="NM9" s="214"/>
      <c r="NN9" s="64"/>
      <c r="NO9" s="64"/>
      <c r="NX9" s="64"/>
      <c r="OC9" s="214"/>
      <c r="OD9" s="64"/>
      <c r="OE9" s="64"/>
      <c r="ON9" s="64"/>
      <c r="OS9" s="214"/>
      <c r="OT9" s="64"/>
      <c r="OU9" s="64"/>
      <c r="PD9" s="64"/>
      <c r="PI9" s="214"/>
      <c r="PJ9" s="64"/>
      <c r="PK9" s="64"/>
      <c r="PT9" s="64"/>
      <c r="PY9" s="214"/>
      <c r="PZ9" s="64"/>
      <c r="QA9" s="64"/>
      <c r="QJ9" s="64"/>
      <c r="QO9" s="214"/>
      <c r="QP9" s="64"/>
      <c r="QQ9" s="64"/>
      <c r="QZ9" s="64"/>
      <c r="RE9" s="214"/>
      <c r="RF9" s="64"/>
      <c r="RG9" s="64"/>
      <c r="RP9" s="64"/>
      <c r="RU9" s="214"/>
      <c r="RV9" s="64"/>
      <c r="RW9" s="64"/>
      <c r="SF9" s="64"/>
      <c r="SK9" s="214"/>
      <c r="SL9" s="64"/>
      <c r="SM9" s="64"/>
      <c r="SV9" s="64"/>
      <c r="TA9" s="214"/>
      <c r="TB9" s="64"/>
      <c r="TC9" s="64"/>
      <c r="TL9" s="64"/>
      <c r="TQ9" s="214"/>
      <c r="TR9" s="64"/>
      <c r="TS9" s="64"/>
      <c r="UB9" s="64"/>
      <c r="UG9" s="214"/>
      <c r="UH9" s="64"/>
      <c r="UI9" s="64"/>
      <c r="UR9" s="64"/>
      <c r="UW9" s="214"/>
      <c r="UX9" s="64"/>
      <c r="UY9" s="64"/>
      <c r="VH9" s="64"/>
      <c r="VM9" s="214"/>
      <c r="VN9" s="64"/>
      <c r="VO9" s="64"/>
      <c r="VX9" s="64"/>
      <c r="WC9" s="214"/>
      <c r="WD9" s="64"/>
      <c r="WE9" s="64"/>
      <c r="WN9" s="64"/>
      <c r="WS9" s="214"/>
      <c r="WT9" s="64"/>
      <c r="WU9" s="64"/>
      <c r="XD9" s="64"/>
      <c r="XI9" s="214"/>
      <c r="XJ9" s="64"/>
      <c r="XK9" s="64"/>
      <c r="XT9" s="64"/>
      <c r="XY9" s="214"/>
      <c r="XZ9" s="64"/>
      <c r="YA9" s="64"/>
      <c r="YJ9" s="64"/>
      <c r="YO9" s="214"/>
      <c r="YP9" s="64"/>
      <c r="YQ9" s="64"/>
      <c r="YZ9" s="64"/>
      <c r="ZE9" s="214"/>
      <c r="ZF9" s="64"/>
      <c r="ZG9" s="64"/>
      <c r="ZP9" s="64"/>
      <c r="ZU9" s="214"/>
      <c r="ZV9" s="64"/>
      <c r="ZW9" s="64"/>
      <c r="AAF9" s="64"/>
      <c r="AAK9" s="214"/>
      <c r="AAL9" s="64"/>
      <c r="AAM9" s="64"/>
      <c r="AAV9" s="64"/>
      <c r="ABA9" s="214"/>
      <c r="ABB9" s="64"/>
      <c r="ABC9" s="64"/>
      <c r="ABL9" s="64"/>
      <c r="ABQ9" s="214"/>
      <c r="ABR9" s="64"/>
      <c r="ABS9" s="64"/>
      <c r="ACB9" s="64"/>
      <c r="ACG9" s="214"/>
      <c r="ACH9" s="64"/>
      <c r="ACI9" s="64"/>
      <c r="ACR9" s="64"/>
      <c r="ACW9" s="214"/>
      <c r="ACX9" s="64"/>
      <c r="ACY9" s="64"/>
      <c r="ADH9" s="64"/>
      <c r="ADM9" s="214"/>
      <c r="ADN9" s="64"/>
      <c r="ADO9" s="64"/>
      <c r="ADX9" s="64"/>
      <c r="AEC9" s="214"/>
      <c r="AED9" s="64"/>
      <c r="AEE9" s="64"/>
      <c r="AEN9" s="64"/>
      <c r="AES9" s="214"/>
      <c r="AET9" s="64"/>
      <c r="AEU9" s="64"/>
      <c r="AFD9" s="64"/>
      <c r="AFI9" s="214"/>
      <c r="AFJ9" s="64"/>
      <c r="AFK9" s="64"/>
      <c r="AFT9" s="64"/>
      <c r="AFY9" s="214"/>
      <c r="AFZ9" s="64"/>
      <c r="AGA9" s="64"/>
      <c r="AGJ9" s="64"/>
      <c r="AGO9" s="214"/>
      <c r="AGP9" s="64"/>
      <c r="AGQ9" s="64"/>
      <c r="AGZ9" s="64"/>
      <c r="AHE9" s="214"/>
      <c r="AHF9" s="64"/>
      <c r="AHG9" s="64"/>
      <c r="AHP9" s="64"/>
      <c r="AHU9" s="214"/>
      <c r="AHV9" s="64"/>
      <c r="AHW9" s="64"/>
      <c r="AIF9" s="64"/>
      <c r="AIK9" s="214"/>
      <c r="AIL9" s="64"/>
      <c r="AIM9" s="64"/>
      <c r="AIV9" s="64"/>
      <c r="AJA9" s="214"/>
      <c r="AJB9" s="64"/>
      <c r="AJC9" s="64"/>
      <c r="AJL9" s="64"/>
      <c r="AJQ9" s="214"/>
      <c r="AJR9" s="64"/>
      <c r="AJS9" s="64"/>
      <c r="AKB9" s="64"/>
      <c r="AKG9" s="214"/>
      <c r="AKH9" s="64"/>
      <c r="AKI9" s="64"/>
      <c r="AKR9" s="64"/>
      <c r="AKW9" s="214"/>
      <c r="AKX9" s="64"/>
      <c r="AKY9" s="64"/>
      <c r="ALH9" s="64"/>
      <c r="ALM9" s="214"/>
      <c r="ALN9" s="64"/>
      <c r="ALO9" s="64"/>
      <c r="ALX9" s="64"/>
      <c r="AMC9" s="214"/>
      <c r="AMD9" s="64"/>
      <c r="AME9" s="64"/>
      <c r="AMN9" s="64"/>
      <c r="AMS9" s="214"/>
      <c r="AMT9" s="64"/>
      <c r="AMU9" s="64"/>
      <c r="AND9" s="64"/>
      <c r="ANI9" s="214"/>
      <c r="ANJ9" s="64"/>
      <c r="ANK9" s="64"/>
      <c r="ANT9" s="64"/>
      <c r="ANY9" s="214"/>
      <c r="ANZ9" s="64"/>
      <c r="AOA9" s="64"/>
      <c r="AOJ9" s="64"/>
      <c r="AOO9" s="214"/>
      <c r="AOP9" s="64"/>
      <c r="AOQ9" s="64"/>
      <c r="AOZ9" s="64"/>
      <c r="APE9" s="214"/>
      <c r="APF9" s="64"/>
      <c r="APG9" s="64"/>
      <c r="APP9" s="64"/>
      <c r="APU9" s="214"/>
      <c r="APV9" s="64"/>
      <c r="APW9" s="64"/>
      <c r="AQF9" s="64"/>
      <c r="AQK9" s="214"/>
      <c r="AQL9" s="64"/>
      <c r="AQM9" s="64"/>
      <c r="AQV9" s="64"/>
      <c r="ARA9" s="214"/>
      <c r="ARB9" s="64"/>
      <c r="ARC9" s="64"/>
      <c r="ARL9" s="64"/>
      <c r="ARQ9" s="214"/>
      <c r="ARR9" s="64"/>
      <c r="ARS9" s="64"/>
      <c r="ASB9" s="64"/>
      <c r="ASG9" s="214"/>
      <c r="ASH9" s="64"/>
      <c r="ASI9" s="64"/>
      <c r="ASR9" s="64"/>
      <c r="ASW9" s="214"/>
      <c r="ASX9" s="64"/>
      <c r="ASY9" s="64"/>
      <c r="ATH9" s="64"/>
      <c r="ATM9" s="214"/>
      <c r="ATN9" s="64"/>
      <c r="ATO9" s="64"/>
      <c r="ATX9" s="64"/>
      <c r="AUC9" s="214"/>
      <c r="AUD9" s="64"/>
      <c r="AUE9" s="64"/>
      <c r="AUN9" s="64"/>
      <c r="AUS9" s="214"/>
      <c r="AUT9" s="64"/>
      <c r="AUU9" s="64"/>
      <c r="AVD9" s="64"/>
      <c r="AVI9" s="214"/>
      <c r="AVJ9" s="64"/>
      <c r="AVK9" s="64"/>
      <c r="AVT9" s="64"/>
      <c r="AVY9" s="214"/>
      <c r="AVZ9" s="64"/>
      <c r="AWA9" s="64"/>
      <c r="AWJ9" s="64"/>
      <c r="AWO9" s="214"/>
      <c r="AWP9" s="64"/>
      <c r="AWQ9" s="64"/>
      <c r="AWZ9" s="64"/>
      <c r="AXE9" s="214"/>
      <c r="AXF9" s="64"/>
      <c r="AXG9" s="64"/>
      <c r="AXP9" s="64"/>
      <c r="AXU9" s="214"/>
      <c r="AXV9" s="64"/>
      <c r="AXW9" s="64"/>
      <c r="AYF9" s="64"/>
      <c r="AYK9" s="214"/>
      <c r="AYL9" s="64"/>
      <c r="AYM9" s="64"/>
      <c r="AYV9" s="64"/>
      <c r="AZA9" s="214"/>
      <c r="AZB9" s="64"/>
      <c r="AZC9" s="64"/>
      <c r="AZL9" s="64"/>
      <c r="AZQ9" s="214"/>
      <c r="AZR9" s="64"/>
      <c r="AZS9" s="64"/>
      <c r="BAB9" s="64"/>
      <c r="BAG9" s="214"/>
      <c r="BAH9" s="64"/>
      <c r="BAI9" s="64"/>
      <c r="BAR9" s="64"/>
      <c r="BAW9" s="214"/>
      <c r="BAX9" s="64"/>
      <c r="BAY9" s="64"/>
      <c r="BBH9" s="64"/>
      <c r="BBM9" s="214"/>
      <c r="BBN9" s="64"/>
      <c r="BBO9" s="64"/>
      <c r="BBX9" s="64"/>
      <c r="BCC9" s="214"/>
      <c r="BCD9" s="64"/>
      <c r="BCE9" s="64"/>
      <c r="BCN9" s="64"/>
      <c r="BCS9" s="214"/>
      <c r="BCT9" s="64"/>
      <c r="BCU9" s="64"/>
      <c r="BDD9" s="64"/>
      <c r="BDI9" s="214"/>
      <c r="BDJ9" s="64"/>
      <c r="BDK9" s="64"/>
      <c r="BDT9" s="64"/>
      <c r="BDY9" s="214"/>
      <c r="BDZ9" s="64"/>
      <c r="BEA9" s="64"/>
      <c r="BEJ9" s="64"/>
      <c r="BEO9" s="214"/>
      <c r="BEP9" s="64"/>
      <c r="BEQ9" s="64"/>
      <c r="BEZ9" s="64"/>
      <c r="BFE9" s="214"/>
      <c r="BFF9" s="64"/>
      <c r="BFG9" s="64"/>
      <c r="BFP9" s="64"/>
      <c r="BFU9" s="214"/>
      <c r="BFV9" s="64"/>
      <c r="BFW9" s="64"/>
      <c r="BGF9" s="64"/>
      <c r="BGK9" s="214"/>
      <c r="BGL9" s="64"/>
      <c r="BGM9" s="64"/>
      <c r="BGV9" s="64"/>
      <c r="BHA9" s="214"/>
      <c r="BHB9" s="64"/>
      <c r="BHC9" s="64"/>
      <c r="BHL9" s="64"/>
      <c r="BHQ9" s="214"/>
      <c r="BHR9" s="64"/>
      <c r="BHS9" s="64"/>
      <c r="BIB9" s="64"/>
      <c r="BIG9" s="214"/>
      <c r="BIH9" s="64"/>
      <c r="BII9" s="64"/>
      <c r="BIR9" s="64"/>
      <c r="BIW9" s="214"/>
      <c r="BIX9" s="64"/>
      <c r="BIY9" s="64"/>
      <c r="BJH9" s="64"/>
      <c r="BJM9" s="214"/>
      <c r="BJN9" s="64"/>
      <c r="BJO9" s="64"/>
      <c r="BJX9" s="64"/>
      <c r="BKC9" s="214"/>
      <c r="BKD9" s="64"/>
      <c r="BKE9" s="64"/>
      <c r="BKN9" s="64"/>
      <c r="BKS9" s="214"/>
      <c r="BKT9" s="64"/>
      <c r="BKU9" s="64"/>
      <c r="BLD9" s="64"/>
      <c r="BLI9" s="214"/>
      <c r="BLJ9" s="64"/>
      <c r="BLK9" s="64"/>
      <c r="BLT9" s="64"/>
      <c r="BLY9" s="214"/>
      <c r="BLZ9" s="64"/>
      <c r="BMA9" s="64"/>
      <c r="BMJ9" s="64"/>
      <c r="BMO9" s="214"/>
      <c r="BMP9" s="64"/>
      <c r="BMQ9" s="64"/>
      <c r="BMZ9" s="64"/>
      <c r="BNE9" s="214"/>
      <c r="BNF9" s="64"/>
      <c r="BNG9" s="64"/>
      <c r="BNP9" s="64"/>
      <c r="BNU9" s="214"/>
      <c r="BNV9" s="64"/>
      <c r="BNW9" s="64"/>
      <c r="BOF9" s="64"/>
      <c r="BOK9" s="214"/>
      <c r="BOL9" s="64"/>
      <c r="BOM9" s="64"/>
      <c r="BOV9" s="64"/>
      <c r="BPA9" s="214"/>
      <c r="BPB9" s="64"/>
      <c r="BPC9" s="64"/>
      <c r="BPL9" s="64"/>
      <c r="BPQ9" s="214"/>
      <c r="BPR9" s="64"/>
      <c r="BPS9" s="64"/>
      <c r="BQB9" s="64"/>
      <c r="BQG9" s="214"/>
      <c r="BQH9" s="64"/>
      <c r="BQI9" s="64"/>
      <c r="BQR9" s="64"/>
      <c r="BQW9" s="214"/>
      <c r="BQX9" s="64"/>
      <c r="BQY9" s="64"/>
      <c r="BRH9" s="64"/>
      <c r="BRM9" s="214"/>
      <c r="BRN9" s="64"/>
      <c r="BRO9" s="64"/>
      <c r="BRX9" s="64"/>
      <c r="BSC9" s="214"/>
      <c r="BSD9" s="64"/>
      <c r="BSE9" s="64"/>
      <c r="BSN9" s="64"/>
      <c r="BSS9" s="214"/>
      <c r="BST9" s="64"/>
      <c r="BSU9" s="64"/>
      <c r="BTD9" s="64"/>
      <c r="BTI9" s="214"/>
      <c r="BTJ9" s="64"/>
      <c r="BTK9" s="64"/>
      <c r="BTT9" s="64"/>
      <c r="BTY9" s="214"/>
      <c r="BTZ9" s="64"/>
      <c r="BUA9" s="64"/>
      <c r="BUJ9" s="64"/>
      <c r="BUO9" s="214"/>
      <c r="BUP9" s="64"/>
      <c r="BUQ9" s="64"/>
      <c r="BUZ9" s="64"/>
      <c r="BVE9" s="214"/>
      <c r="BVF9" s="64"/>
      <c r="BVG9" s="64"/>
      <c r="BVP9" s="64"/>
      <c r="BVU9" s="214"/>
      <c r="BVV9" s="64"/>
      <c r="BVW9" s="64"/>
      <c r="BWF9" s="64"/>
      <c r="BWK9" s="214"/>
      <c r="BWL9" s="64"/>
      <c r="BWM9" s="64"/>
      <c r="BWV9" s="64"/>
      <c r="BXA9" s="214"/>
      <c r="BXB9" s="64"/>
      <c r="BXC9" s="64"/>
      <c r="BXL9" s="64"/>
      <c r="BXQ9" s="214"/>
      <c r="BXR9" s="64"/>
      <c r="BXS9" s="64"/>
      <c r="BYB9" s="64"/>
      <c r="BYG9" s="214"/>
      <c r="BYH9" s="64"/>
      <c r="BYI9" s="64"/>
      <c r="BYR9" s="64"/>
      <c r="BYW9" s="214"/>
      <c r="BYX9" s="64"/>
      <c r="BYY9" s="64"/>
      <c r="BZH9" s="64"/>
      <c r="BZM9" s="214"/>
      <c r="BZN9" s="64"/>
      <c r="BZO9" s="64"/>
      <c r="BZX9" s="64"/>
      <c r="CAC9" s="214"/>
      <c r="CAD9" s="64"/>
      <c r="CAE9" s="64"/>
      <c r="CAN9" s="64"/>
      <c r="CAS9" s="214"/>
      <c r="CAT9" s="64"/>
      <c r="CAU9" s="64"/>
      <c r="CBD9" s="64"/>
      <c r="CBI9" s="214"/>
      <c r="CBJ9" s="64"/>
      <c r="CBK9" s="64"/>
      <c r="CBT9" s="64"/>
      <c r="CBY9" s="214"/>
      <c r="CBZ9" s="64"/>
      <c r="CCA9" s="64"/>
      <c r="CCJ9" s="64"/>
      <c r="CCO9" s="214"/>
      <c r="CCP9" s="64"/>
      <c r="CCQ9" s="64"/>
      <c r="CCZ9" s="64"/>
      <c r="CDE9" s="214"/>
      <c r="CDF9" s="64"/>
      <c r="CDG9" s="64"/>
      <c r="CDP9" s="64"/>
      <c r="CDU9" s="214"/>
      <c r="CDV9" s="64"/>
      <c r="CDW9" s="64"/>
      <c r="CEF9" s="64"/>
      <c r="CEK9" s="214"/>
      <c r="CEL9" s="64"/>
      <c r="CEM9" s="64"/>
      <c r="CEV9" s="64"/>
      <c r="CFA9" s="214"/>
      <c r="CFB9" s="64"/>
      <c r="CFC9" s="64"/>
      <c r="CFL9" s="64"/>
      <c r="CFQ9" s="214"/>
      <c r="CFR9" s="64"/>
      <c r="CFS9" s="64"/>
      <c r="CGB9" s="64"/>
      <c r="CGG9" s="214"/>
      <c r="CGH9" s="64"/>
      <c r="CGI9" s="64"/>
      <c r="CGR9" s="64"/>
      <c r="CGW9" s="214"/>
      <c r="CGX9" s="64"/>
      <c r="CGY9" s="64"/>
      <c r="CHH9" s="64"/>
      <c r="CHM9" s="214"/>
      <c r="CHN9" s="64"/>
      <c r="CHO9" s="64"/>
      <c r="CHX9" s="64"/>
      <c r="CIC9" s="214"/>
      <c r="CID9" s="64"/>
      <c r="CIE9" s="64"/>
      <c r="CIN9" s="64"/>
      <c r="CIS9" s="214"/>
      <c r="CIT9" s="64"/>
      <c r="CIU9" s="64"/>
      <c r="CJD9" s="64"/>
      <c r="CJI9" s="214"/>
      <c r="CJJ9" s="64"/>
      <c r="CJK9" s="64"/>
      <c r="CJT9" s="64"/>
      <c r="CJY9" s="214"/>
      <c r="CJZ9" s="64"/>
      <c r="CKA9" s="64"/>
      <c r="CKJ9" s="64"/>
      <c r="CKO9" s="214"/>
      <c r="CKP9" s="64"/>
      <c r="CKQ9" s="64"/>
      <c r="CKZ9" s="64"/>
      <c r="CLE9" s="214"/>
      <c r="CLF9" s="64"/>
      <c r="CLG9" s="64"/>
      <c r="CLP9" s="64"/>
      <c r="CLU9" s="214"/>
      <c r="CLV9" s="64"/>
      <c r="CLW9" s="64"/>
      <c r="CMF9" s="64"/>
      <c r="CMK9" s="214"/>
      <c r="CML9" s="64"/>
      <c r="CMM9" s="64"/>
      <c r="CMV9" s="64"/>
      <c r="CNA9" s="214"/>
      <c r="CNB9" s="64"/>
      <c r="CNC9" s="64"/>
      <c r="CNL9" s="64"/>
      <c r="CNQ9" s="214"/>
      <c r="CNR9" s="64"/>
      <c r="CNS9" s="64"/>
      <c r="COB9" s="64"/>
      <c r="COG9" s="214"/>
      <c r="COH9" s="64"/>
      <c r="COI9" s="64"/>
      <c r="COR9" s="64"/>
      <c r="COW9" s="214"/>
      <c r="COX9" s="64"/>
      <c r="COY9" s="64"/>
      <c r="CPH9" s="64"/>
      <c r="CPM9" s="214"/>
      <c r="CPN9" s="64"/>
      <c r="CPO9" s="64"/>
      <c r="CPX9" s="64"/>
      <c r="CQC9" s="214"/>
      <c r="CQD9" s="64"/>
      <c r="CQE9" s="64"/>
      <c r="CQN9" s="64"/>
      <c r="CQS9" s="214"/>
      <c r="CQT9" s="64"/>
      <c r="CQU9" s="64"/>
      <c r="CRD9" s="64"/>
      <c r="CRI9" s="214"/>
      <c r="CRJ9" s="64"/>
      <c r="CRK9" s="64"/>
      <c r="CRT9" s="64"/>
      <c r="CRY9" s="214"/>
      <c r="CRZ9" s="64"/>
      <c r="CSA9" s="64"/>
      <c r="CSJ9" s="64"/>
      <c r="CSO9" s="214"/>
      <c r="CSP9" s="64"/>
      <c r="CSQ9" s="64"/>
      <c r="CSZ9" s="64"/>
      <c r="CTE9" s="214"/>
      <c r="CTF9" s="64"/>
      <c r="CTG9" s="64"/>
      <c r="CTP9" s="64"/>
      <c r="CTU9" s="214"/>
      <c r="CTV9" s="64"/>
      <c r="CTW9" s="64"/>
      <c r="CUF9" s="64"/>
      <c r="CUK9" s="214"/>
      <c r="CUL9" s="64"/>
      <c r="CUM9" s="64"/>
      <c r="CUV9" s="64"/>
      <c r="CVA9" s="214"/>
      <c r="CVB9" s="64"/>
      <c r="CVC9" s="64"/>
      <c r="CVL9" s="64"/>
      <c r="CVQ9" s="214"/>
      <c r="CVR9" s="64"/>
      <c r="CVS9" s="64"/>
      <c r="CWB9" s="64"/>
      <c r="CWG9" s="214"/>
      <c r="CWH9" s="64"/>
      <c r="CWI9" s="64"/>
      <c r="CWR9" s="64"/>
      <c r="CWW9" s="214"/>
      <c r="CWX9" s="64"/>
      <c r="CWY9" s="64"/>
      <c r="CXH9" s="64"/>
      <c r="CXM9" s="214"/>
      <c r="CXN9" s="64"/>
      <c r="CXO9" s="64"/>
      <c r="CXX9" s="64"/>
      <c r="CYC9" s="214"/>
      <c r="CYD9" s="64"/>
      <c r="CYE9" s="64"/>
      <c r="CYN9" s="64"/>
      <c r="CYS9" s="214"/>
      <c r="CYT9" s="64"/>
      <c r="CYU9" s="64"/>
      <c r="CZD9" s="64"/>
      <c r="CZI9" s="214"/>
      <c r="CZJ9" s="64"/>
      <c r="CZK9" s="64"/>
      <c r="CZT9" s="64"/>
      <c r="CZY9" s="214"/>
      <c r="CZZ9" s="64"/>
      <c r="DAA9" s="64"/>
      <c r="DAJ9" s="64"/>
      <c r="DAO9" s="214"/>
      <c r="DAP9" s="64"/>
      <c r="DAQ9" s="64"/>
      <c r="DAZ9" s="64"/>
      <c r="DBE9" s="214"/>
      <c r="DBF9" s="64"/>
      <c r="DBG9" s="64"/>
      <c r="DBP9" s="64"/>
      <c r="DBU9" s="214"/>
      <c r="DBV9" s="64"/>
      <c r="DBW9" s="64"/>
      <c r="DCF9" s="64"/>
      <c r="DCK9" s="214"/>
      <c r="DCL9" s="64"/>
      <c r="DCM9" s="64"/>
      <c r="DCV9" s="64"/>
      <c r="DDA9" s="214"/>
      <c r="DDB9" s="64"/>
      <c r="DDC9" s="64"/>
      <c r="DDL9" s="64"/>
      <c r="DDQ9" s="214"/>
      <c r="DDR9" s="64"/>
      <c r="DDS9" s="64"/>
      <c r="DEB9" s="64"/>
      <c r="DEG9" s="214"/>
      <c r="DEH9" s="64"/>
      <c r="DEI9" s="64"/>
      <c r="DER9" s="64"/>
      <c r="DEW9" s="214"/>
      <c r="DEX9" s="64"/>
      <c r="DEY9" s="64"/>
      <c r="DFH9" s="64"/>
      <c r="DFM9" s="214"/>
      <c r="DFN9" s="64"/>
      <c r="DFO9" s="64"/>
      <c r="DFX9" s="64"/>
      <c r="DGC9" s="214"/>
      <c r="DGD9" s="64"/>
      <c r="DGE9" s="64"/>
      <c r="DGN9" s="64"/>
      <c r="DGS9" s="214"/>
      <c r="DGT9" s="64"/>
      <c r="DGU9" s="64"/>
      <c r="DHD9" s="64"/>
      <c r="DHI9" s="214"/>
      <c r="DHJ9" s="64"/>
      <c r="DHK9" s="64"/>
      <c r="DHT9" s="64"/>
      <c r="DHY9" s="214"/>
      <c r="DHZ9" s="64"/>
      <c r="DIA9" s="64"/>
      <c r="DIJ9" s="64"/>
      <c r="DIO9" s="214"/>
      <c r="DIP9" s="64"/>
      <c r="DIQ9" s="64"/>
      <c r="DIZ9" s="64"/>
      <c r="DJE9" s="214"/>
      <c r="DJF9" s="64"/>
      <c r="DJG9" s="64"/>
      <c r="DJP9" s="64"/>
      <c r="DJU9" s="214"/>
      <c r="DJV9" s="64"/>
      <c r="DJW9" s="64"/>
      <c r="DKF9" s="64"/>
      <c r="DKK9" s="214"/>
      <c r="DKL9" s="64"/>
      <c r="DKM9" s="64"/>
      <c r="DKV9" s="64"/>
      <c r="DLA9" s="214"/>
      <c r="DLB9" s="64"/>
      <c r="DLC9" s="64"/>
      <c r="DLL9" s="64"/>
      <c r="DLQ9" s="214"/>
      <c r="DLR9" s="64"/>
      <c r="DLS9" s="64"/>
      <c r="DMB9" s="64"/>
      <c r="DMG9" s="214"/>
      <c r="DMH9" s="64"/>
      <c r="DMI9" s="64"/>
      <c r="DMR9" s="64"/>
      <c r="DMW9" s="214"/>
      <c r="DMX9" s="64"/>
      <c r="DMY9" s="64"/>
      <c r="DNH9" s="64"/>
      <c r="DNM9" s="214"/>
      <c r="DNN9" s="64"/>
      <c r="DNO9" s="64"/>
      <c r="DNX9" s="64"/>
      <c r="DOC9" s="214"/>
      <c r="DOD9" s="64"/>
      <c r="DOE9" s="64"/>
      <c r="DON9" s="64"/>
      <c r="DOS9" s="214"/>
      <c r="DOT9" s="64"/>
      <c r="DOU9" s="64"/>
      <c r="DPD9" s="64"/>
      <c r="DPI9" s="214"/>
      <c r="DPJ9" s="64"/>
      <c r="DPK9" s="64"/>
      <c r="DPT9" s="64"/>
      <c r="DPY9" s="214"/>
      <c r="DPZ9" s="64"/>
      <c r="DQA9" s="64"/>
      <c r="DQJ9" s="64"/>
      <c r="DQO9" s="214"/>
      <c r="DQP9" s="64"/>
      <c r="DQQ9" s="64"/>
      <c r="DQZ9" s="64"/>
      <c r="DRE9" s="214"/>
      <c r="DRF9" s="64"/>
      <c r="DRG9" s="64"/>
      <c r="DRP9" s="64"/>
      <c r="DRU9" s="214"/>
      <c r="DRV9" s="64"/>
      <c r="DRW9" s="64"/>
      <c r="DSF9" s="64"/>
      <c r="DSK9" s="214"/>
      <c r="DSL9" s="64"/>
      <c r="DSM9" s="64"/>
      <c r="DSV9" s="64"/>
      <c r="DTA9" s="214"/>
      <c r="DTB9" s="64"/>
      <c r="DTC9" s="64"/>
      <c r="DTL9" s="64"/>
      <c r="DTQ9" s="214"/>
      <c r="DTR9" s="64"/>
      <c r="DTS9" s="64"/>
      <c r="DUB9" s="64"/>
      <c r="DUG9" s="214"/>
      <c r="DUH9" s="64"/>
      <c r="DUI9" s="64"/>
      <c r="DUR9" s="64"/>
      <c r="DUW9" s="214"/>
      <c r="DUX9" s="64"/>
      <c r="DUY9" s="64"/>
      <c r="DVH9" s="64"/>
      <c r="DVM9" s="214"/>
      <c r="DVN9" s="64"/>
      <c r="DVO9" s="64"/>
      <c r="DVX9" s="64"/>
      <c r="DWC9" s="214"/>
      <c r="DWD9" s="64"/>
      <c r="DWE9" s="64"/>
      <c r="DWN9" s="64"/>
      <c r="DWS9" s="214"/>
      <c r="DWT9" s="64"/>
      <c r="DWU9" s="64"/>
      <c r="DXD9" s="64"/>
      <c r="DXI9" s="214"/>
      <c r="DXJ9" s="64"/>
      <c r="DXK9" s="64"/>
      <c r="DXT9" s="64"/>
      <c r="DXY9" s="214"/>
      <c r="DXZ9" s="64"/>
      <c r="DYA9" s="64"/>
      <c r="DYJ9" s="64"/>
      <c r="DYO9" s="214"/>
      <c r="DYP9" s="64"/>
      <c r="DYQ9" s="64"/>
      <c r="DYZ9" s="64"/>
      <c r="DZE9" s="214"/>
      <c r="DZF9" s="64"/>
      <c r="DZG9" s="64"/>
      <c r="DZP9" s="64"/>
      <c r="DZU9" s="214"/>
      <c r="DZV9" s="64"/>
      <c r="DZW9" s="64"/>
      <c r="EAF9" s="64"/>
      <c r="EAK9" s="214"/>
      <c r="EAL9" s="64"/>
      <c r="EAM9" s="64"/>
      <c r="EAV9" s="64"/>
      <c r="EBA9" s="214"/>
      <c r="EBB9" s="64"/>
      <c r="EBC9" s="64"/>
      <c r="EBL9" s="64"/>
      <c r="EBQ9" s="214"/>
      <c r="EBR9" s="64"/>
      <c r="EBS9" s="64"/>
      <c r="ECB9" s="64"/>
      <c r="ECG9" s="214"/>
      <c r="ECH9" s="64"/>
      <c r="ECI9" s="64"/>
      <c r="ECR9" s="64"/>
      <c r="ECW9" s="214"/>
      <c r="ECX9" s="64"/>
      <c r="ECY9" s="64"/>
      <c r="EDH9" s="64"/>
      <c r="EDM9" s="214"/>
      <c r="EDN9" s="64"/>
      <c r="EDO9" s="64"/>
      <c r="EDX9" s="64"/>
      <c r="EEC9" s="214"/>
      <c r="EED9" s="64"/>
      <c r="EEE9" s="64"/>
      <c r="EEN9" s="64"/>
      <c r="EES9" s="214"/>
      <c r="EET9" s="64"/>
      <c r="EEU9" s="64"/>
      <c r="EFD9" s="64"/>
      <c r="EFI9" s="214"/>
      <c r="EFJ9" s="64"/>
      <c r="EFK9" s="64"/>
      <c r="EFT9" s="64"/>
      <c r="EFY9" s="214"/>
      <c r="EFZ9" s="64"/>
      <c r="EGA9" s="64"/>
      <c r="EGJ9" s="64"/>
      <c r="EGO9" s="214"/>
      <c r="EGP9" s="64"/>
      <c r="EGQ9" s="64"/>
      <c r="EGZ9" s="64"/>
      <c r="EHE9" s="214"/>
      <c r="EHF9" s="64"/>
      <c r="EHG9" s="64"/>
      <c r="EHP9" s="64"/>
      <c r="EHU9" s="214"/>
      <c r="EHV9" s="64"/>
      <c r="EHW9" s="64"/>
      <c r="EIF9" s="64"/>
      <c r="EIK9" s="214"/>
      <c r="EIL9" s="64"/>
      <c r="EIM9" s="64"/>
      <c r="EIV9" s="64"/>
      <c r="EJA9" s="214"/>
      <c r="EJB9" s="64"/>
      <c r="EJC9" s="64"/>
      <c r="EJL9" s="64"/>
      <c r="EJQ9" s="214"/>
      <c r="EJR9" s="64"/>
      <c r="EJS9" s="64"/>
      <c r="EKB9" s="64"/>
      <c r="EKG9" s="214"/>
      <c r="EKH9" s="64"/>
      <c r="EKI9" s="64"/>
      <c r="EKR9" s="64"/>
      <c r="EKW9" s="214"/>
      <c r="EKX9" s="64"/>
      <c r="EKY9" s="64"/>
      <c r="ELH9" s="64"/>
      <c r="ELM9" s="214"/>
      <c r="ELN9" s="64"/>
      <c r="ELO9" s="64"/>
      <c r="ELX9" s="64"/>
      <c r="EMC9" s="214"/>
      <c r="EMD9" s="64"/>
      <c r="EME9" s="64"/>
      <c r="EMN9" s="64"/>
      <c r="EMS9" s="214"/>
      <c r="EMT9" s="64"/>
      <c r="EMU9" s="64"/>
      <c r="END9" s="64"/>
      <c r="ENI9" s="214"/>
      <c r="ENJ9" s="64"/>
      <c r="ENK9" s="64"/>
      <c r="ENT9" s="64"/>
      <c r="ENY9" s="214"/>
      <c r="ENZ9" s="64"/>
      <c r="EOA9" s="64"/>
      <c r="EOJ9" s="64"/>
      <c r="EOO9" s="214"/>
      <c r="EOP9" s="64"/>
      <c r="EOQ9" s="64"/>
      <c r="EOZ9" s="64"/>
      <c r="EPE9" s="214"/>
      <c r="EPF9" s="64"/>
      <c r="EPG9" s="64"/>
      <c r="EPP9" s="64"/>
      <c r="EPU9" s="214"/>
      <c r="EPV9" s="64"/>
      <c r="EPW9" s="64"/>
      <c r="EQF9" s="64"/>
      <c r="EQK9" s="214"/>
      <c r="EQL9" s="64"/>
      <c r="EQM9" s="64"/>
      <c r="EQV9" s="64"/>
      <c r="ERA9" s="214"/>
      <c r="ERB9" s="64"/>
      <c r="ERC9" s="64"/>
      <c r="ERL9" s="64"/>
      <c r="ERQ9" s="214"/>
      <c r="ERR9" s="64"/>
      <c r="ERS9" s="64"/>
      <c r="ESB9" s="64"/>
      <c r="ESG9" s="214"/>
      <c r="ESH9" s="64"/>
      <c r="ESI9" s="64"/>
      <c r="ESR9" s="64"/>
      <c r="ESW9" s="214"/>
      <c r="ESX9" s="64"/>
      <c r="ESY9" s="64"/>
      <c r="ETH9" s="64"/>
      <c r="ETM9" s="214"/>
      <c r="ETN9" s="64"/>
      <c r="ETO9" s="64"/>
      <c r="ETX9" s="64"/>
      <c r="EUC9" s="214"/>
      <c r="EUD9" s="64"/>
      <c r="EUE9" s="64"/>
      <c r="EUN9" s="64"/>
      <c r="EUS9" s="214"/>
      <c r="EUT9" s="64"/>
      <c r="EUU9" s="64"/>
      <c r="EVD9" s="64"/>
      <c r="EVI9" s="214"/>
      <c r="EVJ9" s="64"/>
      <c r="EVK9" s="64"/>
      <c r="EVT9" s="64"/>
      <c r="EVY9" s="214"/>
      <c r="EVZ9" s="64"/>
      <c r="EWA9" s="64"/>
      <c r="EWJ9" s="64"/>
      <c r="EWO9" s="214"/>
      <c r="EWP9" s="64"/>
      <c r="EWQ9" s="64"/>
      <c r="EWZ9" s="64"/>
      <c r="EXE9" s="214"/>
      <c r="EXF9" s="64"/>
      <c r="EXG9" s="64"/>
      <c r="EXP9" s="64"/>
      <c r="EXU9" s="214"/>
      <c r="EXV9" s="64"/>
      <c r="EXW9" s="64"/>
      <c r="EYF9" s="64"/>
      <c r="EYK9" s="214"/>
      <c r="EYL9" s="64"/>
      <c r="EYM9" s="64"/>
      <c r="EYV9" s="64"/>
      <c r="EZA9" s="214"/>
      <c r="EZB9" s="64"/>
      <c r="EZC9" s="64"/>
      <c r="EZL9" s="64"/>
      <c r="EZQ9" s="214"/>
      <c r="EZR9" s="64"/>
      <c r="EZS9" s="64"/>
      <c r="FAB9" s="64"/>
      <c r="FAG9" s="214"/>
      <c r="FAH9" s="64"/>
      <c r="FAI9" s="64"/>
      <c r="FAR9" s="64"/>
      <c r="FAW9" s="214"/>
      <c r="FAX9" s="64"/>
      <c r="FAY9" s="64"/>
      <c r="FBH9" s="64"/>
      <c r="FBM9" s="214"/>
      <c r="FBN9" s="64"/>
      <c r="FBO9" s="64"/>
      <c r="FBX9" s="64"/>
      <c r="FCC9" s="214"/>
      <c r="FCD9" s="64"/>
      <c r="FCE9" s="64"/>
      <c r="FCN9" s="64"/>
      <c r="FCS9" s="214"/>
      <c r="FCT9" s="64"/>
      <c r="FCU9" s="64"/>
      <c r="FDD9" s="64"/>
      <c r="FDI9" s="214"/>
      <c r="FDJ9" s="64"/>
      <c r="FDK9" s="64"/>
      <c r="FDT9" s="64"/>
      <c r="FDY9" s="214"/>
      <c r="FDZ9" s="64"/>
      <c r="FEA9" s="64"/>
      <c r="FEJ9" s="64"/>
      <c r="FEO9" s="214"/>
      <c r="FEP9" s="64"/>
      <c r="FEQ9" s="64"/>
      <c r="FEZ9" s="64"/>
      <c r="FFE9" s="214"/>
      <c r="FFF9" s="64"/>
      <c r="FFG9" s="64"/>
      <c r="FFP9" s="64"/>
      <c r="FFU9" s="214"/>
      <c r="FFV9" s="64"/>
      <c r="FFW9" s="64"/>
      <c r="FGF9" s="64"/>
      <c r="FGK9" s="214"/>
      <c r="FGL9" s="64"/>
      <c r="FGM9" s="64"/>
      <c r="FGV9" s="64"/>
      <c r="FHA9" s="214"/>
      <c r="FHB9" s="64"/>
      <c r="FHC9" s="64"/>
      <c r="FHL9" s="64"/>
      <c r="FHQ9" s="214"/>
      <c r="FHR9" s="64"/>
      <c r="FHS9" s="64"/>
      <c r="FIB9" s="64"/>
      <c r="FIG9" s="214"/>
      <c r="FIH9" s="64"/>
      <c r="FII9" s="64"/>
      <c r="FIR9" s="64"/>
      <c r="FIW9" s="214"/>
      <c r="FIX9" s="64"/>
      <c r="FIY9" s="64"/>
      <c r="FJH9" s="64"/>
      <c r="FJM9" s="214"/>
      <c r="FJN9" s="64"/>
      <c r="FJO9" s="64"/>
      <c r="FJX9" s="64"/>
      <c r="FKC9" s="214"/>
      <c r="FKD9" s="64"/>
      <c r="FKE9" s="64"/>
      <c r="FKN9" s="64"/>
      <c r="FKS9" s="214"/>
      <c r="FKT9" s="64"/>
      <c r="FKU9" s="64"/>
      <c r="FLD9" s="64"/>
      <c r="FLI9" s="214"/>
      <c r="FLJ9" s="64"/>
      <c r="FLK9" s="64"/>
      <c r="FLT9" s="64"/>
      <c r="FLY9" s="214"/>
      <c r="FLZ9" s="64"/>
      <c r="FMA9" s="64"/>
      <c r="FMJ9" s="64"/>
      <c r="FMO9" s="214"/>
      <c r="FMP9" s="64"/>
      <c r="FMQ9" s="64"/>
      <c r="FMZ9" s="64"/>
      <c r="FNE9" s="214"/>
      <c r="FNF9" s="64"/>
      <c r="FNG9" s="64"/>
      <c r="FNP9" s="64"/>
      <c r="FNU9" s="214"/>
      <c r="FNV9" s="64"/>
      <c r="FNW9" s="64"/>
      <c r="FOF9" s="64"/>
      <c r="FOK9" s="214"/>
      <c r="FOL9" s="64"/>
      <c r="FOM9" s="64"/>
      <c r="FOV9" s="64"/>
      <c r="FPA9" s="214"/>
      <c r="FPB9" s="64"/>
      <c r="FPC9" s="64"/>
      <c r="FPL9" s="64"/>
      <c r="FPQ9" s="214"/>
      <c r="FPR9" s="64"/>
      <c r="FPS9" s="64"/>
      <c r="FQB9" s="64"/>
      <c r="FQG9" s="214"/>
      <c r="FQH9" s="64"/>
      <c r="FQI9" s="64"/>
      <c r="FQR9" s="64"/>
      <c r="FQW9" s="214"/>
      <c r="FQX9" s="64"/>
      <c r="FQY9" s="64"/>
      <c r="FRH9" s="64"/>
      <c r="FRM9" s="214"/>
      <c r="FRN9" s="64"/>
      <c r="FRO9" s="64"/>
      <c r="FRX9" s="64"/>
      <c r="FSC9" s="214"/>
      <c r="FSD9" s="64"/>
      <c r="FSE9" s="64"/>
      <c r="FSN9" s="64"/>
      <c r="FSS9" s="214"/>
      <c r="FST9" s="64"/>
      <c r="FSU9" s="64"/>
      <c r="FTD9" s="64"/>
      <c r="FTI9" s="214"/>
      <c r="FTJ9" s="64"/>
      <c r="FTK9" s="64"/>
      <c r="FTT9" s="64"/>
      <c r="FTY9" s="214"/>
      <c r="FTZ9" s="64"/>
      <c r="FUA9" s="64"/>
      <c r="FUJ9" s="64"/>
      <c r="FUO9" s="214"/>
      <c r="FUP9" s="64"/>
      <c r="FUQ9" s="64"/>
      <c r="FUZ9" s="64"/>
      <c r="FVE9" s="214"/>
      <c r="FVF9" s="64"/>
      <c r="FVG9" s="64"/>
      <c r="FVP9" s="64"/>
      <c r="FVU9" s="214"/>
      <c r="FVV9" s="64"/>
      <c r="FVW9" s="64"/>
      <c r="FWF9" s="64"/>
      <c r="FWK9" s="214"/>
      <c r="FWL9" s="64"/>
      <c r="FWM9" s="64"/>
      <c r="FWV9" s="64"/>
      <c r="FXA9" s="214"/>
      <c r="FXB9" s="64"/>
      <c r="FXC9" s="64"/>
      <c r="FXL9" s="64"/>
      <c r="FXQ9" s="214"/>
      <c r="FXR9" s="64"/>
      <c r="FXS9" s="64"/>
      <c r="FYB9" s="64"/>
      <c r="FYG9" s="214"/>
      <c r="FYH9" s="64"/>
      <c r="FYI9" s="64"/>
      <c r="FYR9" s="64"/>
      <c r="FYW9" s="214"/>
      <c r="FYX9" s="64"/>
      <c r="FYY9" s="64"/>
      <c r="FZH9" s="64"/>
      <c r="FZM9" s="214"/>
      <c r="FZN9" s="64"/>
      <c r="FZO9" s="64"/>
      <c r="FZX9" s="64"/>
      <c r="GAC9" s="214"/>
      <c r="GAD9" s="64"/>
      <c r="GAE9" s="64"/>
      <c r="GAN9" s="64"/>
      <c r="GAS9" s="214"/>
      <c r="GAT9" s="64"/>
      <c r="GAU9" s="64"/>
      <c r="GBD9" s="64"/>
      <c r="GBI9" s="214"/>
      <c r="GBJ9" s="64"/>
      <c r="GBK9" s="64"/>
      <c r="GBT9" s="64"/>
      <c r="GBY9" s="214"/>
      <c r="GBZ9" s="64"/>
      <c r="GCA9" s="64"/>
      <c r="GCJ9" s="64"/>
      <c r="GCO9" s="214"/>
      <c r="GCP9" s="64"/>
      <c r="GCQ9" s="64"/>
      <c r="GCZ9" s="64"/>
      <c r="GDE9" s="214"/>
      <c r="GDF9" s="64"/>
      <c r="GDG9" s="64"/>
      <c r="GDP9" s="64"/>
      <c r="GDU9" s="214"/>
      <c r="GDV9" s="64"/>
      <c r="GDW9" s="64"/>
      <c r="GEF9" s="64"/>
      <c r="GEK9" s="214"/>
      <c r="GEL9" s="64"/>
      <c r="GEM9" s="64"/>
      <c r="GEV9" s="64"/>
      <c r="GFA9" s="214"/>
      <c r="GFB9" s="64"/>
      <c r="GFC9" s="64"/>
      <c r="GFL9" s="64"/>
      <c r="GFQ9" s="214"/>
      <c r="GFR9" s="64"/>
      <c r="GFS9" s="64"/>
      <c r="GGB9" s="64"/>
      <c r="GGG9" s="214"/>
      <c r="GGH9" s="64"/>
      <c r="GGI9" s="64"/>
      <c r="GGR9" s="64"/>
      <c r="GGW9" s="214"/>
      <c r="GGX9" s="64"/>
      <c r="GGY9" s="64"/>
      <c r="GHH9" s="64"/>
      <c r="GHM9" s="214"/>
      <c r="GHN9" s="64"/>
      <c r="GHO9" s="64"/>
      <c r="GHX9" s="64"/>
      <c r="GIC9" s="214"/>
      <c r="GID9" s="64"/>
      <c r="GIE9" s="64"/>
      <c r="GIN9" s="64"/>
      <c r="GIS9" s="214"/>
      <c r="GIT9" s="64"/>
      <c r="GIU9" s="64"/>
      <c r="GJD9" s="64"/>
      <c r="GJI9" s="214"/>
      <c r="GJJ9" s="64"/>
      <c r="GJK9" s="64"/>
      <c r="GJT9" s="64"/>
      <c r="GJY9" s="214"/>
      <c r="GJZ9" s="64"/>
      <c r="GKA9" s="64"/>
      <c r="GKJ9" s="64"/>
      <c r="GKO9" s="214"/>
      <c r="GKP9" s="64"/>
      <c r="GKQ9" s="64"/>
      <c r="GKZ9" s="64"/>
      <c r="GLE9" s="214"/>
      <c r="GLF9" s="64"/>
      <c r="GLG9" s="64"/>
      <c r="GLP9" s="64"/>
      <c r="GLU9" s="214"/>
      <c r="GLV9" s="64"/>
      <c r="GLW9" s="64"/>
      <c r="GMF9" s="64"/>
      <c r="GMK9" s="214"/>
      <c r="GML9" s="64"/>
      <c r="GMM9" s="64"/>
      <c r="GMV9" s="64"/>
      <c r="GNA9" s="214"/>
      <c r="GNB9" s="64"/>
      <c r="GNC9" s="64"/>
      <c r="GNL9" s="64"/>
      <c r="GNQ9" s="214"/>
      <c r="GNR9" s="64"/>
      <c r="GNS9" s="64"/>
      <c r="GOB9" s="64"/>
      <c r="GOG9" s="214"/>
      <c r="GOH9" s="64"/>
      <c r="GOI9" s="64"/>
      <c r="GOR9" s="64"/>
      <c r="GOW9" s="214"/>
      <c r="GOX9" s="64"/>
      <c r="GOY9" s="64"/>
      <c r="GPH9" s="64"/>
      <c r="GPM9" s="214"/>
      <c r="GPN9" s="64"/>
      <c r="GPO9" s="64"/>
      <c r="GPX9" s="64"/>
      <c r="GQC9" s="214"/>
      <c r="GQD9" s="64"/>
      <c r="GQE9" s="64"/>
      <c r="GQN9" s="64"/>
      <c r="GQS9" s="214"/>
      <c r="GQT9" s="64"/>
      <c r="GQU9" s="64"/>
      <c r="GRD9" s="64"/>
      <c r="GRI9" s="214"/>
      <c r="GRJ9" s="64"/>
      <c r="GRK9" s="64"/>
      <c r="GRT9" s="64"/>
      <c r="GRY9" s="214"/>
      <c r="GRZ9" s="64"/>
      <c r="GSA9" s="64"/>
      <c r="GSJ9" s="64"/>
      <c r="GSO9" s="214"/>
      <c r="GSP9" s="64"/>
      <c r="GSQ9" s="64"/>
      <c r="GSZ9" s="64"/>
      <c r="GTE9" s="214"/>
      <c r="GTF9" s="64"/>
      <c r="GTG9" s="64"/>
      <c r="GTP9" s="64"/>
      <c r="GTU9" s="214"/>
      <c r="GTV9" s="64"/>
      <c r="GTW9" s="64"/>
      <c r="GUF9" s="64"/>
      <c r="GUK9" s="214"/>
      <c r="GUL9" s="64"/>
      <c r="GUM9" s="64"/>
      <c r="GUV9" s="64"/>
      <c r="GVA9" s="214"/>
      <c r="GVB9" s="64"/>
      <c r="GVC9" s="64"/>
      <c r="GVL9" s="64"/>
      <c r="GVQ9" s="214"/>
      <c r="GVR9" s="64"/>
      <c r="GVS9" s="64"/>
      <c r="GWB9" s="64"/>
      <c r="GWG9" s="214"/>
      <c r="GWH9" s="64"/>
      <c r="GWI9" s="64"/>
      <c r="GWR9" s="64"/>
      <c r="GWW9" s="214"/>
      <c r="GWX9" s="64"/>
      <c r="GWY9" s="64"/>
      <c r="GXH9" s="64"/>
      <c r="GXM9" s="214"/>
      <c r="GXN9" s="64"/>
      <c r="GXO9" s="64"/>
      <c r="GXX9" s="64"/>
      <c r="GYC9" s="214"/>
      <c r="GYD9" s="64"/>
      <c r="GYE9" s="64"/>
      <c r="GYN9" s="64"/>
      <c r="GYS9" s="214"/>
      <c r="GYT9" s="64"/>
      <c r="GYU9" s="64"/>
      <c r="GZD9" s="64"/>
      <c r="GZI9" s="214"/>
      <c r="GZJ9" s="64"/>
      <c r="GZK9" s="64"/>
      <c r="GZT9" s="64"/>
      <c r="GZY9" s="214"/>
      <c r="GZZ9" s="64"/>
      <c r="HAA9" s="64"/>
      <c r="HAJ9" s="64"/>
      <c r="HAO9" s="214"/>
      <c r="HAP9" s="64"/>
      <c r="HAQ9" s="64"/>
      <c r="HAZ9" s="64"/>
      <c r="HBE9" s="214"/>
      <c r="HBF9" s="64"/>
      <c r="HBG9" s="64"/>
      <c r="HBP9" s="64"/>
      <c r="HBU9" s="214"/>
      <c r="HBV9" s="64"/>
      <c r="HBW9" s="64"/>
      <c r="HCF9" s="64"/>
      <c r="HCK9" s="214"/>
      <c r="HCL9" s="64"/>
      <c r="HCM9" s="64"/>
      <c r="HCV9" s="64"/>
      <c r="HDA9" s="214"/>
      <c r="HDB9" s="64"/>
      <c r="HDC9" s="64"/>
      <c r="HDL9" s="64"/>
      <c r="HDQ9" s="214"/>
      <c r="HDR9" s="64"/>
      <c r="HDS9" s="64"/>
      <c r="HEB9" s="64"/>
      <c r="HEG9" s="214"/>
      <c r="HEH9" s="64"/>
      <c r="HEI9" s="64"/>
      <c r="HER9" s="64"/>
      <c r="HEW9" s="214"/>
      <c r="HEX9" s="64"/>
      <c r="HEY9" s="64"/>
      <c r="HFH9" s="64"/>
      <c r="HFM9" s="214"/>
      <c r="HFN9" s="64"/>
      <c r="HFO9" s="64"/>
      <c r="HFX9" s="64"/>
      <c r="HGC9" s="214"/>
      <c r="HGD9" s="64"/>
      <c r="HGE9" s="64"/>
      <c r="HGN9" s="64"/>
      <c r="HGS9" s="214"/>
      <c r="HGT9" s="64"/>
      <c r="HGU9" s="64"/>
      <c r="HHD9" s="64"/>
      <c r="HHI9" s="214"/>
      <c r="HHJ9" s="64"/>
      <c r="HHK9" s="64"/>
      <c r="HHT9" s="64"/>
      <c r="HHY9" s="214"/>
      <c r="HHZ9" s="64"/>
      <c r="HIA9" s="64"/>
      <c r="HIJ9" s="64"/>
      <c r="HIO9" s="214"/>
      <c r="HIP9" s="64"/>
      <c r="HIQ9" s="64"/>
      <c r="HIZ9" s="64"/>
      <c r="HJE9" s="214"/>
      <c r="HJF9" s="64"/>
      <c r="HJG9" s="64"/>
      <c r="HJP9" s="64"/>
      <c r="HJU9" s="214"/>
      <c r="HJV9" s="64"/>
      <c r="HJW9" s="64"/>
      <c r="HKF9" s="64"/>
      <c r="HKK9" s="214"/>
      <c r="HKL9" s="64"/>
      <c r="HKM9" s="64"/>
      <c r="HKV9" s="64"/>
      <c r="HLA9" s="214"/>
      <c r="HLB9" s="64"/>
      <c r="HLC9" s="64"/>
      <c r="HLL9" s="64"/>
      <c r="HLQ9" s="214"/>
      <c r="HLR9" s="64"/>
      <c r="HLS9" s="64"/>
      <c r="HMB9" s="64"/>
      <c r="HMG9" s="214"/>
      <c r="HMH9" s="64"/>
      <c r="HMI9" s="64"/>
      <c r="HMR9" s="64"/>
      <c r="HMW9" s="214"/>
      <c r="HMX9" s="64"/>
      <c r="HMY9" s="64"/>
      <c r="HNH9" s="64"/>
      <c r="HNM9" s="214"/>
      <c r="HNN9" s="64"/>
      <c r="HNO9" s="64"/>
      <c r="HNX9" s="64"/>
      <c r="HOC9" s="214"/>
      <c r="HOD9" s="64"/>
      <c r="HOE9" s="64"/>
      <c r="HON9" s="64"/>
      <c r="HOS9" s="214"/>
      <c r="HOT9" s="64"/>
      <c r="HOU9" s="64"/>
      <c r="HPD9" s="64"/>
      <c r="HPI9" s="214"/>
      <c r="HPJ9" s="64"/>
      <c r="HPK9" s="64"/>
      <c r="HPT9" s="64"/>
      <c r="HPY9" s="214"/>
      <c r="HPZ9" s="64"/>
      <c r="HQA9" s="64"/>
      <c r="HQJ9" s="64"/>
      <c r="HQO9" s="214"/>
      <c r="HQP9" s="64"/>
      <c r="HQQ9" s="64"/>
      <c r="HQZ9" s="64"/>
      <c r="HRE9" s="214"/>
      <c r="HRF9" s="64"/>
      <c r="HRG9" s="64"/>
      <c r="HRP9" s="64"/>
      <c r="HRU9" s="214"/>
      <c r="HRV9" s="64"/>
      <c r="HRW9" s="64"/>
      <c r="HSF9" s="64"/>
      <c r="HSK9" s="214"/>
      <c r="HSL9" s="64"/>
      <c r="HSM9" s="64"/>
      <c r="HSV9" s="64"/>
      <c r="HTA9" s="214"/>
      <c r="HTB9" s="64"/>
      <c r="HTC9" s="64"/>
      <c r="HTL9" s="64"/>
      <c r="HTQ9" s="214"/>
      <c r="HTR9" s="64"/>
      <c r="HTS9" s="64"/>
      <c r="HUB9" s="64"/>
      <c r="HUG9" s="214"/>
      <c r="HUH9" s="64"/>
      <c r="HUI9" s="64"/>
      <c r="HUR9" s="64"/>
      <c r="HUW9" s="214"/>
      <c r="HUX9" s="64"/>
      <c r="HUY9" s="64"/>
      <c r="HVH9" s="64"/>
      <c r="HVM9" s="214"/>
      <c r="HVN9" s="64"/>
      <c r="HVO9" s="64"/>
      <c r="HVX9" s="64"/>
      <c r="HWC9" s="214"/>
      <c r="HWD9" s="64"/>
      <c r="HWE9" s="64"/>
      <c r="HWN9" s="64"/>
      <c r="HWS9" s="214"/>
      <c r="HWT9" s="64"/>
      <c r="HWU9" s="64"/>
      <c r="HXD9" s="64"/>
      <c r="HXI9" s="214"/>
      <c r="HXJ9" s="64"/>
      <c r="HXK9" s="64"/>
      <c r="HXT9" s="64"/>
      <c r="HXY9" s="214"/>
      <c r="HXZ9" s="64"/>
      <c r="HYA9" s="64"/>
      <c r="HYJ9" s="64"/>
      <c r="HYO9" s="214"/>
      <c r="HYP9" s="64"/>
      <c r="HYQ9" s="64"/>
      <c r="HYZ9" s="64"/>
      <c r="HZE9" s="214"/>
      <c r="HZF9" s="64"/>
      <c r="HZG9" s="64"/>
      <c r="HZP9" s="64"/>
      <c r="HZU9" s="214"/>
      <c r="HZV9" s="64"/>
      <c r="HZW9" s="64"/>
      <c r="IAF9" s="64"/>
      <c r="IAK9" s="214"/>
      <c r="IAL9" s="64"/>
      <c r="IAM9" s="64"/>
      <c r="IAV9" s="64"/>
      <c r="IBA9" s="214"/>
      <c r="IBB9" s="64"/>
      <c r="IBC9" s="64"/>
      <c r="IBL9" s="64"/>
      <c r="IBQ9" s="214"/>
      <c r="IBR9" s="64"/>
      <c r="IBS9" s="64"/>
      <c r="ICB9" s="64"/>
      <c r="ICG9" s="214"/>
      <c r="ICH9" s="64"/>
      <c r="ICI9" s="64"/>
      <c r="ICR9" s="64"/>
      <c r="ICW9" s="214"/>
      <c r="ICX9" s="64"/>
      <c r="ICY9" s="64"/>
      <c r="IDH9" s="64"/>
      <c r="IDM9" s="214"/>
      <c r="IDN9" s="64"/>
      <c r="IDO9" s="64"/>
      <c r="IDX9" s="64"/>
      <c r="IEC9" s="214"/>
      <c r="IED9" s="64"/>
      <c r="IEE9" s="64"/>
      <c r="IEN9" s="64"/>
      <c r="IES9" s="214"/>
      <c r="IET9" s="64"/>
      <c r="IEU9" s="64"/>
      <c r="IFD9" s="64"/>
      <c r="IFI9" s="214"/>
      <c r="IFJ9" s="64"/>
      <c r="IFK9" s="64"/>
      <c r="IFT9" s="64"/>
      <c r="IFY9" s="214"/>
      <c r="IFZ9" s="64"/>
      <c r="IGA9" s="64"/>
      <c r="IGJ9" s="64"/>
      <c r="IGO9" s="214"/>
      <c r="IGP9" s="64"/>
      <c r="IGQ9" s="64"/>
      <c r="IGZ9" s="64"/>
      <c r="IHE9" s="214"/>
      <c r="IHF9" s="64"/>
      <c r="IHG9" s="64"/>
      <c r="IHP9" s="64"/>
      <c r="IHU9" s="214"/>
      <c r="IHV9" s="64"/>
      <c r="IHW9" s="64"/>
      <c r="IIF9" s="64"/>
      <c r="IIK9" s="214"/>
      <c r="IIL9" s="64"/>
      <c r="IIM9" s="64"/>
      <c r="IIV9" s="64"/>
      <c r="IJA9" s="214"/>
      <c r="IJB9" s="64"/>
      <c r="IJC9" s="64"/>
      <c r="IJL9" s="64"/>
      <c r="IJQ9" s="214"/>
      <c r="IJR9" s="64"/>
      <c r="IJS9" s="64"/>
      <c r="IKB9" s="64"/>
      <c r="IKG9" s="214"/>
      <c r="IKH9" s="64"/>
      <c r="IKI9" s="64"/>
      <c r="IKR9" s="64"/>
      <c r="IKW9" s="214"/>
      <c r="IKX9" s="64"/>
      <c r="IKY9" s="64"/>
      <c r="ILH9" s="64"/>
      <c r="ILM9" s="214"/>
      <c r="ILN9" s="64"/>
      <c r="ILO9" s="64"/>
      <c r="ILX9" s="64"/>
      <c r="IMC9" s="214"/>
      <c r="IMD9" s="64"/>
      <c r="IME9" s="64"/>
      <c r="IMN9" s="64"/>
      <c r="IMS9" s="214"/>
      <c r="IMT9" s="64"/>
      <c r="IMU9" s="64"/>
      <c r="IND9" s="64"/>
      <c r="INI9" s="214"/>
      <c r="INJ9" s="64"/>
      <c r="INK9" s="64"/>
      <c r="INT9" s="64"/>
      <c r="INY9" s="214"/>
      <c r="INZ9" s="64"/>
      <c r="IOA9" s="64"/>
      <c r="IOJ9" s="64"/>
      <c r="IOO9" s="214"/>
      <c r="IOP9" s="64"/>
      <c r="IOQ9" s="64"/>
      <c r="IOZ9" s="64"/>
      <c r="IPE9" s="214"/>
      <c r="IPF9" s="64"/>
      <c r="IPG9" s="64"/>
      <c r="IPP9" s="64"/>
      <c r="IPU9" s="214"/>
      <c r="IPV9" s="64"/>
      <c r="IPW9" s="64"/>
      <c r="IQF9" s="64"/>
      <c r="IQK9" s="214"/>
      <c r="IQL9" s="64"/>
      <c r="IQM9" s="64"/>
      <c r="IQV9" s="64"/>
      <c r="IRA9" s="214"/>
      <c r="IRB9" s="64"/>
      <c r="IRC9" s="64"/>
      <c r="IRL9" s="64"/>
      <c r="IRQ9" s="214"/>
      <c r="IRR9" s="64"/>
      <c r="IRS9" s="64"/>
      <c r="ISB9" s="64"/>
      <c r="ISG9" s="214"/>
      <c r="ISH9" s="64"/>
      <c r="ISI9" s="64"/>
      <c r="ISR9" s="64"/>
      <c r="ISW9" s="214"/>
      <c r="ISX9" s="64"/>
      <c r="ISY9" s="64"/>
      <c r="ITH9" s="64"/>
      <c r="ITM9" s="214"/>
      <c r="ITN9" s="64"/>
      <c r="ITO9" s="64"/>
      <c r="ITX9" s="64"/>
      <c r="IUC9" s="214"/>
      <c r="IUD9" s="64"/>
      <c r="IUE9" s="64"/>
      <c r="IUN9" s="64"/>
      <c r="IUS9" s="214"/>
      <c r="IUT9" s="64"/>
      <c r="IUU9" s="64"/>
      <c r="IVD9" s="64"/>
      <c r="IVI9" s="214"/>
      <c r="IVJ9" s="64"/>
      <c r="IVK9" s="64"/>
      <c r="IVT9" s="64"/>
      <c r="IVY9" s="214"/>
      <c r="IVZ9" s="64"/>
      <c r="IWA9" s="64"/>
      <c r="IWJ9" s="64"/>
      <c r="IWO9" s="214"/>
      <c r="IWP9" s="64"/>
      <c r="IWQ9" s="64"/>
      <c r="IWZ9" s="64"/>
      <c r="IXE9" s="214"/>
      <c r="IXF9" s="64"/>
      <c r="IXG9" s="64"/>
      <c r="IXP9" s="64"/>
      <c r="IXU9" s="214"/>
      <c r="IXV9" s="64"/>
      <c r="IXW9" s="64"/>
      <c r="IYF9" s="64"/>
      <c r="IYK9" s="214"/>
      <c r="IYL9" s="64"/>
      <c r="IYM9" s="64"/>
      <c r="IYV9" s="64"/>
      <c r="IZA9" s="214"/>
      <c r="IZB9" s="64"/>
      <c r="IZC9" s="64"/>
      <c r="IZL9" s="64"/>
      <c r="IZQ9" s="214"/>
      <c r="IZR9" s="64"/>
      <c r="IZS9" s="64"/>
      <c r="JAB9" s="64"/>
      <c r="JAG9" s="214"/>
      <c r="JAH9" s="64"/>
      <c r="JAI9" s="64"/>
      <c r="JAR9" s="64"/>
      <c r="JAW9" s="214"/>
      <c r="JAX9" s="64"/>
      <c r="JAY9" s="64"/>
      <c r="JBH9" s="64"/>
      <c r="JBM9" s="214"/>
      <c r="JBN9" s="64"/>
      <c r="JBO9" s="64"/>
      <c r="JBX9" s="64"/>
      <c r="JCC9" s="214"/>
      <c r="JCD9" s="64"/>
      <c r="JCE9" s="64"/>
      <c r="JCN9" s="64"/>
      <c r="JCS9" s="214"/>
      <c r="JCT9" s="64"/>
      <c r="JCU9" s="64"/>
      <c r="JDD9" s="64"/>
      <c r="JDI9" s="214"/>
      <c r="JDJ9" s="64"/>
      <c r="JDK9" s="64"/>
      <c r="JDT9" s="64"/>
      <c r="JDY9" s="214"/>
      <c r="JDZ9" s="64"/>
      <c r="JEA9" s="64"/>
      <c r="JEJ9" s="64"/>
      <c r="JEO9" s="214"/>
      <c r="JEP9" s="64"/>
      <c r="JEQ9" s="64"/>
      <c r="JEZ9" s="64"/>
      <c r="JFE9" s="214"/>
      <c r="JFF9" s="64"/>
      <c r="JFG9" s="64"/>
      <c r="JFP9" s="64"/>
      <c r="JFU9" s="214"/>
      <c r="JFV9" s="64"/>
      <c r="JFW9" s="64"/>
      <c r="JGF9" s="64"/>
      <c r="JGK9" s="214"/>
      <c r="JGL9" s="64"/>
      <c r="JGM9" s="64"/>
      <c r="JGV9" s="64"/>
      <c r="JHA9" s="214"/>
      <c r="JHB9" s="64"/>
      <c r="JHC9" s="64"/>
      <c r="JHL9" s="64"/>
      <c r="JHQ9" s="214"/>
      <c r="JHR9" s="64"/>
      <c r="JHS9" s="64"/>
      <c r="JIB9" s="64"/>
      <c r="JIG9" s="214"/>
      <c r="JIH9" s="64"/>
      <c r="JII9" s="64"/>
      <c r="JIR9" s="64"/>
      <c r="JIW9" s="214"/>
      <c r="JIX9" s="64"/>
      <c r="JIY9" s="64"/>
      <c r="JJH9" s="64"/>
      <c r="JJM9" s="214"/>
      <c r="JJN9" s="64"/>
      <c r="JJO9" s="64"/>
      <c r="JJX9" s="64"/>
      <c r="JKC9" s="214"/>
      <c r="JKD9" s="64"/>
      <c r="JKE9" s="64"/>
      <c r="JKN9" s="64"/>
      <c r="JKS9" s="214"/>
      <c r="JKT9" s="64"/>
      <c r="JKU9" s="64"/>
      <c r="JLD9" s="64"/>
      <c r="JLI9" s="214"/>
      <c r="JLJ9" s="64"/>
      <c r="JLK9" s="64"/>
      <c r="JLT9" s="64"/>
      <c r="JLY9" s="214"/>
      <c r="JLZ9" s="64"/>
      <c r="JMA9" s="64"/>
      <c r="JMJ9" s="64"/>
      <c r="JMO9" s="214"/>
      <c r="JMP9" s="64"/>
      <c r="JMQ9" s="64"/>
      <c r="JMZ9" s="64"/>
      <c r="JNE9" s="214"/>
      <c r="JNF9" s="64"/>
      <c r="JNG9" s="64"/>
      <c r="JNP9" s="64"/>
      <c r="JNU9" s="214"/>
      <c r="JNV9" s="64"/>
      <c r="JNW9" s="64"/>
      <c r="JOF9" s="64"/>
      <c r="JOK9" s="214"/>
      <c r="JOL9" s="64"/>
      <c r="JOM9" s="64"/>
      <c r="JOV9" s="64"/>
      <c r="JPA9" s="214"/>
      <c r="JPB9" s="64"/>
      <c r="JPC9" s="64"/>
      <c r="JPL9" s="64"/>
      <c r="JPQ9" s="214"/>
      <c r="JPR9" s="64"/>
      <c r="JPS9" s="64"/>
      <c r="JQB9" s="64"/>
      <c r="JQG9" s="214"/>
      <c r="JQH9" s="64"/>
      <c r="JQI9" s="64"/>
      <c r="JQR9" s="64"/>
      <c r="JQW9" s="214"/>
      <c r="JQX9" s="64"/>
      <c r="JQY9" s="64"/>
      <c r="JRH9" s="64"/>
      <c r="JRM9" s="214"/>
      <c r="JRN9" s="64"/>
      <c r="JRO9" s="64"/>
      <c r="JRX9" s="64"/>
      <c r="JSC9" s="214"/>
      <c r="JSD9" s="64"/>
      <c r="JSE9" s="64"/>
      <c r="JSN9" s="64"/>
      <c r="JSS9" s="214"/>
      <c r="JST9" s="64"/>
      <c r="JSU9" s="64"/>
      <c r="JTD9" s="64"/>
      <c r="JTI9" s="214"/>
      <c r="JTJ9" s="64"/>
      <c r="JTK9" s="64"/>
      <c r="JTT9" s="64"/>
      <c r="JTY9" s="214"/>
      <c r="JTZ9" s="64"/>
      <c r="JUA9" s="64"/>
      <c r="JUJ9" s="64"/>
      <c r="JUO9" s="214"/>
      <c r="JUP9" s="64"/>
      <c r="JUQ9" s="64"/>
      <c r="JUZ9" s="64"/>
      <c r="JVE9" s="214"/>
      <c r="JVF9" s="64"/>
      <c r="JVG9" s="64"/>
      <c r="JVP9" s="64"/>
      <c r="JVU9" s="214"/>
      <c r="JVV9" s="64"/>
      <c r="JVW9" s="64"/>
      <c r="JWF9" s="64"/>
      <c r="JWK9" s="214"/>
      <c r="JWL9" s="64"/>
      <c r="JWM9" s="64"/>
      <c r="JWV9" s="64"/>
      <c r="JXA9" s="214"/>
      <c r="JXB9" s="64"/>
      <c r="JXC9" s="64"/>
      <c r="JXL9" s="64"/>
      <c r="JXQ9" s="214"/>
      <c r="JXR9" s="64"/>
      <c r="JXS9" s="64"/>
      <c r="JYB9" s="64"/>
      <c r="JYG9" s="214"/>
      <c r="JYH9" s="64"/>
      <c r="JYI9" s="64"/>
      <c r="JYR9" s="64"/>
      <c r="JYW9" s="214"/>
      <c r="JYX9" s="64"/>
      <c r="JYY9" s="64"/>
      <c r="JZH9" s="64"/>
      <c r="JZM9" s="214"/>
      <c r="JZN9" s="64"/>
      <c r="JZO9" s="64"/>
      <c r="JZX9" s="64"/>
      <c r="KAC9" s="214"/>
      <c r="KAD9" s="64"/>
      <c r="KAE9" s="64"/>
      <c r="KAN9" s="64"/>
      <c r="KAS9" s="214"/>
      <c r="KAT9" s="64"/>
      <c r="KAU9" s="64"/>
      <c r="KBD9" s="64"/>
      <c r="KBI9" s="214"/>
      <c r="KBJ9" s="64"/>
      <c r="KBK9" s="64"/>
      <c r="KBT9" s="64"/>
      <c r="KBY9" s="214"/>
      <c r="KBZ9" s="64"/>
      <c r="KCA9" s="64"/>
      <c r="KCJ9" s="64"/>
      <c r="KCO9" s="214"/>
      <c r="KCP9" s="64"/>
      <c r="KCQ9" s="64"/>
      <c r="KCZ9" s="64"/>
      <c r="KDE9" s="214"/>
      <c r="KDF9" s="64"/>
      <c r="KDG9" s="64"/>
      <c r="KDP9" s="64"/>
      <c r="KDU9" s="214"/>
      <c r="KDV9" s="64"/>
      <c r="KDW9" s="64"/>
      <c r="KEF9" s="64"/>
      <c r="KEK9" s="214"/>
      <c r="KEL9" s="64"/>
      <c r="KEM9" s="64"/>
      <c r="KEV9" s="64"/>
      <c r="KFA9" s="214"/>
      <c r="KFB9" s="64"/>
      <c r="KFC9" s="64"/>
      <c r="KFL9" s="64"/>
      <c r="KFQ9" s="214"/>
      <c r="KFR9" s="64"/>
      <c r="KFS9" s="64"/>
      <c r="KGB9" s="64"/>
      <c r="KGG9" s="214"/>
      <c r="KGH9" s="64"/>
      <c r="KGI9" s="64"/>
      <c r="KGR9" s="64"/>
      <c r="KGW9" s="214"/>
      <c r="KGX9" s="64"/>
      <c r="KGY9" s="64"/>
      <c r="KHH9" s="64"/>
      <c r="KHM9" s="214"/>
      <c r="KHN9" s="64"/>
      <c r="KHO9" s="64"/>
      <c r="KHX9" s="64"/>
      <c r="KIC9" s="214"/>
      <c r="KID9" s="64"/>
      <c r="KIE9" s="64"/>
      <c r="KIN9" s="64"/>
      <c r="KIS9" s="214"/>
      <c r="KIT9" s="64"/>
      <c r="KIU9" s="64"/>
      <c r="KJD9" s="64"/>
      <c r="KJI9" s="214"/>
      <c r="KJJ9" s="64"/>
      <c r="KJK9" s="64"/>
      <c r="KJT9" s="64"/>
      <c r="KJY9" s="214"/>
      <c r="KJZ9" s="64"/>
      <c r="KKA9" s="64"/>
      <c r="KKJ9" s="64"/>
      <c r="KKO9" s="214"/>
      <c r="KKP9" s="64"/>
      <c r="KKQ9" s="64"/>
      <c r="KKZ9" s="64"/>
      <c r="KLE9" s="214"/>
      <c r="KLF9" s="64"/>
      <c r="KLG9" s="64"/>
      <c r="KLP9" s="64"/>
      <c r="KLU9" s="214"/>
      <c r="KLV9" s="64"/>
      <c r="KLW9" s="64"/>
      <c r="KMF9" s="64"/>
      <c r="KMK9" s="214"/>
      <c r="KML9" s="64"/>
      <c r="KMM9" s="64"/>
      <c r="KMV9" s="64"/>
      <c r="KNA9" s="214"/>
      <c r="KNB9" s="64"/>
      <c r="KNC9" s="64"/>
      <c r="KNL9" s="64"/>
      <c r="KNQ9" s="214"/>
      <c r="KNR9" s="64"/>
      <c r="KNS9" s="64"/>
      <c r="KOB9" s="64"/>
      <c r="KOG9" s="214"/>
      <c r="KOH9" s="64"/>
      <c r="KOI9" s="64"/>
      <c r="KOR9" s="64"/>
      <c r="KOW9" s="214"/>
      <c r="KOX9" s="64"/>
      <c r="KOY9" s="64"/>
      <c r="KPH9" s="64"/>
      <c r="KPM9" s="214"/>
      <c r="KPN9" s="64"/>
      <c r="KPO9" s="64"/>
      <c r="KPX9" s="64"/>
      <c r="KQC9" s="214"/>
      <c r="KQD9" s="64"/>
      <c r="KQE9" s="64"/>
      <c r="KQN9" s="64"/>
      <c r="KQS9" s="214"/>
      <c r="KQT9" s="64"/>
      <c r="KQU9" s="64"/>
      <c r="KRD9" s="64"/>
      <c r="KRI9" s="214"/>
      <c r="KRJ9" s="64"/>
      <c r="KRK9" s="64"/>
      <c r="KRT9" s="64"/>
      <c r="KRY9" s="214"/>
      <c r="KRZ9" s="64"/>
      <c r="KSA9" s="64"/>
      <c r="KSJ9" s="64"/>
      <c r="KSO9" s="214"/>
      <c r="KSP9" s="64"/>
      <c r="KSQ9" s="64"/>
      <c r="KSZ9" s="64"/>
      <c r="KTE9" s="214"/>
      <c r="KTF9" s="64"/>
      <c r="KTG9" s="64"/>
      <c r="KTP9" s="64"/>
      <c r="KTU9" s="214"/>
      <c r="KTV9" s="64"/>
      <c r="KTW9" s="64"/>
      <c r="KUF9" s="64"/>
      <c r="KUK9" s="214"/>
      <c r="KUL9" s="64"/>
      <c r="KUM9" s="64"/>
      <c r="KUV9" s="64"/>
      <c r="KVA9" s="214"/>
      <c r="KVB9" s="64"/>
      <c r="KVC9" s="64"/>
      <c r="KVL9" s="64"/>
      <c r="KVQ9" s="214"/>
      <c r="KVR9" s="64"/>
      <c r="KVS9" s="64"/>
      <c r="KWB9" s="64"/>
      <c r="KWG9" s="214"/>
      <c r="KWH9" s="64"/>
      <c r="KWI9" s="64"/>
      <c r="KWR9" s="64"/>
      <c r="KWW9" s="214"/>
      <c r="KWX9" s="64"/>
      <c r="KWY9" s="64"/>
      <c r="KXH9" s="64"/>
      <c r="KXM9" s="214"/>
      <c r="KXN9" s="64"/>
      <c r="KXO9" s="64"/>
      <c r="KXX9" s="64"/>
      <c r="KYC9" s="214"/>
      <c r="KYD9" s="64"/>
      <c r="KYE9" s="64"/>
      <c r="KYN9" s="64"/>
      <c r="KYS9" s="214"/>
      <c r="KYT9" s="64"/>
      <c r="KYU9" s="64"/>
      <c r="KZD9" s="64"/>
      <c r="KZI9" s="214"/>
      <c r="KZJ9" s="64"/>
      <c r="KZK9" s="64"/>
      <c r="KZT9" s="64"/>
      <c r="KZY9" s="214"/>
      <c r="KZZ9" s="64"/>
      <c r="LAA9" s="64"/>
      <c r="LAJ9" s="64"/>
      <c r="LAO9" s="214"/>
      <c r="LAP9" s="64"/>
      <c r="LAQ9" s="64"/>
      <c r="LAZ9" s="64"/>
      <c r="LBE9" s="214"/>
      <c r="LBF9" s="64"/>
      <c r="LBG9" s="64"/>
      <c r="LBP9" s="64"/>
      <c r="LBU9" s="214"/>
      <c r="LBV9" s="64"/>
      <c r="LBW9" s="64"/>
      <c r="LCF9" s="64"/>
      <c r="LCK9" s="214"/>
      <c r="LCL9" s="64"/>
      <c r="LCM9" s="64"/>
      <c r="LCV9" s="64"/>
      <c r="LDA9" s="214"/>
      <c r="LDB9" s="64"/>
      <c r="LDC9" s="64"/>
      <c r="LDL9" s="64"/>
      <c r="LDQ9" s="214"/>
      <c r="LDR9" s="64"/>
      <c r="LDS9" s="64"/>
      <c r="LEB9" s="64"/>
      <c r="LEG9" s="214"/>
      <c r="LEH9" s="64"/>
      <c r="LEI9" s="64"/>
      <c r="LER9" s="64"/>
      <c r="LEW9" s="214"/>
      <c r="LEX9" s="64"/>
      <c r="LEY9" s="64"/>
      <c r="LFH9" s="64"/>
      <c r="LFM9" s="214"/>
      <c r="LFN9" s="64"/>
      <c r="LFO9" s="64"/>
      <c r="LFX9" s="64"/>
      <c r="LGC9" s="214"/>
      <c r="LGD9" s="64"/>
      <c r="LGE9" s="64"/>
      <c r="LGN9" s="64"/>
      <c r="LGS9" s="214"/>
      <c r="LGT9" s="64"/>
      <c r="LGU9" s="64"/>
      <c r="LHD9" s="64"/>
      <c r="LHI9" s="214"/>
      <c r="LHJ9" s="64"/>
      <c r="LHK9" s="64"/>
      <c r="LHT9" s="64"/>
      <c r="LHY9" s="214"/>
      <c r="LHZ9" s="64"/>
      <c r="LIA9" s="64"/>
      <c r="LIJ9" s="64"/>
      <c r="LIO9" s="214"/>
      <c r="LIP9" s="64"/>
      <c r="LIQ9" s="64"/>
      <c r="LIZ9" s="64"/>
      <c r="LJE9" s="214"/>
      <c r="LJF9" s="64"/>
      <c r="LJG9" s="64"/>
      <c r="LJP9" s="64"/>
      <c r="LJU9" s="214"/>
      <c r="LJV9" s="64"/>
      <c r="LJW9" s="64"/>
      <c r="LKF9" s="64"/>
      <c r="LKK9" s="214"/>
      <c r="LKL9" s="64"/>
      <c r="LKM9" s="64"/>
      <c r="LKV9" s="64"/>
      <c r="LLA9" s="214"/>
      <c r="LLB9" s="64"/>
      <c r="LLC9" s="64"/>
      <c r="LLL9" s="64"/>
      <c r="LLQ9" s="214"/>
      <c r="LLR9" s="64"/>
      <c r="LLS9" s="64"/>
      <c r="LMB9" s="64"/>
      <c r="LMG9" s="214"/>
      <c r="LMH9" s="64"/>
      <c r="LMI9" s="64"/>
      <c r="LMR9" s="64"/>
      <c r="LMW9" s="214"/>
      <c r="LMX9" s="64"/>
      <c r="LMY9" s="64"/>
      <c r="LNH9" s="64"/>
      <c r="LNM9" s="214"/>
      <c r="LNN9" s="64"/>
      <c r="LNO9" s="64"/>
      <c r="LNX9" s="64"/>
      <c r="LOC9" s="214"/>
      <c r="LOD9" s="64"/>
      <c r="LOE9" s="64"/>
      <c r="LON9" s="64"/>
      <c r="LOS9" s="214"/>
      <c r="LOT9" s="64"/>
      <c r="LOU9" s="64"/>
      <c r="LPD9" s="64"/>
      <c r="LPI9" s="214"/>
      <c r="LPJ9" s="64"/>
      <c r="LPK9" s="64"/>
      <c r="LPT9" s="64"/>
      <c r="LPY9" s="214"/>
      <c r="LPZ9" s="64"/>
      <c r="LQA9" s="64"/>
      <c r="LQJ9" s="64"/>
      <c r="LQO9" s="214"/>
      <c r="LQP9" s="64"/>
      <c r="LQQ9" s="64"/>
      <c r="LQZ9" s="64"/>
      <c r="LRE9" s="214"/>
      <c r="LRF9" s="64"/>
      <c r="LRG9" s="64"/>
      <c r="LRP9" s="64"/>
      <c r="LRU9" s="214"/>
      <c r="LRV9" s="64"/>
      <c r="LRW9" s="64"/>
      <c r="LSF9" s="64"/>
      <c r="LSK9" s="214"/>
      <c r="LSL9" s="64"/>
      <c r="LSM9" s="64"/>
      <c r="LSV9" s="64"/>
      <c r="LTA9" s="214"/>
      <c r="LTB9" s="64"/>
      <c r="LTC9" s="64"/>
      <c r="LTL9" s="64"/>
      <c r="LTQ9" s="214"/>
      <c r="LTR9" s="64"/>
      <c r="LTS9" s="64"/>
      <c r="LUB9" s="64"/>
      <c r="LUG9" s="214"/>
      <c r="LUH9" s="64"/>
      <c r="LUI9" s="64"/>
      <c r="LUR9" s="64"/>
      <c r="LUW9" s="214"/>
      <c r="LUX9" s="64"/>
      <c r="LUY9" s="64"/>
      <c r="LVH9" s="64"/>
      <c r="LVM9" s="214"/>
      <c r="LVN9" s="64"/>
      <c r="LVO9" s="64"/>
      <c r="LVX9" s="64"/>
      <c r="LWC9" s="214"/>
      <c r="LWD9" s="64"/>
      <c r="LWE9" s="64"/>
      <c r="LWN9" s="64"/>
      <c r="LWS9" s="214"/>
      <c r="LWT9" s="64"/>
      <c r="LWU9" s="64"/>
      <c r="LXD9" s="64"/>
      <c r="LXI9" s="214"/>
      <c r="LXJ9" s="64"/>
      <c r="LXK9" s="64"/>
      <c r="LXT9" s="64"/>
      <c r="LXY9" s="214"/>
      <c r="LXZ9" s="64"/>
      <c r="LYA9" s="64"/>
      <c r="LYJ9" s="64"/>
      <c r="LYO9" s="214"/>
      <c r="LYP9" s="64"/>
      <c r="LYQ9" s="64"/>
      <c r="LYZ9" s="64"/>
      <c r="LZE9" s="214"/>
      <c r="LZF9" s="64"/>
      <c r="LZG9" s="64"/>
      <c r="LZP9" s="64"/>
      <c r="LZU9" s="214"/>
      <c r="LZV9" s="64"/>
      <c r="LZW9" s="64"/>
      <c r="MAF9" s="64"/>
      <c r="MAK9" s="214"/>
      <c r="MAL9" s="64"/>
      <c r="MAM9" s="64"/>
      <c r="MAV9" s="64"/>
      <c r="MBA9" s="214"/>
      <c r="MBB9" s="64"/>
      <c r="MBC9" s="64"/>
      <c r="MBL9" s="64"/>
      <c r="MBQ9" s="214"/>
      <c r="MBR9" s="64"/>
      <c r="MBS9" s="64"/>
      <c r="MCB9" s="64"/>
      <c r="MCG9" s="214"/>
      <c r="MCH9" s="64"/>
      <c r="MCI9" s="64"/>
      <c r="MCR9" s="64"/>
      <c r="MCW9" s="214"/>
      <c r="MCX9" s="64"/>
      <c r="MCY9" s="64"/>
      <c r="MDH9" s="64"/>
      <c r="MDM9" s="214"/>
      <c r="MDN9" s="64"/>
      <c r="MDO9" s="64"/>
      <c r="MDX9" s="64"/>
      <c r="MEC9" s="214"/>
      <c r="MED9" s="64"/>
      <c r="MEE9" s="64"/>
      <c r="MEN9" s="64"/>
      <c r="MES9" s="214"/>
      <c r="MET9" s="64"/>
      <c r="MEU9" s="64"/>
      <c r="MFD9" s="64"/>
      <c r="MFI9" s="214"/>
      <c r="MFJ9" s="64"/>
      <c r="MFK9" s="64"/>
      <c r="MFT9" s="64"/>
      <c r="MFY9" s="214"/>
      <c r="MFZ9" s="64"/>
      <c r="MGA9" s="64"/>
      <c r="MGJ9" s="64"/>
      <c r="MGO9" s="214"/>
      <c r="MGP9" s="64"/>
      <c r="MGQ9" s="64"/>
      <c r="MGZ9" s="64"/>
      <c r="MHE9" s="214"/>
      <c r="MHF9" s="64"/>
      <c r="MHG9" s="64"/>
      <c r="MHP9" s="64"/>
      <c r="MHU9" s="214"/>
      <c r="MHV9" s="64"/>
      <c r="MHW9" s="64"/>
      <c r="MIF9" s="64"/>
      <c r="MIK9" s="214"/>
      <c r="MIL9" s="64"/>
      <c r="MIM9" s="64"/>
      <c r="MIV9" s="64"/>
      <c r="MJA9" s="214"/>
      <c r="MJB9" s="64"/>
      <c r="MJC9" s="64"/>
      <c r="MJL9" s="64"/>
      <c r="MJQ9" s="214"/>
      <c r="MJR9" s="64"/>
      <c r="MJS9" s="64"/>
      <c r="MKB9" s="64"/>
      <c r="MKG9" s="214"/>
      <c r="MKH9" s="64"/>
      <c r="MKI9" s="64"/>
      <c r="MKR9" s="64"/>
      <c r="MKW9" s="214"/>
      <c r="MKX9" s="64"/>
      <c r="MKY9" s="64"/>
      <c r="MLH9" s="64"/>
      <c r="MLM9" s="214"/>
      <c r="MLN9" s="64"/>
      <c r="MLO9" s="64"/>
      <c r="MLX9" s="64"/>
      <c r="MMC9" s="214"/>
      <c r="MMD9" s="64"/>
      <c r="MME9" s="64"/>
      <c r="MMN9" s="64"/>
      <c r="MMS9" s="214"/>
      <c r="MMT9" s="64"/>
      <c r="MMU9" s="64"/>
      <c r="MND9" s="64"/>
      <c r="MNI9" s="214"/>
      <c r="MNJ9" s="64"/>
      <c r="MNK9" s="64"/>
      <c r="MNT9" s="64"/>
      <c r="MNY9" s="214"/>
      <c r="MNZ9" s="64"/>
      <c r="MOA9" s="64"/>
      <c r="MOJ9" s="64"/>
      <c r="MOO9" s="214"/>
      <c r="MOP9" s="64"/>
      <c r="MOQ9" s="64"/>
      <c r="MOZ9" s="64"/>
      <c r="MPE9" s="214"/>
      <c r="MPF9" s="64"/>
      <c r="MPG9" s="64"/>
      <c r="MPP9" s="64"/>
      <c r="MPU9" s="214"/>
      <c r="MPV9" s="64"/>
      <c r="MPW9" s="64"/>
      <c r="MQF9" s="64"/>
      <c r="MQK9" s="214"/>
      <c r="MQL9" s="64"/>
      <c r="MQM9" s="64"/>
      <c r="MQV9" s="64"/>
      <c r="MRA9" s="214"/>
      <c r="MRB9" s="64"/>
      <c r="MRC9" s="64"/>
      <c r="MRL9" s="64"/>
      <c r="MRQ9" s="214"/>
      <c r="MRR9" s="64"/>
      <c r="MRS9" s="64"/>
      <c r="MSB9" s="64"/>
      <c r="MSG9" s="214"/>
      <c r="MSH9" s="64"/>
      <c r="MSI9" s="64"/>
      <c r="MSR9" s="64"/>
      <c r="MSW9" s="214"/>
      <c r="MSX9" s="64"/>
      <c r="MSY9" s="64"/>
      <c r="MTH9" s="64"/>
      <c r="MTM9" s="214"/>
      <c r="MTN9" s="64"/>
      <c r="MTO9" s="64"/>
      <c r="MTX9" s="64"/>
      <c r="MUC9" s="214"/>
      <c r="MUD9" s="64"/>
      <c r="MUE9" s="64"/>
      <c r="MUN9" s="64"/>
      <c r="MUS9" s="214"/>
      <c r="MUT9" s="64"/>
      <c r="MUU9" s="64"/>
      <c r="MVD9" s="64"/>
      <c r="MVI9" s="214"/>
      <c r="MVJ9" s="64"/>
      <c r="MVK9" s="64"/>
      <c r="MVT9" s="64"/>
      <c r="MVY9" s="214"/>
      <c r="MVZ9" s="64"/>
      <c r="MWA9" s="64"/>
      <c r="MWJ9" s="64"/>
      <c r="MWO9" s="214"/>
      <c r="MWP9" s="64"/>
      <c r="MWQ9" s="64"/>
      <c r="MWZ9" s="64"/>
      <c r="MXE9" s="214"/>
      <c r="MXF9" s="64"/>
      <c r="MXG9" s="64"/>
      <c r="MXP9" s="64"/>
      <c r="MXU9" s="214"/>
      <c r="MXV9" s="64"/>
      <c r="MXW9" s="64"/>
      <c r="MYF9" s="64"/>
      <c r="MYK9" s="214"/>
      <c r="MYL9" s="64"/>
      <c r="MYM9" s="64"/>
      <c r="MYV9" s="64"/>
      <c r="MZA9" s="214"/>
      <c r="MZB9" s="64"/>
      <c r="MZC9" s="64"/>
      <c r="MZL9" s="64"/>
      <c r="MZQ9" s="214"/>
      <c r="MZR9" s="64"/>
      <c r="MZS9" s="64"/>
      <c r="NAB9" s="64"/>
      <c r="NAG9" s="214"/>
      <c r="NAH9" s="64"/>
      <c r="NAI9" s="64"/>
      <c r="NAR9" s="64"/>
      <c r="NAW9" s="214"/>
      <c r="NAX9" s="64"/>
      <c r="NAY9" s="64"/>
      <c r="NBH9" s="64"/>
      <c r="NBM9" s="214"/>
      <c r="NBN9" s="64"/>
      <c r="NBO9" s="64"/>
      <c r="NBX9" s="64"/>
      <c r="NCC9" s="214"/>
      <c r="NCD9" s="64"/>
      <c r="NCE9" s="64"/>
      <c r="NCN9" s="64"/>
      <c r="NCS9" s="214"/>
      <c r="NCT9" s="64"/>
      <c r="NCU9" s="64"/>
      <c r="NDD9" s="64"/>
      <c r="NDI9" s="214"/>
      <c r="NDJ9" s="64"/>
      <c r="NDK9" s="64"/>
      <c r="NDT9" s="64"/>
      <c r="NDY9" s="214"/>
      <c r="NDZ9" s="64"/>
      <c r="NEA9" s="64"/>
      <c r="NEJ9" s="64"/>
      <c r="NEO9" s="214"/>
      <c r="NEP9" s="64"/>
      <c r="NEQ9" s="64"/>
      <c r="NEZ9" s="64"/>
      <c r="NFE9" s="214"/>
      <c r="NFF9" s="64"/>
      <c r="NFG9" s="64"/>
      <c r="NFP9" s="64"/>
      <c r="NFU9" s="214"/>
      <c r="NFV9" s="64"/>
      <c r="NFW9" s="64"/>
      <c r="NGF9" s="64"/>
      <c r="NGK9" s="214"/>
      <c r="NGL9" s="64"/>
      <c r="NGM9" s="64"/>
      <c r="NGV9" s="64"/>
      <c r="NHA9" s="214"/>
      <c r="NHB9" s="64"/>
      <c r="NHC9" s="64"/>
      <c r="NHL9" s="64"/>
      <c r="NHQ9" s="214"/>
      <c r="NHR9" s="64"/>
      <c r="NHS9" s="64"/>
      <c r="NIB9" s="64"/>
      <c r="NIG9" s="214"/>
      <c r="NIH9" s="64"/>
      <c r="NII9" s="64"/>
      <c r="NIR9" s="64"/>
      <c r="NIW9" s="214"/>
      <c r="NIX9" s="64"/>
      <c r="NIY9" s="64"/>
      <c r="NJH9" s="64"/>
      <c r="NJM9" s="214"/>
      <c r="NJN9" s="64"/>
      <c r="NJO9" s="64"/>
      <c r="NJX9" s="64"/>
      <c r="NKC9" s="214"/>
      <c r="NKD9" s="64"/>
      <c r="NKE9" s="64"/>
      <c r="NKN9" s="64"/>
      <c r="NKS9" s="214"/>
      <c r="NKT9" s="64"/>
      <c r="NKU9" s="64"/>
      <c r="NLD9" s="64"/>
      <c r="NLI9" s="214"/>
      <c r="NLJ9" s="64"/>
      <c r="NLK9" s="64"/>
      <c r="NLT9" s="64"/>
      <c r="NLY9" s="214"/>
      <c r="NLZ9" s="64"/>
      <c r="NMA9" s="64"/>
      <c r="NMJ9" s="64"/>
      <c r="NMO9" s="214"/>
      <c r="NMP9" s="64"/>
      <c r="NMQ9" s="64"/>
      <c r="NMZ9" s="64"/>
      <c r="NNE9" s="214"/>
      <c r="NNF9" s="64"/>
      <c r="NNG9" s="64"/>
      <c r="NNP9" s="64"/>
      <c r="NNU9" s="214"/>
      <c r="NNV9" s="64"/>
      <c r="NNW9" s="64"/>
      <c r="NOF9" s="64"/>
      <c r="NOK9" s="214"/>
      <c r="NOL9" s="64"/>
      <c r="NOM9" s="64"/>
      <c r="NOV9" s="64"/>
      <c r="NPA9" s="214"/>
      <c r="NPB9" s="64"/>
      <c r="NPC9" s="64"/>
      <c r="NPL9" s="64"/>
      <c r="NPQ9" s="214"/>
      <c r="NPR9" s="64"/>
      <c r="NPS9" s="64"/>
      <c r="NQB9" s="64"/>
      <c r="NQG9" s="214"/>
      <c r="NQH9" s="64"/>
      <c r="NQI9" s="64"/>
      <c r="NQR9" s="64"/>
      <c r="NQW9" s="214"/>
      <c r="NQX9" s="64"/>
      <c r="NQY9" s="64"/>
      <c r="NRH9" s="64"/>
      <c r="NRM9" s="214"/>
      <c r="NRN9" s="64"/>
      <c r="NRO9" s="64"/>
      <c r="NRX9" s="64"/>
      <c r="NSC9" s="214"/>
      <c r="NSD9" s="64"/>
      <c r="NSE9" s="64"/>
      <c r="NSN9" s="64"/>
      <c r="NSS9" s="214"/>
      <c r="NST9" s="64"/>
      <c r="NSU9" s="64"/>
      <c r="NTD9" s="64"/>
      <c r="NTI9" s="214"/>
      <c r="NTJ9" s="64"/>
      <c r="NTK9" s="64"/>
      <c r="NTT9" s="64"/>
      <c r="NTY9" s="214"/>
      <c r="NTZ9" s="64"/>
      <c r="NUA9" s="64"/>
      <c r="NUJ9" s="64"/>
      <c r="NUO9" s="214"/>
      <c r="NUP9" s="64"/>
      <c r="NUQ9" s="64"/>
      <c r="NUZ9" s="64"/>
      <c r="NVE9" s="214"/>
      <c r="NVF9" s="64"/>
      <c r="NVG9" s="64"/>
      <c r="NVP9" s="64"/>
      <c r="NVU9" s="214"/>
      <c r="NVV9" s="64"/>
      <c r="NVW9" s="64"/>
      <c r="NWF9" s="64"/>
      <c r="NWK9" s="214"/>
      <c r="NWL9" s="64"/>
      <c r="NWM9" s="64"/>
      <c r="NWV9" s="64"/>
      <c r="NXA9" s="214"/>
      <c r="NXB9" s="64"/>
      <c r="NXC9" s="64"/>
      <c r="NXL9" s="64"/>
      <c r="NXQ9" s="214"/>
      <c r="NXR9" s="64"/>
      <c r="NXS9" s="64"/>
      <c r="NYB9" s="64"/>
      <c r="NYG9" s="214"/>
      <c r="NYH9" s="64"/>
      <c r="NYI9" s="64"/>
      <c r="NYR9" s="64"/>
      <c r="NYW9" s="214"/>
      <c r="NYX9" s="64"/>
      <c r="NYY9" s="64"/>
      <c r="NZH9" s="64"/>
      <c r="NZM9" s="214"/>
      <c r="NZN9" s="64"/>
      <c r="NZO9" s="64"/>
      <c r="NZX9" s="64"/>
      <c r="OAC9" s="214"/>
      <c r="OAD9" s="64"/>
      <c r="OAE9" s="64"/>
      <c r="OAN9" s="64"/>
      <c r="OAS9" s="214"/>
      <c r="OAT9" s="64"/>
      <c r="OAU9" s="64"/>
      <c r="OBD9" s="64"/>
      <c r="OBI9" s="214"/>
      <c r="OBJ9" s="64"/>
      <c r="OBK9" s="64"/>
      <c r="OBT9" s="64"/>
      <c r="OBY9" s="214"/>
      <c r="OBZ9" s="64"/>
      <c r="OCA9" s="64"/>
      <c r="OCJ9" s="64"/>
      <c r="OCO9" s="214"/>
      <c r="OCP9" s="64"/>
      <c r="OCQ9" s="64"/>
      <c r="OCZ9" s="64"/>
      <c r="ODE9" s="214"/>
      <c r="ODF9" s="64"/>
      <c r="ODG9" s="64"/>
      <c r="ODP9" s="64"/>
      <c r="ODU9" s="214"/>
      <c r="ODV9" s="64"/>
      <c r="ODW9" s="64"/>
      <c r="OEF9" s="64"/>
      <c r="OEK9" s="214"/>
      <c r="OEL9" s="64"/>
      <c r="OEM9" s="64"/>
      <c r="OEV9" s="64"/>
      <c r="OFA9" s="214"/>
      <c r="OFB9" s="64"/>
      <c r="OFC9" s="64"/>
      <c r="OFL9" s="64"/>
      <c r="OFQ9" s="214"/>
      <c r="OFR9" s="64"/>
      <c r="OFS9" s="64"/>
      <c r="OGB9" s="64"/>
      <c r="OGG9" s="214"/>
      <c r="OGH9" s="64"/>
      <c r="OGI9" s="64"/>
      <c r="OGR9" s="64"/>
      <c r="OGW9" s="214"/>
      <c r="OGX9" s="64"/>
      <c r="OGY9" s="64"/>
      <c r="OHH9" s="64"/>
      <c r="OHM9" s="214"/>
      <c r="OHN9" s="64"/>
      <c r="OHO9" s="64"/>
      <c r="OHX9" s="64"/>
      <c r="OIC9" s="214"/>
      <c r="OID9" s="64"/>
      <c r="OIE9" s="64"/>
      <c r="OIN9" s="64"/>
      <c r="OIS9" s="214"/>
      <c r="OIT9" s="64"/>
      <c r="OIU9" s="64"/>
      <c r="OJD9" s="64"/>
      <c r="OJI9" s="214"/>
      <c r="OJJ9" s="64"/>
      <c r="OJK9" s="64"/>
      <c r="OJT9" s="64"/>
      <c r="OJY9" s="214"/>
      <c r="OJZ9" s="64"/>
      <c r="OKA9" s="64"/>
      <c r="OKJ9" s="64"/>
      <c r="OKO9" s="214"/>
      <c r="OKP9" s="64"/>
      <c r="OKQ9" s="64"/>
      <c r="OKZ9" s="64"/>
      <c r="OLE9" s="214"/>
      <c r="OLF9" s="64"/>
      <c r="OLG9" s="64"/>
      <c r="OLP9" s="64"/>
      <c r="OLU9" s="214"/>
      <c r="OLV9" s="64"/>
      <c r="OLW9" s="64"/>
      <c r="OMF9" s="64"/>
      <c r="OMK9" s="214"/>
      <c r="OML9" s="64"/>
      <c r="OMM9" s="64"/>
      <c r="OMV9" s="64"/>
      <c r="ONA9" s="214"/>
      <c r="ONB9" s="64"/>
      <c r="ONC9" s="64"/>
      <c r="ONL9" s="64"/>
      <c r="ONQ9" s="214"/>
      <c r="ONR9" s="64"/>
      <c r="ONS9" s="64"/>
      <c r="OOB9" s="64"/>
      <c r="OOG9" s="214"/>
      <c r="OOH9" s="64"/>
      <c r="OOI9" s="64"/>
      <c r="OOR9" s="64"/>
      <c r="OOW9" s="214"/>
      <c r="OOX9" s="64"/>
      <c r="OOY9" s="64"/>
      <c r="OPH9" s="64"/>
      <c r="OPM9" s="214"/>
      <c r="OPN9" s="64"/>
      <c r="OPO9" s="64"/>
      <c r="OPX9" s="64"/>
      <c r="OQC9" s="214"/>
      <c r="OQD9" s="64"/>
      <c r="OQE9" s="64"/>
      <c r="OQN9" s="64"/>
      <c r="OQS9" s="214"/>
      <c r="OQT9" s="64"/>
      <c r="OQU9" s="64"/>
      <c r="ORD9" s="64"/>
      <c r="ORI9" s="214"/>
      <c r="ORJ9" s="64"/>
      <c r="ORK9" s="64"/>
      <c r="ORT9" s="64"/>
      <c r="ORY9" s="214"/>
      <c r="ORZ9" s="64"/>
      <c r="OSA9" s="64"/>
      <c r="OSJ9" s="64"/>
      <c r="OSO9" s="214"/>
      <c r="OSP9" s="64"/>
      <c r="OSQ9" s="64"/>
      <c r="OSZ9" s="64"/>
      <c r="OTE9" s="214"/>
      <c r="OTF9" s="64"/>
      <c r="OTG9" s="64"/>
      <c r="OTP9" s="64"/>
      <c r="OTU9" s="214"/>
      <c r="OTV9" s="64"/>
      <c r="OTW9" s="64"/>
      <c r="OUF9" s="64"/>
      <c r="OUK9" s="214"/>
      <c r="OUL9" s="64"/>
      <c r="OUM9" s="64"/>
      <c r="OUV9" s="64"/>
      <c r="OVA9" s="214"/>
      <c r="OVB9" s="64"/>
      <c r="OVC9" s="64"/>
      <c r="OVL9" s="64"/>
      <c r="OVQ9" s="214"/>
      <c r="OVR9" s="64"/>
      <c r="OVS9" s="64"/>
      <c r="OWB9" s="64"/>
      <c r="OWG9" s="214"/>
      <c r="OWH9" s="64"/>
      <c r="OWI9" s="64"/>
      <c r="OWR9" s="64"/>
      <c r="OWW9" s="214"/>
      <c r="OWX9" s="64"/>
      <c r="OWY9" s="64"/>
      <c r="OXH9" s="64"/>
      <c r="OXM9" s="214"/>
      <c r="OXN9" s="64"/>
      <c r="OXO9" s="64"/>
      <c r="OXX9" s="64"/>
      <c r="OYC9" s="214"/>
      <c r="OYD9" s="64"/>
      <c r="OYE9" s="64"/>
      <c r="OYN9" s="64"/>
      <c r="OYS9" s="214"/>
      <c r="OYT9" s="64"/>
      <c r="OYU9" s="64"/>
      <c r="OZD9" s="64"/>
      <c r="OZI9" s="214"/>
      <c r="OZJ9" s="64"/>
      <c r="OZK9" s="64"/>
      <c r="OZT9" s="64"/>
      <c r="OZY9" s="214"/>
      <c r="OZZ9" s="64"/>
      <c r="PAA9" s="64"/>
      <c r="PAJ9" s="64"/>
      <c r="PAO9" s="214"/>
      <c r="PAP9" s="64"/>
      <c r="PAQ9" s="64"/>
      <c r="PAZ9" s="64"/>
      <c r="PBE9" s="214"/>
      <c r="PBF9" s="64"/>
      <c r="PBG9" s="64"/>
      <c r="PBP9" s="64"/>
      <c r="PBU9" s="214"/>
      <c r="PBV9" s="64"/>
      <c r="PBW9" s="64"/>
      <c r="PCF9" s="64"/>
      <c r="PCK9" s="214"/>
      <c r="PCL9" s="64"/>
      <c r="PCM9" s="64"/>
      <c r="PCV9" s="64"/>
      <c r="PDA9" s="214"/>
      <c r="PDB9" s="64"/>
      <c r="PDC9" s="64"/>
      <c r="PDL9" s="64"/>
      <c r="PDQ9" s="214"/>
      <c r="PDR9" s="64"/>
      <c r="PDS9" s="64"/>
      <c r="PEB9" s="64"/>
      <c r="PEG9" s="214"/>
      <c r="PEH9" s="64"/>
      <c r="PEI9" s="64"/>
      <c r="PER9" s="64"/>
      <c r="PEW9" s="214"/>
      <c r="PEX9" s="64"/>
      <c r="PEY9" s="64"/>
      <c r="PFH9" s="64"/>
      <c r="PFM9" s="214"/>
      <c r="PFN9" s="64"/>
      <c r="PFO9" s="64"/>
      <c r="PFX9" s="64"/>
      <c r="PGC9" s="214"/>
      <c r="PGD9" s="64"/>
      <c r="PGE9" s="64"/>
      <c r="PGN9" s="64"/>
      <c r="PGS9" s="214"/>
      <c r="PGT9" s="64"/>
      <c r="PGU9" s="64"/>
      <c r="PHD9" s="64"/>
      <c r="PHI9" s="214"/>
      <c r="PHJ9" s="64"/>
      <c r="PHK9" s="64"/>
      <c r="PHT9" s="64"/>
      <c r="PHY9" s="214"/>
      <c r="PHZ9" s="64"/>
      <c r="PIA9" s="64"/>
      <c r="PIJ9" s="64"/>
      <c r="PIO9" s="214"/>
      <c r="PIP9" s="64"/>
      <c r="PIQ9" s="64"/>
      <c r="PIZ9" s="64"/>
      <c r="PJE9" s="214"/>
      <c r="PJF9" s="64"/>
      <c r="PJG9" s="64"/>
      <c r="PJP9" s="64"/>
      <c r="PJU9" s="214"/>
      <c r="PJV9" s="64"/>
      <c r="PJW9" s="64"/>
      <c r="PKF9" s="64"/>
      <c r="PKK9" s="214"/>
      <c r="PKL9" s="64"/>
      <c r="PKM9" s="64"/>
      <c r="PKV9" s="64"/>
      <c r="PLA9" s="214"/>
      <c r="PLB9" s="64"/>
      <c r="PLC9" s="64"/>
      <c r="PLL9" s="64"/>
      <c r="PLQ9" s="214"/>
      <c r="PLR9" s="64"/>
      <c r="PLS9" s="64"/>
      <c r="PMB9" s="64"/>
      <c r="PMG9" s="214"/>
      <c r="PMH9" s="64"/>
      <c r="PMI9" s="64"/>
      <c r="PMR9" s="64"/>
      <c r="PMW9" s="214"/>
      <c r="PMX9" s="64"/>
      <c r="PMY9" s="64"/>
      <c r="PNH9" s="64"/>
      <c r="PNM9" s="214"/>
      <c r="PNN9" s="64"/>
      <c r="PNO9" s="64"/>
      <c r="PNX9" s="64"/>
      <c r="POC9" s="214"/>
      <c r="POD9" s="64"/>
      <c r="POE9" s="64"/>
      <c r="PON9" s="64"/>
      <c r="POS9" s="214"/>
      <c r="POT9" s="64"/>
      <c r="POU9" s="64"/>
      <c r="PPD9" s="64"/>
      <c r="PPI9" s="214"/>
      <c r="PPJ9" s="64"/>
      <c r="PPK9" s="64"/>
      <c r="PPT9" s="64"/>
      <c r="PPY9" s="214"/>
      <c r="PPZ9" s="64"/>
      <c r="PQA9" s="64"/>
      <c r="PQJ9" s="64"/>
      <c r="PQO9" s="214"/>
      <c r="PQP9" s="64"/>
      <c r="PQQ9" s="64"/>
      <c r="PQZ9" s="64"/>
      <c r="PRE9" s="214"/>
      <c r="PRF9" s="64"/>
      <c r="PRG9" s="64"/>
      <c r="PRP9" s="64"/>
      <c r="PRU9" s="214"/>
      <c r="PRV9" s="64"/>
      <c r="PRW9" s="64"/>
      <c r="PSF9" s="64"/>
      <c r="PSK9" s="214"/>
      <c r="PSL9" s="64"/>
      <c r="PSM9" s="64"/>
      <c r="PSV9" s="64"/>
      <c r="PTA9" s="214"/>
      <c r="PTB9" s="64"/>
      <c r="PTC9" s="64"/>
      <c r="PTL9" s="64"/>
      <c r="PTQ9" s="214"/>
      <c r="PTR9" s="64"/>
      <c r="PTS9" s="64"/>
      <c r="PUB9" s="64"/>
      <c r="PUG9" s="214"/>
      <c r="PUH9" s="64"/>
      <c r="PUI9" s="64"/>
      <c r="PUR9" s="64"/>
      <c r="PUW9" s="214"/>
      <c r="PUX9" s="64"/>
      <c r="PUY9" s="64"/>
      <c r="PVH9" s="64"/>
      <c r="PVM9" s="214"/>
      <c r="PVN9" s="64"/>
      <c r="PVO9" s="64"/>
      <c r="PVX9" s="64"/>
      <c r="PWC9" s="214"/>
      <c r="PWD9" s="64"/>
      <c r="PWE9" s="64"/>
      <c r="PWN9" s="64"/>
      <c r="PWS9" s="214"/>
      <c r="PWT9" s="64"/>
      <c r="PWU9" s="64"/>
      <c r="PXD9" s="64"/>
      <c r="PXI9" s="214"/>
      <c r="PXJ9" s="64"/>
      <c r="PXK9" s="64"/>
      <c r="PXT9" s="64"/>
      <c r="PXY9" s="214"/>
      <c r="PXZ9" s="64"/>
      <c r="PYA9" s="64"/>
      <c r="PYJ9" s="64"/>
      <c r="PYO9" s="214"/>
      <c r="PYP9" s="64"/>
      <c r="PYQ9" s="64"/>
      <c r="PYZ9" s="64"/>
      <c r="PZE9" s="214"/>
      <c r="PZF9" s="64"/>
      <c r="PZG9" s="64"/>
      <c r="PZP9" s="64"/>
      <c r="PZU9" s="214"/>
      <c r="PZV9" s="64"/>
      <c r="PZW9" s="64"/>
      <c r="QAF9" s="64"/>
      <c r="QAK9" s="214"/>
      <c r="QAL9" s="64"/>
      <c r="QAM9" s="64"/>
      <c r="QAV9" s="64"/>
      <c r="QBA9" s="214"/>
      <c r="QBB9" s="64"/>
      <c r="QBC9" s="64"/>
      <c r="QBL9" s="64"/>
      <c r="QBQ9" s="214"/>
      <c r="QBR9" s="64"/>
      <c r="QBS9" s="64"/>
      <c r="QCB9" s="64"/>
      <c r="QCG9" s="214"/>
      <c r="QCH9" s="64"/>
      <c r="QCI9" s="64"/>
      <c r="QCR9" s="64"/>
      <c r="QCW9" s="214"/>
      <c r="QCX9" s="64"/>
      <c r="QCY9" s="64"/>
      <c r="QDH9" s="64"/>
      <c r="QDM9" s="214"/>
      <c r="QDN9" s="64"/>
      <c r="QDO9" s="64"/>
      <c r="QDX9" s="64"/>
      <c r="QEC9" s="214"/>
      <c r="QED9" s="64"/>
      <c r="QEE9" s="64"/>
      <c r="QEN9" s="64"/>
      <c r="QES9" s="214"/>
      <c r="QET9" s="64"/>
      <c r="QEU9" s="64"/>
      <c r="QFD9" s="64"/>
      <c r="QFI9" s="214"/>
      <c r="QFJ9" s="64"/>
      <c r="QFK9" s="64"/>
      <c r="QFT9" s="64"/>
      <c r="QFY9" s="214"/>
      <c r="QFZ9" s="64"/>
      <c r="QGA9" s="64"/>
      <c r="QGJ9" s="64"/>
      <c r="QGO9" s="214"/>
      <c r="QGP9" s="64"/>
      <c r="QGQ9" s="64"/>
      <c r="QGZ9" s="64"/>
      <c r="QHE9" s="214"/>
      <c r="QHF9" s="64"/>
      <c r="QHG9" s="64"/>
      <c r="QHP9" s="64"/>
      <c r="QHU9" s="214"/>
      <c r="QHV9" s="64"/>
      <c r="QHW9" s="64"/>
      <c r="QIF9" s="64"/>
      <c r="QIK9" s="214"/>
      <c r="QIL9" s="64"/>
      <c r="QIM9" s="64"/>
      <c r="QIV9" s="64"/>
      <c r="QJA9" s="214"/>
      <c r="QJB9" s="64"/>
      <c r="QJC9" s="64"/>
      <c r="QJL9" s="64"/>
      <c r="QJQ9" s="214"/>
      <c r="QJR9" s="64"/>
      <c r="QJS9" s="64"/>
      <c r="QKB9" s="64"/>
      <c r="QKG9" s="214"/>
      <c r="QKH9" s="64"/>
      <c r="QKI9" s="64"/>
      <c r="QKR9" s="64"/>
      <c r="QKW9" s="214"/>
      <c r="QKX9" s="64"/>
      <c r="QKY9" s="64"/>
      <c r="QLH9" s="64"/>
      <c r="QLM9" s="214"/>
      <c r="QLN9" s="64"/>
      <c r="QLO9" s="64"/>
      <c r="QLX9" s="64"/>
      <c r="QMC9" s="214"/>
      <c r="QMD9" s="64"/>
      <c r="QME9" s="64"/>
      <c r="QMN9" s="64"/>
      <c r="QMS9" s="214"/>
      <c r="QMT9" s="64"/>
      <c r="QMU9" s="64"/>
      <c r="QND9" s="64"/>
      <c r="QNI9" s="214"/>
      <c r="QNJ9" s="64"/>
      <c r="QNK9" s="64"/>
      <c r="QNT9" s="64"/>
      <c r="QNY9" s="214"/>
      <c r="QNZ9" s="64"/>
      <c r="QOA9" s="64"/>
      <c r="QOJ9" s="64"/>
      <c r="QOO9" s="214"/>
      <c r="QOP9" s="64"/>
      <c r="QOQ9" s="64"/>
      <c r="QOZ9" s="64"/>
      <c r="QPE9" s="214"/>
      <c r="QPF9" s="64"/>
      <c r="QPG9" s="64"/>
      <c r="QPP9" s="64"/>
      <c r="QPU9" s="214"/>
      <c r="QPV9" s="64"/>
      <c r="QPW9" s="64"/>
      <c r="QQF9" s="64"/>
      <c r="QQK9" s="214"/>
      <c r="QQL9" s="64"/>
      <c r="QQM9" s="64"/>
      <c r="QQV9" s="64"/>
      <c r="QRA9" s="214"/>
      <c r="QRB9" s="64"/>
      <c r="QRC9" s="64"/>
      <c r="QRL9" s="64"/>
      <c r="QRQ9" s="214"/>
      <c r="QRR9" s="64"/>
      <c r="QRS9" s="64"/>
      <c r="QSB9" s="64"/>
      <c r="QSG9" s="214"/>
      <c r="QSH9" s="64"/>
      <c r="QSI9" s="64"/>
      <c r="QSR9" s="64"/>
      <c r="QSW9" s="214"/>
      <c r="QSX9" s="64"/>
      <c r="QSY9" s="64"/>
      <c r="QTH9" s="64"/>
      <c r="QTM9" s="214"/>
      <c r="QTN9" s="64"/>
      <c r="QTO9" s="64"/>
      <c r="QTX9" s="64"/>
      <c r="QUC9" s="214"/>
      <c r="QUD9" s="64"/>
      <c r="QUE9" s="64"/>
      <c r="QUN9" s="64"/>
      <c r="QUS9" s="214"/>
      <c r="QUT9" s="64"/>
      <c r="QUU9" s="64"/>
      <c r="QVD9" s="64"/>
      <c r="QVI9" s="214"/>
      <c r="QVJ9" s="64"/>
      <c r="QVK9" s="64"/>
      <c r="QVT9" s="64"/>
      <c r="QVY9" s="214"/>
      <c r="QVZ9" s="64"/>
      <c r="QWA9" s="64"/>
      <c r="QWJ9" s="64"/>
      <c r="QWO9" s="214"/>
      <c r="QWP9" s="64"/>
      <c r="QWQ9" s="64"/>
      <c r="QWZ9" s="64"/>
      <c r="QXE9" s="214"/>
      <c r="QXF9" s="64"/>
      <c r="QXG9" s="64"/>
      <c r="QXP9" s="64"/>
      <c r="QXU9" s="214"/>
      <c r="QXV9" s="64"/>
      <c r="QXW9" s="64"/>
      <c r="QYF9" s="64"/>
      <c r="QYK9" s="214"/>
      <c r="QYL9" s="64"/>
      <c r="QYM9" s="64"/>
      <c r="QYV9" s="64"/>
      <c r="QZA9" s="214"/>
      <c r="QZB9" s="64"/>
      <c r="QZC9" s="64"/>
      <c r="QZL9" s="64"/>
      <c r="QZQ9" s="214"/>
      <c r="QZR9" s="64"/>
      <c r="QZS9" s="64"/>
      <c r="RAB9" s="64"/>
      <c r="RAG9" s="214"/>
      <c r="RAH9" s="64"/>
      <c r="RAI9" s="64"/>
      <c r="RAR9" s="64"/>
      <c r="RAW9" s="214"/>
      <c r="RAX9" s="64"/>
      <c r="RAY9" s="64"/>
      <c r="RBH9" s="64"/>
      <c r="RBM9" s="214"/>
      <c r="RBN9" s="64"/>
      <c r="RBO9" s="64"/>
      <c r="RBX9" s="64"/>
      <c r="RCC9" s="214"/>
      <c r="RCD9" s="64"/>
      <c r="RCE9" s="64"/>
      <c r="RCN9" s="64"/>
      <c r="RCS9" s="214"/>
      <c r="RCT9" s="64"/>
      <c r="RCU9" s="64"/>
      <c r="RDD9" s="64"/>
      <c r="RDI9" s="214"/>
      <c r="RDJ9" s="64"/>
      <c r="RDK9" s="64"/>
      <c r="RDT9" s="64"/>
      <c r="RDY9" s="214"/>
      <c r="RDZ9" s="64"/>
      <c r="REA9" s="64"/>
      <c r="REJ9" s="64"/>
      <c r="REO9" s="214"/>
      <c r="REP9" s="64"/>
      <c r="REQ9" s="64"/>
      <c r="REZ9" s="64"/>
      <c r="RFE9" s="214"/>
      <c r="RFF9" s="64"/>
      <c r="RFG9" s="64"/>
      <c r="RFP9" s="64"/>
      <c r="RFU9" s="214"/>
      <c r="RFV9" s="64"/>
      <c r="RFW9" s="64"/>
      <c r="RGF9" s="64"/>
      <c r="RGK9" s="214"/>
      <c r="RGL9" s="64"/>
      <c r="RGM9" s="64"/>
      <c r="RGV9" s="64"/>
      <c r="RHA9" s="214"/>
      <c r="RHB9" s="64"/>
      <c r="RHC9" s="64"/>
      <c r="RHL9" s="64"/>
      <c r="RHQ9" s="214"/>
      <c r="RHR9" s="64"/>
      <c r="RHS9" s="64"/>
      <c r="RIB9" s="64"/>
      <c r="RIG9" s="214"/>
      <c r="RIH9" s="64"/>
      <c r="RII9" s="64"/>
      <c r="RIR9" s="64"/>
      <c r="RIW9" s="214"/>
      <c r="RIX9" s="64"/>
      <c r="RIY9" s="64"/>
      <c r="RJH9" s="64"/>
      <c r="RJM9" s="214"/>
      <c r="RJN9" s="64"/>
      <c r="RJO9" s="64"/>
      <c r="RJX9" s="64"/>
      <c r="RKC9" s="214"/>
      <c r="RKD9" s="64"/>
      <c r="RKE9" s="64"/>
      <c r="RKN9" s="64"/>
      <c r="RKS9" s="214"/>
      <c r="RKT9" s="64"/>
      <c r="RKU9" s="64"/>
      <c r="RLD9" s="64"/>
      <c r="RLI9" s="214"/>
      <c r="RLJ9" s="64"/>
      <c r="RLK9" s="64"/>
      <c r="RLT9" s="64"/>
      <c r="RLY9" s="214"/>
      <c r="RLZ9" s="64"/>
      <c r="RMA9" s="64"/>
      <c r="RMJ9" s="64"/>
      <c r="RMO9" s="214"/>
      <c r="RMP9" s="64"/>
      <c r="RMQ9" s="64"/>
      <c r="RMZ9" s="64"/>
      <c r="RNE9" s="214"/>
      <c r="RNF9" s="64"/>
      <c r="RNG9" s="64"/>
      <c r="RNP9" s="64"/>
      <c r="RNU9" s="214"/>
      <c r="RNV9" s="64"/>
      <c r="RNW9" s="64"/>
      <c r="ROF9" s="64"/>
      <c r="ROK9" s="214"/>
      <c r="ROL9" s="64"/>
      <c r="ROM9" s="64"/>
      <c r="ROV9" s="64"/>
      <c r="RPA9" s="214"/>
      <c r="RPB9" s="64"/>
      <c r="RPC9" s="64"/>
      <c r="RPL9" s="64"/>
      <c r="RPQ9" s="214"/>
      <c r="RPR9" s="64"/>
      <c r="RPS9" s="64"/>
      <c r="RQB9" s="64"/>
      <c r="RQG9" s="214"/>
      <c r="RQH9" s="64"/>
      <c r="RQI9" s="64"/>
      <c r="RQR9" s="64"/>
      <c r="RQW9" s="214"/>
      <c r="RQX9" s="64"/>
      <c r="RQY9" s="64"/>
      <c r="RRH9" s="64"/>
      <c r="RRM9" s="214"/>
      <c r="RRN9" s="64"/>
      <c r="RRO9" s="64"/>
      <c r="RRX9" s="64"/>
      <c r="RSC9" s="214"/>
      <c r="RSD9" s="64"/>
      <c r="RSE9" s="64"/>
      <c r="RSN9" s="64"/>
      <c r="RSS9" s="214"/>
      <c r="RST9" s="64"/>
      <c r="RSU9" s="64"/>
      <c r="RTD9" s="64"/>
      <c r="RTI9" s="214"/>
      <c r="RTJ9" s="64"/>
      <c r="RTK9" s="64"/>
      <c r="RTT9" s="64"/>
      <c r="RTY9" s="214"/>
      <c r="RTZ9" s="64"/>
      <c r="RUA9" s="64"/>
      <c r="RUJ9" s="64"/>
      <c r="RUO9" s="214"/>
      <c r="RUP9" s="64"/>
      <c r="RUQ9" s="64"/>
      <c r="RUZ9" s="64"/>
      <c r="RVE9" s="214"/>
      <c r="RVF9" s="64"/>
      <c r="RVG9" s="64"/>
      <c r="RVP9" s="64"/>
      <c r="RVU9" s="214"/>
      <c r="RVV9" s="64"/>
      <c r="RVW9" s="64"/>
      <c r="RWF9" s="64"/>
      <c r="RWK9" s="214"/>
      <c r="RWL9" s="64"/>
      <c r="RWM9" s="64"/>
      <c r="RWV9" s="64"/>
      <c r="RXA9" s="214"/>
      <c r="RXB9" s="64"/>
      <c r="RXC9" s="64"/>
      <c r="RXL9" s="64"/>
      <c r="RXQ9" s="214"/>
      <c r="RXR9" s="64"/>
      <c r="RXS9" s="64"/>
      <c r="RYB9" s="64"/>
      <c r="RYG9" s="214"/>
      <c r="RYH9" s="64"/>
      <c r="RYI9" s="64"/>
      <c r="RYR9" s="64"/>
      <c r="RYW9" s="214"/>
      <c r="RYX9" s="64"/>
      <c r="RYY9" s="64"/>
      <c r="RZH9" s="64"/>
      <c r="RZM9" s="214"/>
      <c r="RZN9" s="64"/>
      <c r="RZO9" s="64"/>
      <c r="RZX9" s="64"/>
      <c r="SAC9" s="214"/>
      <c r="SAD9" s="64"/>
      <c r="SAE9" s="64"/>
      <c r="SAN9" s="64"/>
      <c r="SAS9" s="214"/>
      <c r="SAT9" s="64"/>
      <c r="SAU9" s="64"/>
      <c r="SBD9" s="64"/>
      <c r="SBI9" s="214"/>
      <c r="SBJ9" s="64"/>
      <c r="SBK9" s="64"/>
      <c r="SBT9" s="64"/>
      <c r="SBY9" s="214"/>
      <c r="SBZ9" s="64"/>
      <c r="SCA9" s="64"/>
      <c r="SCJ9" s="64"/>
      <c r="SCO9" s="214"/>
      <c r="SCP9" s="64"/>
      <c r="SCQ9" s="64"/>
      <c r="SCZ9" s="64"/>
      <c r="SDE9" s="214"/>
      <c r="SDF9" s="64"/>
      <c r="SDG9" s="64"/>
      <c r="SDP9" s="64"/>
      <c r="SDU9" s="214"/>
      <c r="SDV9" s="64"/>
      <c r="SDW9" s="64"/>
      <c r="SEF9" s="64"/>
      <c r="SEK9" s="214"/>
      <c r="SEL9" s="64"/>
      <c r="SEM9" s="64"/>
      <c r="SEV9" s="64"/>
      <c r="SFA9" s="214"/>
      <c r="SFB9" s="64"/>
      <c r="SFC9" s="64"/>
      <c r="SFL9" s="64"/>
      <c r="SFQ9" s="214"/>
      <c r="SFR9" s="64"/>
      <c r="SFS9" s="64"/>
      <c r="SGB9" s="64"/>
      <c r="SGG9" s="214"/>
      <c r="SGH9" s="64"/>
      <c r="SGI9" s="64"/>
      <c r="SGR9" s="64"/>
      <c r="SGW9" s="214"/>
      <c r="SGX9" s="64"/>
      <c r="SGY9" s="64"/>
      <c r="SHH9" s="64"/>
      <c r="SHM9" s="214"/>
      <c r="SHN9" s="64"/>
      <c r="SHO9" s="64"/>
      <c r="SHX9" s="64"/>
      <c r="SIC9" s="214"/>
      <c r="SID9" s="64"/>
      <c r="SIE9" s="64"/>
      <c r="SIN9" s="64"/>
      <c r="SIS9" s="214"/>
      <c r="SIT9" s="64"/>
      <c r="SIU9" s="64"/>
      <c r="SJD9" s="64"/>
      <c r="SJI9" s="214"/>
      <c r="SJJ9" s="64"/>
      <c r="SJK9" s="64"/>
      <c r="SJT9" s="64"/>
      <c r="SJY9" s="214"/>
      <c r="SJZ9" s="64"/>
      <c r="SKA9" s="64"/>
      <c r="SKJ9" s="64"/>
      <c r="SKO9" s="214"/>
      <c r="SKP9" s="64"/>
      <c r="SKQ9" s="64"/>
      <c r="SKZ9" s="64"/>
      <c r="SLE9" s="214"/>
      <c r="SLF9" s="64"/>
      <c r="SLG9" s="64"/>
      <c r="SLP9" s="64"/>
      <c r="SLU9" s="214"/>
      <c r="SLV9" s="64"/>
      <c r="SLW9" s="64"/>
      <c r="SMF9" s="64"/>
      <c r="SMK9" s="214"/>
      <c r="SML9" s="64"/>
      <c r="SMM9" s="64"/>
      <c r="SMV9" s="64"/>
      <c r="SNA9" s="214"/>
      <c r="SNB9" s="64"/>
      <c r="SNC9" s="64"/>
      <c r="SNL9" s="64"/>
      <c r="SNQ9" s="214"/>
      <c r="SNR9" s="64"/>
      <c r="SNS9" s="64"/>
      <c r="SOB9" s="64"/>
      <c r="SOG9" s="214"/>
      <c r="SOH9" s="64"/>
      <c r="SOI9" s="64"/>
      <c r="SOR9" s="64"/>
      <c r="SOW9" s="214"/>
      <c r="SOX9" s="64"/>
      <c r="SOY9" s="64"/>
      <c r="SPH9" s="64"/>
      <c r="SPM9" s="214"/>
      <c r="SPN9" s="64"/>
      <c r="SPO9" s="64"/>
      <c r="SPX9" s="64"/>
      <c r="SQC9" s="214"/>
      <c r="SQD9" s="64"/>
      <c r="SQE9" s="64"/>
      <c r="SQN9" s="64"/>
      <c r="SQS9" s="214"/>
      <c r="SQT9" s="64"/>
      <c r="SQU9" s="64"/>
      <c r="SRD9" s="64"/>
      <c r="SRI9" s="214"/>
      <c r="SRJ9" s="64"/>
      <c r="SRK9" s="64"/>
      <c r="SRT9" s="64"/>
      <c r="SRY9" s="214"/>
      <c r="SRZ9" s="64"/>
      <c r="SSA9" s="64"/>
      <c r="SSJ9" s="64"/>
      <c r="SSO9" s="214"/>
      <c r="SSP9" s="64"/>
      <c r="SSQ9" s="64"/>
      <c r="SSZ9" s="64"/>
      <c r="STE9" s="214"/>
      <c r="STF9" s="64"/>
      <c r="STG9" s="64"/>
      <c r="STP9" s="64"/>
      <c r="STU9" s="214"/>
      <c r="STV9" s="64"/>
      <c r="STW9" s="64"/>
      <c r="SUF9" s="64"/>
      <c r="SUK9" s="214"/>
      <c r="SUL9" s="64"/>
      <c r="SUM9" s="64"/>
      <c r="SUV9" s="64"/>
      <c r="SVA9" s="214"/>
      <c r="SVB9" s="64"/>
      <c r="SVC9" s="64"/>
      <c r="SVL9" s="64"/>
      <c r="SVQ9" s="214"/>
      <c r="SVR9" s="64"/>
      <c r="SVS9" s="64"/>
      <c r="SWB9" s="64"/>
      <c r="SWG9" s="214"/>
      <c r="SWH9" s="64"/>
      <c r="SWI9" s="64"/>
      <c r="SWR9" s="64"/>
      <c r="SWW9" s="214"/>
      <c r="SWX9" s="64"/>
      <c r="SWY9" s="64"/>
      <c r="SXH9" s="64"/>
      <c r="SXM9" s="214"/>
      <c r="SXN9" s="64"/>
      <c r="SXO9" s="64"/>
      <c r="SXX9" s="64"/>
      <c r="SYC9" s="214"/>
      <c r="SYD9" s="64"/>
      <c r="SYE9" s="64"/>
      <c r="SYN9" s="64"/>
      <c r="SYS9" s="214"/>
      <c r="SYT9" s="64"/>
      <c r="SYU9" s="64"/>
      <c r="SZD9" s="64"/>
      <c r="SZI9" s="214"/>
      <c r="SZJ9" s="64"/>
      <c r="SZK9" s="64"/>
      <c r="SZT9" s="64"/>
      <c r="SZY9" s="214"/>
      <c r="SZZ9" s="64"/>
      <c r="TAA9" s="64"/>
      <c r="TAJ9" s="64"/>
      <c r="TAO9" s="214"/>
      <c r="TAP9" s="64"/>
      <c r="TAQ9" s="64"/>
      <c r="TAZ9" s="64"/>
      <c r="TBE9" s="214"/>
      <c r="TBF9" s="64"/>
      <c r="TBG9" s="64"/>
      <c r="TBP9" s="64"/>
      <c r="TBU9" s="214"/>
      <c r="TBV9" s="64"/>
      <c r="TBW9" s="64"/>
      <c r="TCF9" s="64"/>
      <c r="TCK9" s="214"/>
      <c r="TCL9" s="64"/>
      <c r="TCM9" s="64"/>
      <c r="TCV9" s="64"/>
      <c r="TDA9" s="214"/>
      <c r="TDB9" s="64"/>
      <c r="TDC9" s="64"/>
      <c r="TDL9" s="64"/>
      <c r="TDQ9" s="214"/>
      <c r="TDR9" s="64"/>
      <c r="TDS9" s="64"/>
      <c r="TEB9" s="64"/>
      <c r="TEG9" s="214"/>
      <c r="TEH9" s="64"/>
      <c r="TEI9" s="64"/>
      <c r="TER9" s="64"/>
      <c r="TEW9" s="214"/>
      <c r="TEX9" s="64"/>
      <c r="TEY9" s="64"/>
      <c r="TFH9" s="64"/>
      <c r="TFM9" s="214"/>
      <c r="TFN9" s="64"/>
      <c r="TFO9" s="64"/>
      <c r="TFX9" s="64"/>
      <c r="TGC9" s="214"/>
      <c r="TGD9" s="64"/>
      <c r="TGE9" s="64"/>
      <c r="TGN9" s="64"/>
      <c r="TGS9" s="214"/>
      <c r="TGT9" s="64"/>
      <c r="TGU9" s="64"/>
      <c r="THD9" s="64"/>
      <c r="THI9" s="214"/>
      <c r="THJ9" s="64"/>
      <c r="THK9" s="64"/>
      <c r="THT9" s="64"/>
      <c r="THY9" s="214"/>
      <c r="THZ9" s="64"/>
      <c r="TIA9" s="64"/>
      <c r="TIJ9" s="64"/>
      <c r="TIO9" s="214"/>
      <c r="TIP9" s="64"/>
      <c r="TIQ9" s="64"/>
      <c r="TIZ9" s="64"/>
      <c r="TJE9" s="214"/>
      <c r="TJF9" s="64"/>
      <c r="TJG9" s="64"/>
      <c r="TJP9" s="64"/>
      <c r="TJU9" s="214"/>
      <c r="TJV9" s="64"/>
      <c r="TJW9" s="64"/>
      <c r="TKF9" s="64"/>
      <c r="TKK9" s="214"/>
      <c r="TKL9" s="64"/>
      <c r="TKM9" s="64"/>
      <c r="TKV9" s="64"/>
      <c r="TLA9" s="214"/>
      <c r="TLB9" s="64"/>
      <c r="TLC9" s="64"/>
      <c r="TLL9" s="64"/>
      <c r="TLQ9" s="214"/>
      <c r="TLR9" s="64"/>
      <c r="TLS9" s="64"/>
      <c r="TMB9" s="64"/>
      <c r="TMG9" s="214"/>
      <c r="TMH9" s="64"/>
      <c r="TMI9" s="64"/>
      <c r="TMR9" s="64"/>
      <c r="TMW9" s="214"/>
      <c r="TMX9" s="64"/>
      <c r="TMY9" s="64"/>
      <c r="TNH9" s="64"/>
      <c r="TNM9" s="214"/>
      <c r="TNN9" s="64"/>
      <c r="TNO9" s="64"/>
      <c r="TNX9" s="64"/>
      <c r="TOC9" s="214"/>
      <c r="TOD9" s="64"/>
      <c r="TOE9" s="64"/>
      <c r="TON9" s="64"/>
      <c r="TOS9" s="214"/>
      <c r="TOT9" s="64"/>
      <c r="TOU9" s="64"/>
      <c r="TPD9" s="64"/>
      <c r="TPI9" s="214"/>
      <c r="TPJ9" s="64"/>
      <c r="TPK9" s="64"/>
      <c r="TPT9" s="64"/>
      <c r="TPY9" s="214"/>
      <c r="TPZ9" s="64"/>
      <c r="TQA9" s="64"/>
      <c r="TQJ9" s="64"/>
      <c r="TQO9" s="214"/>
      <c r="TQP9" s="64"/>
      <c r="TQQ9" s="64"/>
      <c r="TQZ9" s="64"/>
      <c r="TRE9" s="214"/>
      <c r="TRF9" s="64"/>
      <c r="TRG9" s="64"/>
      <c r="TRP9" s="64"/>
      <c r="TRU9" s="214"/>
      <c r="TRV9" s="64"/>
      <c r="TRW9" s="64"/>
      <c r="TSF9" s="64"/>
      <c r="TSK9" s="214"/>
      <c r="TSL9" s="64"/>
      <c r="TSM9" s="64"/>
      <c r="TSV9" s="64"/>
      <c r="TTA9" s="214"/>
      <c r="TTB9" s="64"/>
      <c r="TTC9" s="64"/>
      <c r="TTL9" s="64"/>
      <c r="TTQ9" s="214"/>
      <c r="TTR9" s="64"/>
      <c r="TTS9" s="64"/>
      <c r="TUB9" s="64"/>
      <c r="TUG9" s="214"/>
      <c r="TUH9" s="64"/>
      <c r="TUI9" s="64"/>
      <c r="TUR9" s="64"/>
      <c r="TUW9" s="214"/>
      <c r="TUX9" s="64"/>
      <c r="TUY9" s="64"/>
      <c r="TVH9" s="64"/>
      <c r="TVM9" s="214"/>
      <c r="TVN9" s="64"/>
      <c r="TVO9" s="64"/>
      <c r="TVX9" s="64"/>
      <c r="TWC9" s="214"/>
      <c r="TWD9" s="64"/>
      <c r="TWE9" s="64"/>
      <c r="TWN9" s="64"/>
      <c r="TWS9" s="214"/>
      <c r="TWT9" s="64"/>
      <c r="TWU9" s="64"/>
      <c r="TXD9" s="64"/>
      <c r="TXI9" s="214"/>
      <c r="TXJ9" s="64"/>
      <c r="TXK9" s="64"/>
      <c r="TXT9" s="64"/>
      <c r="TXY9" s="214"/>
      <c r="TXZ9" s="64"/>
      <c r="TYA9" s="64"/>
      <c r="TYJ9" s="64"/>
      <c r="TYO9" s="214"/>
      <c r="TYP9" s="64"/>
      <c r="TYQ9" s="64"/>
      <c r="TYZ9" s="64"/>
      <c r="TZE9" s="214"/>
      <c r="TZF9" s="64"/>
      <c r="TZG9" s="64"/>
      <c r="TZP9" s="64"/>
      <c r="TZU9" s="214"/>
      <c r="TZV9" s="64"/>
      <c r="TZW9" s="64"/>
      <c r="UAF9" s="64"/>
      <c r="UAK9" s="214"/>
      <c r="UAL9" s="64"/>
      <c r="UAM9" s="64"/>
      <c r="UAV9" s="64"/>
      <c r="UBA9" s="214"/>
      <c r="UBB9" s="64"/>
      <c r="UBC9" s="64"/>
      <c r="UBL9" s="64"/>
      <c r="UBQ9" s="214"/>
      <c r="UBR9" s="64"/>
      <c r="UBS9" s="64"/>
      <c r="UCB9" s="64"/>
      <c r="UCG9" s="214"/>
      <c r="UCH9" s="64"/>
      <c r="UCI9" s="64"/>
      <c r="UCR9" s="64"/>
      <c r="UCW9" s="214"/>
      <c r="UCX9" s="64"/>
      <c r="UCY9" s="64"/>
      <c r="UDH9" s="64"/>
      <c r="UDM9" s="214"/>
      <c r="UDN9" s="64"/>
      <c r="UDO9" s="64"/>
      <c r="UDX9" s="64"/>
      <c r="UEC9" s="214"/>
      <c r="UED9" s="64"/>
      <c r="UEE9" s="64"/>
      <c r="UEN9" s="64"/>
      <c r="UES9" s="214"/>
      <c r="UET9" s="64"/>
      <c r="UEU9" s="64"/>
      <c r="UFD9" s="64"/>
      <c r="UFI9" s="214"/>
      <c r="UFJ9" s="64"/>
      <c r="UFK9" s="64"/>
      <c r="UFT9" s="64"/>
      <c r="UFY9" s="214"/>
      <c r="UFZ9" s="64"/>
      <c r="UGA9" s="64"/>
      <c r="UGJ9" s="64"/>
      <c r="UGO9" s="214"/>
      <c r="UGP9" s="64"/>
      <c r="UGQ9" s="64"/>
      <c r="UGZ9" s="64"/>
      <c r="UHE9" s="214"/>
      <c r="UHF9" s="64"/>
      <c r="UHG9" s="64"/>
      <c r="UHP9" s="64"/>
      <c r="UHU9" s="214"/>
      <c r="UHV9" s="64"/>
      <c r="UHW9" s="64"/>
      <c r="UIF9" s="64"/>
      <c r="UIK9" s="214"/>
      <c r="UIL9" s="64"/>
      <c r="UIM9" s="64"/>
      <c r="UIV9" s="64"/>
      <c r="UJA9" s="214"/>
      <c r="UJB9" s="64"/>
      <c r="UJC9" s="64"/>
      <c r="UJL9" s="64"/>
      <c r="UJQ9" s="214"/>
      <c r="UJR9" s="64"/>
      <c r="UJS9" s="64"/>
      <c r="UKB9" s="64"/>
      <c r="UKG9" s="214"/>
      <c r="UKH9" s="64"/>
      <c r="UKI9" s="64"/>
      <c r="UKR9" s="64"/>
      <c r="UKW9" s="214"/>
      <c r="UKX9" s="64"/>
      <c r="UKY9" s="64"/>
      <c r="ULH9" s="64"/>
      <c r="ULM9" s="214"/>
      <c r="ULN9" s="64"/>
      <c r="ULO9" s="64"/>
      <c r="ULX9" s="64"/>
      <c r="UMC9" s="214"/>
      <c r="UMD9" s="64"/>
      <c r="UME9" s="64"/>
      <c r="UMN9" s="64"/>
      <c r="UMS9" s="214"/>
      <c r="UMT9" s="64"/>
      <c r="UMU9" s="64"/>
      <c r="UND9" s="64"/>
      <c r="UNI9" s="214"/>
      <c r="UNJ9" s="64"/>
      <c r="UNK9" s="64"/>
      <c r="UNT9" s="64"/>
      <c r="UNY9" s="214"/>
      <c r="UNZ9" s="64"/>
      <c r="UOA9" s="64"/>
      <c r="UOJ9" s="64"/>
      <c r="UOO9" s="214"/>
      <c r="UOP9" s="64"/>
      <c r="UOQ9" s="64"/>
      <c r="UOZ9" s="64"/>
      <c r="UPE9" s="214"/>
      <c r="UPF9" s="64"/>
      <c r="UPG9" s="64"/>
      <c r="UPP9" s="64"/>
      <c r="UPU9" s="214"/>
      <c r="UPV9" s="64"/>
      <c r="UPW9" s="64"/>
      <c r="UQF9" s="64"/>
      <c r="UQK9" s="214"/>
      <c r="UQL9" s="64"/>
      <c r="UQM9" s="64"/>
      <c r="UQV9" s="64"/>
      <c r="URA9" s="214"/>
      <c r="URB9" s="64"/>
      <c r="URC9" s="64"/>
      <c r="URL9" s="64"/>
      <c r="URQ9" s="214"/>
      <c r="URR9" s="64"/>
      <c r="URS9" s="64"/>
      <c r="USB9" s="64"/>
      <c r="USG9" s="214"/>
      <c r="USH9" s="64"/>
      <c r="USI9" s="64"/>
      <c r="USR9" s="64"/>
      <c r="USW9" s="214"/>
      <c r="USX9" s="64"/>
      <c r="USY9" s="64"/>
      <c r="UTH9" s="64"/>
      <c r="UTM9" s="214"/>
      <c r="UTN9" s="64"/>
      <c r="UTO9" s="64"/>
      <c r="UTX9" s="64"/>
      <c r="UUC9" s="214"/>
      <c r="UUD9" s="64"/>
      <c r="UUE9" s="64"/>
      <c r="UUN9" s="64"/>
      <c r="UUS9" s="214"/>
      <c r="UUT9" s="64"/>
      <c r="UUU9" s="64"/>
      <c r="UVD9" s="64"/>
      <c r="UVI9" s="214"/>
      <c r="UVJ9" s="64"/>
      <c r="UVK9" s="64"/>
      <c r="UVT9" s="64"/>
      <c r="UVY9" s="214"/>
      <c r="UVZ9" s="64"/>
      <c r="UWA9" s="64"/>
      <c r="UWJ9" s="64"/>
      <c r="UWO9" s="214"/>
      <c r="UWP9" s="64"/>
      <c r="UWQ9" s="64"/>
      <c r="UWZ9" s="64"/>
      <c r="UXE9" s="214"/>
      <c r="UXF9" s="64"/>
      <c r="UXG9" s="64"/>
      <c r="UXP9" s="64"/>
      <c r="UXU9" s="214"/>
      <c r="UXV9" s="64"/>
      <c r="UXW9" s="64"/>
      <c r="UYF9" s="64"/>
      <c r="UYK9" s="214"/>
      <c r="UYL9" s="64"/>
      <c r="UYM9" s="64"/>
      <c r="UYV9" s="64"/>
      <c r="UZA9" s="214"/>
      <c r="UZB9" s="64"/>
      <c r="UZC9" s="64"/>
      <c r="UZL9" s="64"/>
      <c r="UZQ9" s="214"/>
      <c r="UZR9" s="64"/>
      <c r="UZS9" s="64"/>
      <c r="VAB9" s="64"/>
      <c r="VAG9" s="214"/>
      <c r="VAH9" s="64"/>
      <c r="VAI9" s="64"/>
      <c r="VAR9" s="64"/>
      <c r="VAW9" s="214"/>
      <c r="VAX9" s="64"/>
      <c r="VAY9" s="64"/>
      <c r="VBH9" s="64"/>
      <c r="VBM9" s="214"/>
      <c r="VBN9" s="64"/>
      <c r="VBO9" s="64"/>
      <c r="VBX9" s="64"/>
      <c r="VCC9" s="214"/>
      <c r="VCD9" s="64"/>
      <c r="VCE9" s="64"/>
      <c r="VCN9" s="64"/>
      <c r="VCS9" s="214"/>
      <c r="VCT9" s="64"/>
      <c r="VCU9" s="64"/>
      <c r="VDD9" s="64"/>
      <c r="VDI9" s="214"/>
      <c r="VDJ9" s="64"/>
      <c r="VDK9" s="64"/>
      <c r="VDT9" s="64"/>
      <c r="VDY9" s="214"/>
      <c r="VDZ9" s="64"/>
      <c r="VEA9" s="64"/>
      <c r="VEJ9" s="64"/>
      <c r="VEO9" s="214"/>
      <c r="VEP9" s="64"/>
      <c r="VEQ9" s="64"/>
      <c r="VEZ9" s="64"/>
      <c r="VFE9" s="214"/>
      <c r="VFF9" s="64"/>
      <c r="VFG9" s="64"/>
      <c r="VFP9" s="64"/>
      <c r="VFU9" s="214"/>
      <c r="VFV9" s="64"/>
      <c r="VFW9" s="64"/>
      <c r="VGF9" s="64"/>
      <c r="VGK9" s="214"/>
      <c r="VGL9" s="64"/>
      <c r="VGM9" s="64"/>
      <c r="VGV9" s="64"/>
      <c r="VHA9" s="214"/>
      <c r="VHB9" s="64"/>
      <c r="VHC9" s="64"/>
      <c r="VHL9" s="64"/>
      <c r="VHQ9" s="214"/>
      <c r="VHR9" s="64"/>
      <c r="VHS9" s="64"/>
      <c r="VIB9" s="64"/>
      <c r="VIG9" s="214"/>
      <c r="VIH9" s="64"/>
      <c r="VII9" s="64"/>
      <c r="VIR9" s="64"/>
      <c r="VIW9" s="214"/>
      <c r="VIX9" s="64"/>
      <c r="VIY9" s="64"/>
      <c r="VJH9" s="64"/>
      <c r="VJM9" s="214"/>
      <c r="VJN9" s="64"/>
      <c r="VJO9" s="64"/>
      <c r="VJX9" s="64"/>
      <c r="VKC9" s="214"/>
      <c r="VKD9" s="64"/>
      <c r="VKE9" s="64"/>
      <c r="VKN9" s="64"/>
      <c r="VKS9" s="214"/>
      <c r="VKT9" s="64"/>
      <c r="VKU9" s="64"/>
      <c r="VLD9" s="64"/>
      <c r="VLI9" s="214"/>
      <c r="VLJ9" s="64"/>
      <c r="VLK9" s="64"/>
      <c r="VLT9" s="64"/>
      <c r="VLY9" s="214"/>
      <c r="VLZ9" s="64"/>
      <c r="VMA9" s="64"/>
      <c r="VMJ9" s="64"/>
      <c r="VMO9" s="214"/>
      <c r="VMP9" s="64"/>
      <c r="VMQ9" s="64"/>
      <c r="VMZ9" s="64"/>
      <c r="VNE9" s="214"/>
      <c r="VNF9" s="64"/>
      <c r="VNG9" s="64"/>
      <c r="VNP9" s="64"/>
      <c r="VNU9" s="214"/>
      <c r="VNV9" s="64"/>
      <c r="VNW9" s="64"/>
      <c r="VOF9" s="64"/>
      <c r="VOK9" s="214"/>
      <c r="VOL9" s="64"/>
      <c r="VOM9" s="64"/>
      <c r="VOV9" s="64"/>
      <c r="VPA9" s="214"/>
      <c r="VPB9" s="64"/>
      <c r="VPC9" s="64"/>
      <c r="VPL9" s="64"/>
      <c r="VPQ9" s="214"/>
      <c r="VPR9" s="64"/>
      <c r="VPS9" s="64"/>
      <c r="VQB9" s="64"/>
      <c r="VQG9" s="214"/>
      <c r="VQH9" s="64"/>
      <c r="VQI9" s="64"/>
      <c r="VQR9" s="64"/>
      <c r="VQW9" s="214"/>
      <c r="VQX9" s="64"/>
      <c r="VQY9" s="64"/>
      <c r="VRH9" s="64"/>
      <c r="VRM9" s="214"/>
      <c r="VRN9" s="64"/>
      <c r="VRO9" s="64"/>
      <c r="VRX9" s="64"/>
      <c r="VSC9" s="214"/>
      <c r="VSD9" s="64"/>
      <c r="VSE9" s="64"/>
      <c r="VSN9" s="64"/>
      <c r="VSS9" s="214"/>
      <c r="VST9" s="64"/>
      <c r="VSU9" s="64"/>
      <c r="VTD9" s="64"/>
      <c r="VTI9" s="214"/>
      <c r="VTJ9" s="64"/>
      <c r="VTK9" s="64"/>
      <c r="VTT9" s="64"/>
      <c r="VTY9" s="214"/>
      <c r="VTZ9" s="64"/>
      <c r="VUA9" s="64"/>
      <c r="VUJ9" s="64"/>
      <c r="VUO9" s="214"/>
      <c r="VUP9" s="64"/>
      <c r="VUQ9" s="64"/>
      <c r="VUZ9" s="64"/>
      <c r="VVE9" s="214"/>
      <c r="VVF9" s="64"/>
      <c r="VVG9" s="64"/>
      <c r="VVP9" s="64"/>
      <c r="VVU9" s="214"/>
      <c r="VVV9" s="64"/>
      <c r="VVW9" s="64"/>
      <c r="VWF9" s="64"/>
      <c r="VWK9" s="214"/>
      <c r="VWL9" s="64"/>
      <c r="VWM9" s="64"/>
      <c r="VWV9" s="64"/>
      <c r="VXA9" s="214"/>
      <c r="VXB9" s="64"/>
      <c r="VXC9" s="64"/>
      <c r="VXL9" s="64"/>
      <c r="VXQ9" s="214"/>
      <c r="VXR9" s="64"/>
      <c r="VXS9" s="64"/>
      <c r="VYB9" s="64"/>
      <c r="VYG9" s="214"/>
      <c r="VYH9" s="64"/>
      <c r="VYI9" s="64"/>
      <c r="VYR9" s="64"/>
      <c r="VYW9" s="214"/>
      <c r="VYX9" s="64"/>
      <c r="VYY9" s="64"/>
      <c r="VZH9" s="64"/>
      <c r="VZM9" s="214"/>
      <c r="VZN9" s="64"/>
      <c r="VZO9" s="64"/>
      <c r="VZX9" s="64"/>
      <c r="WAC9" s="214"/>
      <c r="WAD9" s="64"/>
      <c r="WAE9" s="64"/>
      <c r="WAN9" s="64"/>
      <c r="WAS9" s="214"/>
      <c r="WAT9" s="64"/>
      <c r="WAU9" s="64"/>
      <c r="WBD9" s="64"/>
      <c r="WBI9" s="214"/>
      <c r="WBJ9" s="64"/>
      <c r="WBK9" s="64"/>
      <c r="WBT9" s="64"/>
      <c r="WBY9" s="214"/>
      <c r="WBZ9" s="64"/>
      <c r="WCA9" s="64"/>
      <c r="WCJ9" s="64"/>
      <c r="WCO9" s="214"/>
      <c r="WCP9" s="64"/>
      <c r="WCQ9" s="64"/>
      <c r="WCZ9" s="64"/>
      <c r="WDE9" s="214"/>
      <c r="WDF9" s="64"/>
      <c r="WDG9" s="64"/>
      <c r="WDP9" s="64"/>
      <c r="WDU9" s="214"/>
      <c r="WDV9" s="64"/>
      <c r="WDW9" s="64"/>
      <c r="WEF9" s="64"/>
      <c r="WEK9" s="214"/>
      <c r="WEL9" s="64"/>
      <c r="WEM9" s="64"/>
      <c r="WEV9" s="64"/>
      <c r="WFA9" s="214"/>
      <c r="WFB9" s="64"/>
      <c r="WFC9" s="64"/>
      <c r="WFL9" s="64"/>
      <c r="WFQ9" s="214"/>
      <c r="WFR9" s="64"/>
      <c r="WFS9" s="64"/>
      <c r="WGB9" s="64"/>
      <c r="WGG9" s="214"/>
      <c r="WGH9" s="64"/>
      <c r="WGI9" s="64"/>
      <c r="WGR9" s="64"/>
      <c r="WGW9" s="214"/>
      <c r="WGX9" s="64"/>
      <c r="WGY9" s="64"/>
      <c r="WHH9" s="64"/>
      <c r="WHM9" s="214"/>
      <c r="WHN9" s="64"/>
      <c r="WHO9" s="64"/>
      <c r="WHX9" s="64"/>
      <c r="WIC9" s="214"/>
      <c r="WID9" s="64"/>
      <c r="WIE9" s="64"/>
      <c r="WIN9" s="64"/>
      <c r="WIS9" s="214"/>
      <c r="WIT9" s="64"/>
      <c r="WIU9" s="64"/>
      <c r="WJD9" s="64"/>
      <c r="WJI9" s="214"/>
      <c r="WJJ9" s="64"/>
      <c r="WJK9" s="64"/>
      <c r="WJT9" s="64"/>
      <c r="WJY9" s="214"/>
      <c r="WJZ9" s="64"/>
      <c r="WKA9" s="64"/>
      <c r="WKJ9" s="64"/>
      <c r="WKO9" s="214"/>
      <c r="WKP9" s="64"/>
      <c r="WKQ9" s="64"/>
      <c r="WKZ9" s="64"/>
      <c r="WLE9" s="214"/>
      <c r="WLF9" s="64"/>
      <c r="WLG9" s="64"/>
      <c r="WLP9" s="64"/>
      <c r="WLU9" s="214"/>
      <c r="WLV9" s="64"/>
      <c r="WLW9" s="64"/>
      <c r="WMF9" s="64"/>
      <c r="WMK9" s="214"/>
      <c r="WML9" s="64"/>
      <c r="WMM9" s="64"/>
      <c r="WMV9" s="64"/>
      <c r="WNA9" s="214"/>
      <c r="WNB9" s="64"/>
      <c r="WNC9" s="64"/>
      <c r="WNL9" s="64"/>
      <c r="WNQ9" s="214"/>
      <c r="WNR9" s="64"/>
      <c r="WNS9" s="64"/>
      <c r="WOB9" s="64"/>
      <c r="WOG9" s="214"/>
      <c r="WOH9" s="64"/>
      <c r="WOI9" s="64"/>
      <c r="WOR9" s="64"/>
      <c r="WOW9" s="214"/>
      <c r="WOX9" s="64"/>
      <c r="WOY9" s="64"/>
      <c r="WPH9" s="64"/>
      <c r="WPM9" s="214"/>
      <c r="WPN9" s="64"/>
      <c r="WPO9" s="64"/>
      <c r="WPX9" s="64"/>
      <c r="WQC9" s="214"/>
      <c r="WQD9" s="64"/>
      <c r="WQE9" s="64"/>
      <c r="WQN9" s="64"/>
      <c r="WQS9" s="214"/>
      <c r="WQT9" s="64"/>
      <c r="WQU9" s="64"/>
      <c r="WRD9" s="64"/>
      <c r="WRI9" s="214"/>
      <c r="WRJ9" s="64"/>
      <c r="WRK9" s="64"/>
      <c r="WRT9" s="64"/>
      <c r="WRY9" s="214"/>
      <c r="WRZ9" s="64"/>
      <c r="WSA9" s="64"/>
      <c r="WSJ9" s="64"/>
      <c r="WSO9" s="214"/>
      <c r="WSP9" s="64"/>
      <c r="WSQ9" s="64"/>
      <c r="WSZ9" s="64"/>
      <c r="WTE9" s="214"/>
      <c r="WTF9" s="64"/>
      <c r="WTG9" s="64"/>
      <c r="WTP9" s="64"/>
      <c r="WTU9" s="214"/>
      <c r="WTV9" s="64"/>
      <c r="WTW9" s="64"/>
      <c r="WUF9" s="64"/>
      <c r="WUK9" s="214"/>
      <c r="WUL9" s="64"/>
      <c r="WUM9" s="64"/>
      <c r="WUV9" s="64"/>
      <c r="WVA9" s="214"/>
      <c r="WVB9" s="64"/>
      <c r="WVC9" s="64"/>
      <c r="WVL9" s="64"/>
      <c r="WVQ9" s="214"/>
      <c r="WVR9" s="64"/>
      <c r="WVS9" s="64"/>
      <c r="WWB9" s="64"/>
      <c r="WWG9" s="214"/>
      <c r="WWH9" s="64"/>
      <c r="WWI9" s="64"/>
      <c r="WWR9" s="64"/>
      <c r="WWW9" s="214"/>
      <c r="WWX9" s="64"/>
      <c r="WWY9" s="64"/>
      <c r="WXH9" s="64"/>
      <c r="WXM9" s="214"/>
      <c r="WXN9" s="64"/>
      <c r="WXO9" s="64"/>
      <c r="WXX9" s="64"/>
      <c r="WYC9" s="214"/>
      <c r="WYD9" s="64"/>
      <c r="WYE9" s="64"/>
      <c r="WYN9" s="64"/>
      <c r="WYS9" s="214"/>
      <c r="WYT9" s="64"/>
      <c r="WYU9" s="64"/>
      <c r="WZD9" s="64"/>
      <c r="WZI9" s="214"/>
      <c r="WZJ9" s="64"/>
      <c r="WZK9" s="64"/>
      <c r="WZT9" s="64"/>
      <c r="WZY9" s="214"/>
      <c r="WZZ9" s="64"/>
      <c r="XAA9" s="64"/>
      <c r="XAJ9" s="64"/>
      <c r="XAO9" s="214"/>
      <c r="XAP9" s="64"/>
      <c r="XAQ9" s="64"/>
      <c r="XAZ9" s="64"/>
      <c r="XBE9" s="214"/>
      <c r="XBF9" s="64"/>
      <c r="XBG9" s="64"/>
      <c r="XBP9" s="64"/>
      <c r="XBU9" s="214"/>
      <c r="XBV9" s="64"/>
      <c r="XBW9" s="64"/>
      <c r="XCF9" s="64"/>
      <c r="XCK9" s="214"/>
      <c r="XCL9" s="64"/>
      <c r="XCM9" s="64"/>
      <c r="XCV9" s="64"/>
      <c r="XDA9" s="214"/>
      <c r="XDB9" s="64"/>
      <c r="XDC9" s="64"/>
      <c r="XDL9" s="64"/>
      <c r="XDQ9" s="214"/>
      <c r="XDR9" s="64"/>
      <c r="XDS9" s="64"/>
      <c r="XEB9" s="64"/>
      <c r="XEG9" s="214"/>
      <c r="XEH9" s="64"/>
      <c r="XEI9" s="64"/>
      <c r="XER9" s="64"/>
    </row>
    <row r="10" spans="1:1019 1028:2043 2052:3067 3076:4091 4100:5115 5124:6139 6148:7163 7172:8187 8196:9211 9220:10235 10244:11259 11268:12283 12292:13307 13316:14331 14340:15355 15364:16372" ht="31.5" x14ac:dyDescent="0.2">
      <c r="A10" s="214"/>
      <c r="B10" s="67" t="s">
        <v>1246</v>
      </c>
      <c r="C10" s="68">
        <v>0</v>
      </c>
      <c r="D10" s="68">
        <v>0</v>
      </c>
      <c r="E10" s="69">
        <v>96.410388429999998</v>
      </c>
      <c r="F10" s="70" t="s">
        <v>1247</v>
      </c>
      <c r="G10" s="71">
        <v>0</v>
      </c>
      <c r="H10" s="72">
        <v>0</v>
      </c>
      <c r="I10" s="63"/>
      <c r="J10" s="63"/>
      <c r="K10" s="64"/>
      <c r="T10" s="64"/>
      <c r="Y10" s="214"/>
      <c r="Z10" s="64"/>
      <c r="AA10" s="64"/>
      <c r="AD10" s="531"/>
      <c r="AJ10" s="64"/>
      <c r="AO10" s="214"/>
      <c r="AP10" s="64"/>
      <c r="AQ10" s="64"/>
      <c r="AZ10" s="64"/>
      <c r="BE10" s="214"/>
      <c r="BF10" s="64"/>
      <c r="BG10" s="64"/>
      <c r="BP10" s="64"/>
      <c r="BU10" s="214"/>
      <c r="BV10" s="64"/>
      <c r="BW10" s="64"/>
      <c r="CF10" s="64"/>
      <c r="CK10" s="214"/>
      <c r="CL10" s="64"/>
      <c r="CM10" s="64"/>
      <c r="CV10" s="64"/>
      <c r="DA10" s="214"/>
      <c r="DB10" s="64"/>
      <c r="DC10" s="64"/>
      <c r="DL10" s="64"/>
      <c r="DQ10" s="214"/>
      <c r="DR10" s="64"/>
      <c r="DS10" s="64"/>
      <c r="EB10" s="64"/>
      <c r="EG10" s="214"/>
      <c r="EH10" s="64"/>
      <c r="EI10" s="64"/>
      <c r="ER10" s="64"/>
      <c r="EW10" s="214"/>
      <c r="EX10" s="64"/>
      <c r="EY10" s="64"/>
      <c r="FH10" s="64"/>
      <c r="FM10" s="214"/>
      <c r="FN10" s="64"/>
      <c r="FO10" s="64"/>
      <c r="FX10" s="64"/>
      <c r="GC10" s="214"/>
      <c r="GD10" s="64"/>
      <c r="GE10" s="64"/>
      <c r="GN10" s="64"/>
      <c r="GS10" s="214"/>
      <c r="GT10" s="64"/>
      <c r="GU10" s="64"/>
      <c r="HD10" s="64"/>
      <c r="HI10" s="214"/>
      <c r="HJ10" s="64"/>
      <c r="HK10" s="64"/>
      <c r="HT10" s="64"/>
      <c r="HY10" s="214"/>
      <c r="HZ10" s="64"/>
      <c r="IA10" s="64"/>
      <c r="IJ10" s="64"/>
      <c r="IO10" s="214"/>
      <c r="IP10" s="64"/>
      <c r="IQ10" s="64"/>
      <c r="IZ10" s="64"/>
      <c r="JE10" s="214"/>
      <c r="JF10" s="64"/>
      <c r="JG10" s="64"/>
      <c r="JP10" s="64"/>
      <c r="JU10" s="214"/>
      <c r="JV10" s="64"/>
      <c r="JW10" s="64"/>
      <c r="KF10" s="64"/>
      <c r="KK10" s="214"/>
      <c r="KL10" s="64"/>
      <c r="KM10" s="64"/>
      <c r="KV10" s="64"/>
      <c r="LA10" s="214"/>
      <c r="LB10" s="64"/>
      <c r="LC10" s="64"/>
      <c r="LL10" s="64"/>
      <c r="LQ10" s="214"/>
      <c r="LR10" s="64"/>
      <c r="LS10" s="64"/>
      <c r="MB10" s="64"/>
      <c r="MG10" s="214"/>
      <c r="MH10" s="64"/>
      <c r="MI10" s="64"/>
      <c r="MR10" s="64"/>
      <c r="MW10" s="214"/>
      <c r="MX10" s="64"/>
      <c r="MY10" s="64"/>
      <c r="NH10" s="64"/>
      <c r="NM10" s="214"/>
      <c r="NN10" s="64"/>
      <c r="NO10" s="64"/>
      <c r="NX10" s="64"/>
      <c r="OC10" s="214"/>
      <c r="OD10" s="64"/>
      <c r="OE10" s="64"/>
      <c r="ON10" s="64"/>
      <c r="OS10" s="214"/>
      <c r="OT10" s="64"/>
      <c r="OU10" s="64"/>
      <c r="PD10" s="64"/>
      <c r="PI10" s="214"/>
      <c r="PJ10" s="64"/>
      <c r="PK10" s="64"/>
      <c r="PT10" s="64"/>
      <c r="PY10" s="214"/>
      <c r="PZ10" s="64"/>
      <c r="QA10" s="64"/>
      <c r="QJ10" s="64"/>
      <c r="QO10" s="214"/>
      <c r="QP10" s="64"/>
      <c r="QQ10" s="64"/>
      <c r="QZ10" s="64"/>
      <c r="RE10" s="214"/>
      <c r="RF10" s="64"/>
      <c r="RG10" s="64"/>
      <c r="RP10" s="64"/>
      <c r="RU10" s="214"/>
      <c r="RV10" s="64"/>
      <c r="RW10" s="64"/>
      <c r="SF10" s="64"/>
      <c r="SK10" s="214"/>
      <c r="SL10" s="64"/>
      <c r="SM10" s="64"/>
      <c r="SV10" s="64"/>
      <c r="TA10" s="214"/>
      <c r="TB10" s="64"/>
      <c r="TC10" s="64"/>
      <c r="TL10" s="64"/>
      <c r="TQ10" s="214"/>
      <c r="TR10" s="64"/>
      <c r="TS10" s="64"/>
      <c r="UB10" s="64"/>
      <c r="UG10" s="214"/>
      <c r="UH10" s="64"/>
      <c r="UI10" s="64"/>
      <c r="UR10" s="64"/>
      <c r="UW10" s="214"/>
      <c r="UX10" s="64"/>
      <c r="UY10" s="64"/>
      <c r="VH10" s="64"/>
      <c r="VM10" s="214"/>
      <c r="VN10" s="64"/>
      <c r="VO10" s="64"/>
      <c r="VX10" s="64"/>
      <c r="WC10" s="214"/>
      <c r="WD10" s="64"/>
      <c r="WE10" s="64"/>
      <c r="WN10" s="64"/>
      <c r="WS10" s="214"/>
      <c r="WT10" s="64"/>
      <c r="WU10" s="64"/>
      <c r="XD10" s="64"/>
      <c r="XI10" s="214"/>
      <c r="XJ10" s="64"/>
      <c r="XK10" s="64"/>
      <c r="XT10" s="64"/>
      <c r="XY10" s="214"/>
      <c r="XZ10" s="64"/>
      <c r="YA10" s="64"/>
      <c r="YJ10" s="64"/>
      <c r="YO10" s="214"/>
      <c r="YP10" s="64"/>
      <c r="YQ10" s="64"/>
      <c r="YZ10" s="64"/>
      <c r="ZE10" s="214"/>
      <c r="ZF10" s="64"/>
      <c r="ZG10" s="64"/>
      <c r="ZP10" s="64"/>
      <c r="ZU10" s="214"/>
      <c r="ZV10" s="64"/>
      <c r="ZW10" s="64"/>
      <c r="AAF10" s="64"/>
      <c r="AAK10" s="214"/>
      <c r="AAL10" s="64"/>
      <c r="AAM10" s="64"/>
      <c r="AAV10" s="64"/>
      <c r="ABA10" s="214"/>
      <c r="ABB10" s="64"/>
      <c r="ABC10" s="64"/>
      <c r="ABL10" s="64"/>
      <c r="ABQ10" s="214"/>
      <c r="ABR10" s="64"/>
      <c r="ABS10" s="64"/>
      <c r="ACB10" s="64"/>
      <c r="ACG10" s="214"/>
      <c r="ACH10" s="64"/>
      <c r="ACI10" s="64"/>
      <c r="ACR10" s="64"/>
      <c r="ACW10" s="214"/>
      <c r="ACX10" s="64"/>
      <c r="ACY10" s="64"/>
      <c r="ADH10" s="64"/>
      <c r="ADM10" s="214"/>
      <c r="ADN10" s="64"/>
      <c r="ADO10" s="64"/>
      <c r="ADX10" s="64"/>
      <c r="AEC10" s="214"/>
      <c r="AED10" s="64"/>
      <c r="AEE10" s="64"/>
      <c r="AEN10" s="64"/>
      <c r="AES10" s="214"/>
      <c r="AET10" s="64"/>
      <c r="AEU10" s="64"/>
      <c r="AFD10" s="64"/>
      <c r="AFI10" s="214"/>
      <c r="AFJ10" s="64"/>
      <c r="AFK10" s="64"/>
      <c r="AFT10" s="64"/>
      <c r="AFY10" s="214"/>
      <c r="AFZ10" s="64"/>
      <c r="AGA10" s="64"/>
      <c r="AGJ10" s="64"/>
      <c r="AGO10" s="214"/>
      <c r="AGP10" s="64"/>
      <c r="AGQ10" s="64"/>
      <c r="AGZ10" s="64"/>
      <c r="AHE10" s="214"/>
      <c r="AHF10" s="64"/>
      <c r="AHG10" s="64"/>
      <c r="AHP10" s="64"/>
      <c r="AHU10" s="214"/>
      <c r="AHV10" s="64"/>
      <c r="AHW10" s="64"/>
      <c r="AIF10" s="64"/>
      <c r="AIK10" s="214"/>
      <c r="AIL10" s="64"/>
      <c r="AIM10" s="64"/>
      <c r="AIV10" s="64"/>
      <c r="AJA10" s="214"/>
      <c r="AJB10" s="64"/>
      <c r="AJC10" s="64"/>
      <c r="AJL10" s="64"/>
      <c r="AJQ10" s="214"/>
      <c r="AJR10" s="64"/>
      <c r="AJS10" s="64"/>
      <c r="AKB10" s="64"/>
      <c r="AKG10" s="214"/>
      <c r="AKH10" s="64"/>
      <c r="AKI10" s="64"/>
      <c r="AKR10" s="64"/>
      <c r="AKW10" s="214"/>
      <c r="AKX10" s="64"/>
      <c r="AKY10" s="64"/>
      <c r="ALH10" s="64"/>
      <c r="ALM10" s="214"/>
      <c r="ALN10" s="64"/>
      <c r="ALO10" s="64"/>
      <c r="ALX10" s="64"/>
      <c r="AMC10" s="214"/>
      <c r="AMD10" s="64"/>
      <c r="AME10" s="64"/>
      <c r="AMN10" s="64"/>
      <c r="AMS10" s="214"/>
      <c r="AMT10" s="64"/>
      <c r="AMU10" s="64"/>
      <c r="AND10" s="64"/>
      <c r="ANI10" s="214"/>
      <c r="ANJ10" s="64"/>
      <c r="ANK10" s="64"/>
      <c r="ANT10" s="64"/>
      <c r="ANY10" s="214"/>
      <c r="ANZ10" s="64"/>
      <c r="AOA10" s="64"/>
      <c r="AOJ10" s="64"/>
      <c r="AOO10" s="214"/>
      <c r="AOP10" s="64"/>
      <c r="AOQ10" s="64"/>
      <c r="AOZ10" s="64"/>
      <c r="APE10" s="214"/>
      <c r="APF10" s="64"/>
      <c r="APG10" s="64"/>
      <c r="APP10" s="64"/>
      <c r="APU10" s="214"/>
      <c r="APV10" s="64"/>
      <c r="APW10" s="64"/>
      <c r="AQF10" s="64"/>
      <c r="AQK10" s="214"/>
      <c r="AQL10" s="64"/>
      <c r="AQM10" s="64"/>
      <c r="AQV10" s="64"/>
      <c r="ARA10" s="214"/>
      <c r="ARB10" s="64"/>
      <c r="ARC10" s="64"/>
      <c r="ARL10" s="64"/>
      <c r="ARQ10" s="214"/>
      <c r="ARR10" s="64"/>
      <c r="ARS10" s="64"/>
      <c r="ASB10" s="64"/>
      <c r="ASG10" s="214"/>
      <c r="ASH10" s="64"/>
      <c r="ASI10" s="64"/>
      <c r="ASR10" s="64"/>
      <c r="ASW10" s="214"/>
      <c r="ASX10" s="64"/>
      <c r="ASY10" s="64"/>
      <c r="ATH10" s="64"/>
      <c r="ATM10" s="214"/>
      <c r="ATN10" s="64"/>
      <c r="ATO10" s="64"/>
      <c r="ATX10" s="64"/>
      <c r="AUC10" s="214"/>
      <c r="AUD10" s="64"/>
      <c r="AUE10" s="64"/>
      <c r="AUN10" s="64"/>
      <c r="AUS10" s="214"/>
      <c r="AUT10" s="64"/>
      <c r="AUU10" s="64"/>
      <c r="AVD10" s="64"/>
      <c r="AVI10" s="214"/>
      <c r="AVJ10" s="64"/>
      <c r="AVK10" s="64"/>
      <c r="AVT10" s="64"/>
      <c r="AVY10" s="214"/>
      <c r="AVZ10" s="64"/>
      <c r="AWA10" s="64"/>
      <c r="AWJ10" s="64"/>
      <c r="AWO10" s="214"/>
      <c r="AWP10" s="64"/>
      <c r="AWQ10" s="64"/>
      <c r="AWZ10" s="64"/>
      <c r="AXE10" s="214"/>
      <c r="AXF10" s="64"/>
      <c r="AXG10" s="64"/>
      <c r="AXP10" s="64"/>
      <c r="AXU10" s="214"/>
      <c r="AXV10" s="64"/>
      <c r="AXW10" s="64"/>
      <c r="AYF10" s="64"/>
      <c r="AYK10" s="214"/>
      <c r="AYL10" s="64"/>
      <c r="AYM10" s="64"/>
      <c r="AYV10" s="64"/>
      <c r="AZA10" s="214"/>
      <c r="AZB10" s="64"/>
      <c r="AZC10" s="64"/>
      <c r="AZL10" s="64"/>
      <c r="AZQ10" s="214"/>
      <c r="AZR10" s="64"/>
      <c r="AZS10" s="64"/>
      <c r="BAB10" s="64"/>
      <c r="BAG10" s="214"/>
      <c r="BAH10" s="64"/>
      <c r="BAI10" s="64"/>
      <c r="BAR10" s="64"/>
      <c r="BAW10" s="214"/>
      <c r="BAX10" s="64"/>
      <c r="BAY10" s="64"/>
      <c r="BBH10" s="64"/>
      <c r="BBM10" s="214"/>
      <c r="BBN10" s="64"/>
      <c r="BBO10" s="64"/>
      <c r="BBX10" s="64"/>
      <c r="BCC10" s="214"/>
      <c r="BCD10" s="64"/>
      <c r="BCE10" s="64"/>
      <c r="BCN10" s="64"/>
      <c r="BCS10" s="214"/>
      <c r="BCT10" s="64"/>
      <c r="BCU10" s="64"/>
      <c r="BDD10" s="64"/>
      <c r="BDI10" s="214"/>
      <c r="BDJ10" s="64"/>
      <c r="BDK10" s="64"/>
      <c r="BDT10" s="64"/>
      <c r="BDY10" s="214"/>
      <c r="BDZ10" s="64"/>
      <c r="BEA10" s="64"/>
      <c r="BEJ10" s="64"/>
      <c r="BEO10" s="214"/>
      <c r="BEP10" s="64"/>
      <c r="BEQ10" s="64"/>
      <c r="BEZ10" s="64"/>
      <c r="BFE10" s="214"/>
      <c r="BFF10" s="64"/>
      <c r="BFG10" s="64"/>
      <c r="BFP10" s="64"/>
      <c r="BFU10" s="214"/>
      <c r="BFV10" s="64"/>
      <c r="BFW10" s="64"/>
      <c r="BGF10" s="64"/>
      <c r="BGK10" s="214"/>
      <c r="BGL10" s="64"/>
      <c r="BGM10" s="64"/>
      <c r="BGV10" s="64"/>
      <c r="BHA10" s="214"/>
      <c r="BHB10" s="64"/>
      <c r="BHC10" s="64"/>
      <c r="BHL10" s="64"/>
      <c r="BHQ10" s="214"/>
      <c r="BHR10" s="64"/>
      <c r="BHS10" s="64"/>
      <c r="BIB10" s="64"/>
      <c r="BIG10" s="214"/>
      <c r="BIH10" s="64"/>
      <c r="BII10" s="64"/>
      <c r="BIR10" s="64"/>
      <c r="BIW10" s="214"/>
      <c r="BIX10" s="64"/>
      <c r="BIY10" s="64"/>
      <c r="BJH10" s="64"/>
      <c r="BJM10" s="214"/>
      <c r="BJN10" s="64"/>
      <c r="BJO10" s="64"/>
      <c r="BJX10" s="64"/>
      <c r="BKC10" s="214"/>
      <c r="BKD10" s="64"/>
      <c r="BKE10" s="64"/>
      <c r="BKN10" s="64"/>
      <c r="BKS10" s="214"/>
      <c r="BKT10" s="64"/>
      <c r="BKU10" s="64"/>
      <c r="BLD10" s="64"/>
      <c r="BLI10" s="214"/>
      <c r="BLJ10" s="64"/>
      <c r="BLK10" s="64"/>
      <c r="BLT10" s="64"/>
      <c r="BLY10" s="214"/>
      <c r="BLZ10" s="64"/>
      <c r="BMA10" s="64"/>
      <c r="BMJ10" s="64"/>
      <c r="BMO10" s="214"/>
      <c r="BMP10" s="64"/>
      <c r="BMQ10" s="64"/>
      <c r="BMZ10" s="64"/>
      <c r="BNE10" s="214"/>
      <c r="BNF10" s="64"/>
      <c r="BNG10" s="64"/>
      <c r="BNP10" s="64"/>
      <c r="BNU10" s="214"/>
      <c r="BNV10" s="64"/>
      <c r="BNW10" s="64"/>
      <c r="BOF10" s="64"/>
      <c r="BOK10" s="214"/>
      <c r="BOL10" s="64"/>
      <c r="BOM10" s="64"/>
      <c r="BOV10" s="64"/>
      <c r="BPA10" s="214"/>
      <c r="BPB10" s="64"/>
      <c r="BPC10" s="64"/>
      <c r="BPL10" s="64"/>
      <c r="BPQ10" s="214"/>
      <c r="BPR10" s="64"/>
      <c r="BPS10" s="64"/>
      <c r="BQB10" s="64"/>
      <c r="BQG10" s="214"/>
      <c r="BQH10" s="64"/>
      <c r="BQI10" s="64"/>
      <c r="BQR10" s="64"/>
      <c r="BQW10" s="214"/>
      <c r="BQX10" s="64"/>
      <c r="BQY10" s="64"/>
      <c r="BRH10" s="64"/>
      <c r="BRM10" s="214"/>
      <c r="BRN10" s="64"/>
      <c r="BRO10" s="64"/>
      <c r="BRX10" s="64"/>
      <c r="BSC10" s="214"/>
      <c r="BSD10" s="64"/>
      <c r="BSE10" s="64"/>
      <c r="BSN10" s="64"/>
      <c r="BSS10" s="214"/>
      <c r="BST10" s="64"/>
      <c r="BSU10" s="64"/>
      <c r="BTD10" s="64"/>
      <c r="BTI10" s="214"/>
      <c r="BTJ10" s="64"/>
      <c r="BTK10" s="64"/>
      <c r="BTT10" s="64"/>
      <c r="BTY10" s="214"/>
      <c r="BTZ10" s="64"/>
      <c r="BUA10" s="64"/>
      <c r="BUJ10" s="64"/>
      <c r="BUO10" s="214"/>
      <c r="BUP10" s="64"/>
      <c r="BUQ10" s="64"/>
      <c r="BUZ10" s="64"/>
      <c r="BVE10" s="214"/>
      <c r="BVF10" s="64"/>
      <c r="BVG10" s="64"/>
      <c r="BVP10" s="64"/>
      <c r="BVU10" s="214"/>
      <c r="BVV10" s="64"/>
      <c r="BVW10" s="64"/>
      <c r="BWF10" s="64"/>
      <c r="BWK10" s="214"/>
      <c r="BWL10" s="64"/>
      <c r="BWM10" s="64"/>
      <c r="BWV10" s="64"/>
      <c r="BXA10" s="214"/>
      <c r="BXB10" s="64"/>
      <c r="BXC10" s="64"/>
      <c r="BXL10" s="64"/>
      <c r="BXQ10" s="214"/>
      <c r="BXR10" s="64"/>
      <c r="BXS10" s="64"/>
      <c r="BYB10" s="64"/>
      <c r="BYG10" s="214"/>
      <c r="BYH10" s="64"/>
      <c r="BYI10" s="64"/>
      <c r="BYR10" s="64"/>
      <c r="BYW10" s="214"/>
      <c r="BYX10" s="64"/>
      <c r="BYY10" s="64"/>
      <c r="BZH10" s="64"/>
      <c r="BZM10" s="214"/>
      <c r="BZN10" s="64"/>
      <c r="BZO10" s="64"/>
      <c r="BZX10" s="64"/>
      <c r="CAC10" s="214"/>
      <c r="CAD10" s="64"/>
      <c r="CAE10" s="64"/>
      <c r="CAN10" s="64"/>
      <c r="CAS10" s="214"/>
      <c r="CAT10" s="64"/>
      <c r="CAU10" s="64"/>
      <c r="CBD10" s="64"/>
      <c r="CBI10" s="214"/>
      <c r="CBJ10" s="64"/>
      <c r="CBK10" s="64"/>
      <c r="CBT10" s="64"/>
      <c r="CBY10" s="214"/>
      <c r="CBZ10" s="64"/>
      <c r="CCA10" s="64"/>
      <c r="CCJ10" s="64"/>
      <c r="CCO10" s="214"/>
      <c r="CCP10" s="64"/>
      <c r="CCQ10" s="64"/>
      <c r="CCZ10" s="64"/>
      <c r="CDE10" s="214"/>
      <c r="CDF10" s="64"/>
      <c r="CDG10" s="64"/>
      <c r="CDP10" s="64"/>
      <c r="CDU10" s="214"/>
      <c r="CDV10" s="64"/>
      <c r="CDW10" s="64"/>
      <c r="CEF10" s="64"/>
      <c r="CEK10" s="214"/>
      <c r="CEL10" s="64"/>
      <c r="CEM10" s="64"/>
      <c r="CEV10" s="64"/>
      <c r="CFA10" s="214"/>
      <c r="CFB10" s="64"/>
      <c r="CFC10" s="64"/>
      <c r="CFL10" s="64"/>
      <c r="CFQ10" s="214"/>
      <c r="CFR10" s="64"/>
      <c r="CFS10" s="64"/>
      <c r="CGB10" s="64"/>
      <c r="CGG10" s="214"/>
      <c r="CGH10" s="64"/>
      <c r="CGI10" s="64"/>
      <c r="CGR10" s="64"/>
      <c r="CGW10" s="214"/>
      <c r="CGX10" s="64"/>
      <c r="CGY10" s="64"/>
      <c r="CHH10" s="64"/>
      <c r="CHM10" s="214"/>
      <c r="CHN10" s="64"/>
      <c r="CHO10" s="64"/>
      <c r="CHX10" s="64"/>
      <c r="CIC10" s="214"/>
      <c r="CID10" s="64"/>
      <c r="CIE10" s="64"/>
      <c r="CIN10" s="64"/>
      <c r="CIS10" s="214"/>
      <c r="CIT10" s="64"/>
      <c r="CIU10" s="64"/>
      <c r="CJD10" s="64"/>
      <c r="CJI10" s="214"/>
      <c r="CJJ10" s="64"/>
      <c r="CJK10" s="64"/>
      <c r="CJT10" s="64"/>
      <c r="CJY10" s="214"/>
      <c r="CJZ10" s="64"/>
      <c r="CKA10" s="64"/>
      <c r="CKJ10" s="64"/>
      <c r="CKO10" s="214"/>
      <c r="CKP10" s="64"/>
      <c r="CKQ10" s="64"/>
      <c r="CKZ10" s="64"/>
      <c r="CLE10" s="214"/>
      <c r="CLF10" s="64"/>
      <c r="CLG10" s="64"/>
      <c r="CLP10" s="64"/>
      <c r="CLU10" s="214"/>
      <c r="CLV10" s="64"/>
      <c r="CLW10" s="64"/>
      <c r="CMF10" s="64"/>
      <c r="CMK10" s="214"/>
      <c r="CML10" s="64"/>
      <c r="CMM10" s="64"/>
      <c r="CMV10" s="64"/>
      <c r="CNA10" s="214"/>
      <c r="CNB10" s="64"/>
      <c r="CNC10" s="64"/>
      <c r="CNL10" s="64"/>
      <c r="CNQ10" s="214"/>
      <c r="CNR10" s="64"/>
      <c r="CNS10" s="64"/>
      <c r="COB10" s="64"/>
      <c r="COG10" s="214"/>
      <c r="COH10" s="64"/>
      <c r="COI10" s="64"/>
      <c r="COR10" s="64"/>
      <c r="COW10" s="214"/>
      <c r="COX10" s="64"/>
      <c r="COY10" s="64"/>
      <c r="CPH10" s="64"/>
      <c r="CPM10" s="214"/>
      <c r="CPN10" s="64"/>
      <c r="CPO10" s="64"/>
      <c r="CPX10" s="64"/>
      <c r="CQC10" s="214"/>
      <c r="CQD10" s="64"/>
      <c r="CQE10" s="64"/>
      <c r="CQN10" s="64"/>
      <c r="CQS10" s="214"/>
      <c r="CQT10" s="64"/>
      <c r="CQU10" s="64"/>
      <c r="CRD10" s="64"/>
      <c r="CRI10" s="214"/>
      <c r="CRJ10" s="64"/>
      <c r="CRK10" s="64"/>
      <c r="CRT10" s="64"/>
      <c r="CRY10" s="214"/>
      <c r="CRZ10" s="64"/>
      <c r="CSA10" s="64"/>
      <c r="CSJ10" s="64"/>
      <c r="CSO10" s="214"/>
      <c r="CSP10" s="64"/>
      <c r="CSQ10" s="64"/>
      <c r="CSZ10" s="64"/>
      <c r="CTE10" s="214"/>
      <c r="CTF10" s="64"/>
      <c r="CTG10" s="64"/>
      <c r="CTP10" s="64"/>
      <c r="CTU10" s="214"/>
      <c r="CTV10" s="64"/>
      <c r="CTW10" s="64"/>
      <c r="CUF10" s="64"/>
      <c r="CUK10" s="214"/>
      <c r="CUL10" s="64"/>
      <c r="CUM10" s="64"/>
      <c r="CUV10" s="64"/>
      <c r="CVA10" s="214"/>
      <c r="CVB10" s="64"/>
      <c r="CVC10" s="64"/>
      <c r="CVL10" s="64"/>
      <c r="CVQ10" s="214"/>
      <c r="CVR10" s="64"/>
      <c r="CVS10" s="64"/>
      <c r="CWB10" s="64"/>
      <c r="CWG10" s="214"/>
      <c r="CWH10" s="64"/>
      <c r="CWI10" s="64"/>
      <c r="CWR10" s="64"/>
      <c r="CWW10" s="214"/>
      <c r="CWX10" s="64"/>
      <c r="CWY10" s="64"/>
      <c r="CXH10" s="64"/>
      <c r="CXM10" s="214"/>
      <c r="CXN10" s="64"/>
      <c r="CXO10" s="64"/>
      <c r="CXX10" s="64"/>
      <c r="CYC10" s="214"/>
      <c r="CYD10" s="64"/>
      <c r="CYE10" s="64"/>
      <c r="CYN10" s="64"/>
      <c r="CYS10" s="214"/>
      <c r="CYT10" s="64"/>
      <c r="CYU10" s="64"/>
      <c r="CZD10" s="64"/>
      <c r="CZI10" s="214"/>
      <c r="CZJ10" s="64"/>
      <c r="CZK10" s="64"/>
      <c r="CZT10" s="64"/>
      <c r="CZY10" s="214"/>
      <c r="CZZ10" s="64"/>
      <c r="DAA10" s="64"/>
      <c r="DAJ10" s="64"/>
      <c r="DAO10" s="214"/>
      <c r="DAP10" s="64"/>
      <c r="DAQ10" s="64"/>
      <c r="DAZ10" s="64"/>
      <c r="DBE10" s="214"/>
      <c r="DBF10" s="64"/>
      <c r="DBG10" s="64"/>
      <c r="DBP10" s="64"/>
      <c r="DBU10" s="214"/>
      <c r="DBV10" s="64"/>
      <c r="DBW10" s="64"/>
      <c r="DCF10" s="64"/>
      <c r="DCK10" s="214"/>
      <c r="DCL10" s="64"/>
      <c r="DCM10" s="64"/>
      <c r="DCV10" s="64"/>
      <c r="DDA10" s="214"/>
      <c r="DDB10" s="64"/>
      <c r="DDC10" s="64"/>
      <c r="DDL10" s="64"/>
      <c r="DDQ10" s="214"/>
      <c r="DDR10" s="64"/>
      <c r="DDS10" s="64"/>
      <c r="DEB10" s="64"/>
      <c r="DEG10" s="214"/>
      <c r="DEH10" s="64"/>
      <c r="DEI10" s="64"/>
      <c r="DER10" s="64"/>
      <c r="DEW10" s="214"/>
      <c r="DEX10" s="64"/>
      <c r="DEY10" s="64"/>
      <c r="DFH10" s="64"/>
      <c r="DFM10" s="214"/>
      <c r="DFN10" s="64"/>
      <c r="DFO10" s="64"/>
      <c r="DFX10" s="64"/>
      <c r="DGC10" s="214"/>
      <c r="DGD10" s="64"/>
      <c r="DGE10" s="64"/>
      <c r="DGN10" s="64"/>
      <c r="DGS10" s="214"/>
      <c r="DGT10" s="64"/>
      <c r="DGU10" s="64"/>
      <c r="DHD10" s="64"/>
      <c r="DHI10" s="214"/>
      <c r="DHJ10" s="64"/>
      <c r="DHK10" s="64"/>
      <c r="DHT10" s="64"/>
      <c r="DHY10" s="214"/>
      <c r="DHZ10" s="64"/>
      <c r="DIA10" s="64"/>
      <c r="DIJ10" s="64"/>
      <c r="DIO10" s="214"/>
      <c r="DIP10" s="64"/>
      <c r="DIQ10" s="64"/>
      <c r="DIZ10" s="64"/>
      <c r="DJE10" s="214"/>
      <c r="DJF10" s="64"/>
      <c r="DJG10" s="64"/>
      <c r="DJP10" s="64"/>
      <c r="DJU10" s="214"/>
      <c r="DJV10" s="64"/>
      <c r="DJW10" s="64"/>
      <c r="DKF10" s="64"/>
      <c r="DKK10" s="214"/>
      <c r="DKL10" s="64"/>
      <c r="DKM10" s="64"/>
      <c r="DKV10" s="64"/>
      <c r="DLA10" s="214"/>
      <c r="DLB10" s="64"/>
      <c r="DLC10" s="64"/>
      <c r="DLL10" s="64"/>
      <c r="DLQ10" s="214"/>
      <c r="DLR10" s="64"/>
      <c r="DLS10" s="64"/>
      <c r="DMB10" s="64"/>
      <c r="DMG10" s="214"/>
      <c r="DMH10" s="64"/>
      <c r="DMI10" s="64"/>
      <c r="DMR10" s="64"/>
      <c r="DMW10" s="214"/>
      <c r="DMX10" s="64"/>
      <c r="DMY10" s="64"/>
      <c r="DNH10" s="64"/>
      <c r="DNM10" s="214"/>
      <c r="DNN10" s="64"/>
      <c r="DNO10" s="64"/>
      <c r="DNX10" s="64"/>
      <c r="DOC10" s="214"/>
      <c r="DOD10" s="64"/>
      <c r="DOE10" s="64"/>
      <c r="DON10" s="64"/>
      <c r="DOS10" s="214"/>
      <c r="DOT10" s="64"/>
      <c r="DOU10" s="64"/>
      <c r="DPD10" s="64"/>
      <c r="DPI10" s="214"/>
      <c r="DPJ10" s="64"/>
      <c r="DPK10" s="64"/>
      <c r="DPT10" s="64"/>
      <c r="DPY10" s="214"/>
      <c r="DPZ10" s="64"/>
      <c r="DQA10" s="64"/>
      <c r="DQJ10" s="64"/>
      <c r="DQO10" s="214"/>
      <c r="DQP10" s="64"/>
      <c r="DQQ10" s="64"/>
      <c r="DQZ10" s="64"/>
      <c r="DRE10" s="214"/>
      <c r="DRF10" s="64"/>
      <c r="DRG10" s="64"/>
      <c r="DRP10" s="64"/>
      <c r="DRU10" s="214"/>
      <c r="DRV10" s="64"/>
      <c r="DRW10" s="64"/>
      <c r="DSF10" s="64"/>
      <c r="DSK10" s="214"/>
      <c r="DSL10" s="64"/>
      <c r="DSM10" s="64"/>
      <c r="DSV10" s="64"/>
      <c r="DTA10" s="214"/>
      <c r="DTB10" s="64"/>
      <c r="DTC10" s="64"/>
      <c r="DTL10" s="64"/>
      <c r="DTQ10" s="214"/>
      <c r="DTR10" s="64"/>
      <c r="DTS10" s="64"/>
      <c r="DUB10" s="64"/>
      <c r="DUG10" s="214"/>
      <c r="DUH10" s="64"/>
      <c r="DUI10" s="64"/>
      <c r="DUR10" s="64"/>
      <c r="DUW10" s="214"/>
      <c r="DUX10" s="64"/>
      <c r="DUY10" s="64"/>
      <c r="DVH10" s="64"/>
      <c r="DVM10" s="214"/>
      <c r="DVN10" s="64"/>
      <c r="DVO10" s="64"/>
      <c r="DVX10" s="64"/>
      <c r="DWC10" s="214"/>
      <c r="DWD10" s="64"/>
      <c r="DWE10" s="64"/>
      <c r="DWN10" s="64"/>
      <c r="DWS10" s="214"/>
      <c r="DWT10" s="64"/>
      <c r="DWU10" s="64"/>
      <c r="DXD10" s="64"/>
      <c r="DXI10" s="214"/>
      <c r="DXJ10" s="64"/>
      <c r="DXK10" s="64"/>
      <c r="DXT10" s="64"/>
      <c r="DXY10" s="214"/>
      <c r="DXZ10" s="64"/>
      <c r="DYA10" s="64"/>
      <c r="DYJ10" s="64"/>
      <c r="DYO10" s="214"/>
      <c r="DYP10" s="64"/>
      <c r="DYQ10" s="64"/>
      <c r="DYZ10" s="64"/>
      <c r="DZE10" s="214"/>
      <c r="DZF10" s="64"/>
      <c r="DZG10" s="64"/>
      <c r="DZP10" s="64"/>
      <c r="DZU10" s="214"/>
      <c r="DZV10" s="64"/>
      <c r="DZW10" s="64"/>
      <c r="EAF10" s="64"/>
      <c r="EAK10" s="214"/>
      <c r="EAL10" s="64"/>
      <c r="EAM10" s="64"/>
      <c r="EAV10" s="64"/>
      <c r="EBA10" s="214"/>
      <c r="EBB10" s="64"/>
      <c r="EBC10" s="64"/>
      <c r="EBL10" s="64"/>
      <c r="EBQ10" s="214"/>
      <c r="EBR10" s="64"/>
      <c r="EBS10" s="64"/>
      <c r="ECB10" s="64"/>
      <c r="ECG10" s="214"/>
      <c r="ECH10" s="64"/>
      <c r="ECI10" s="64"/>
      <c r="ECR10" s="64"/>
      <c r="ECW10" s="214"/>
      <c r="ECX10" s="64"/>
      <c r="ECY10" s="64"/>
      <c r="EDH10" s="64"/>
      <c r="EDM10" s="214"/>
      <c r="EDN10" s="64"/>
      <c r="EDO10" s="64"/>
      <c r="EDX10" s="64"/>
      <c r="EEC10" s="214"/>
      <c r="EED10" s="64"/>
      <c r="EEE10" s="64"/>
      <c r="EEN10" s="64"/>
      <c r="EES10" s="214"/>
      <c r="EET10" s="64"/>
      <c r="EEU10" s="64"/>
      <c r="EFD10" s="64"/>
      <c r="EFI10" s="214"/>
      <c r="EFJ10" s="64"/>
      <c r="EFK10" s="64"/>
      <c r="EFT10" s="64"/>
      <c r="EFY10" s="214"/>
      <c r="EFZ10" s="64"/>
      <c r="EGA10" s="64"/>
      <c r="EGJ10" s="64"/>
      <c r="EGO10" s="214"/>
      <c r="EGP10" s="64"/>
      <c r="EGQ10" s="64"/>
      <c r="EGZ10" s="64"/>
      <c r="EHE10" s="214"/>
      <c r="EHF10" s="64"/>
      <c r="EHG10" s="64"/>
      <c r="EHP10" s="64"/>
      <c r="EHU10" s="214"/>
      <c r="EHV10" s="64"/>
      <c r="EHW10" s="64"/>
      <c r="EIF10" s="64"/>
      <c r="EIK10" s="214"/>
      <c r="EIL10" s="64"/>
      <c r="EIM10" s="64"/>
      <c r="EIV10" s="64"/>
      <c r="EJA10" s="214"/>
      <c r="EJB10" s="64"/>
      <c r="EJC10" s="64"/>
      <c r="EJL10" s="64"/>
      <c r="EJQ10" s="214"/>
      <c r="EJR10" s="64"/>
      <c r="EJS10" s="64"/>
      <c r="EKB10" s="64"/>
      <c r="EKG10" s="214"/>
      <c r="EKH10" s="64"/>
      <c r="EKI10" s="64"/>
      <c r="EKR10" s="64"/>
      <c r="EKW10" s="214"/>
      <c r="EKX10" s="64"/>
      <c r="EKY10" s="64"/>
      <c r="ELH10" s="64"/>
      <c r="ELM10" s="214"/>
      <c r="ELN10" s="64"/>
      <c r="ELO10" s="64"/>
      <c r="ELX10" s="64"/>
      <c r="EMC10" s="214"/>
      <c r="EMD10" s="64"/>
      <c r="EME10" s="64"/>
      <c r="EMN10" s="64"/>
      <c r="EMS10" s="214"/>
      <c r="EMT10" s="64"/>
      <c r="EMU10" s="64"/>
      <c r="END10" s="64"/>
      <c r="ENI10" s="214"/>
      <c r="ENJ10" s="64"/>
      <c r="ENK10" s="64"/>
      <c r="ENT10" s="64"/>
      <c r="ENY10" s="214"/>
      <c r="ENZ10" s="64"/>
      <c r="EOA10" s="64"/>
      <c r="EOJ10" s="64"/>
      <c r="EOO10" s="214"/>
      <c r="EOP10" s="64"/>
      <c r="EOQ10" s="64"/>
      <c r="EOZ10" s="64"/>
      <c r="EPE10" s="214"/>
      <c r="EPF10" s="64"/>
      <c r="EPG10" s="64"/>
      <c r="EPP10" s="64"/>
      <c r="EPU10" s="214"/>
      <c r="EPV10" s="64"/>
      <c r="EPW10" s="64"/>
      <c r="EQF10" s="64"/>
      <c r="EQK10" s="214"/>
      <c r="EQL10" s="64"/>
      <c r="EQM10" s="64"/>
      <c r="EQV10" s="64"/>
      <c r="ERA10" s="214"/>
      <c r="ERB10" s="64"/>
      <c r="ERC10" s="64"/>
      <c r="ERL10" s="64"/>
      <c r="ERQ10" s="214"/>
      <c r="ERR10" s="64"/>
      <c r="ERS10" s="64"/>
      <c r="ESB10" s="64"/>
      <c r="ESG10" s="214"/>
      <c r="ESH10" s="64"/>
      <c r="ESI10" s="64"/>
      <c r="ESR10" s="64"/>
      <c r="ESW10" s="214"/>
      <c r="ESX10" s="64"/>
      <c r="ESY10" s="64"/>
      <c r="ETH10" s="64"/>
      <c r="ETM10" s="214"/>
      <c r="ETN10" s="64"/>
      <c r="ETO10" s="64"/>
      <c r="ETX10" s="64"/>
      <c r="EUC10" s="214"/>
      <c r="EUD10" s="64"/>
      <c r="EUE10" s="64"/>
      <c r="EUN10" s="64"/>
      <c r="EUS10" s="214"/>
      <c r="EUT10" s="64"/>
      <c r="EUU10" s="64"/>
      <c r="EVD10" s="64"/>
      <c r="EVI10" s="214"/>
      <c r="EVJ10" s="64"/>
      <c r="EVK10" s="64"/>
      <c r="EVT10" s="64"/>
      <c r="EVY10" s="214"/>
      <c r="EVZ10" s="64"/>
      <c r="EWA10" s="64"/>
      <c r="EWJ10" s="64"/>
      <c r="EWO10" s="214"/>
      <c r="EWP10" s="64"/>
      <c r="EWQ10" s="64"/>
      <c r="EWZ10" s="64"/>
      <c r="EXE10" s="214"/>
      <c r="EXF10" s="64"/>
      <c r="EXG10" s="64"/>
      <c r="EXP10" s="64"/>
      <c r="EXU10" s="214"/>
      <c r="EXV10" s="64"/>
      <c r="EXW10" s="64"/>
      <c r="EYF10" s="64"/>
      <c r="EYK10" s="214"/>
      <c r="EYL10" s="64"/>
      <c r="EYM10" s="64"/>
      <c r="EYV10" s="64"/>
      <c r="EZA10" s="214"/>
      <c r="EZB10" s="64"/>
      <c r="EZC10" s="64"/>
      <c r="EZL10" s="64"/>
      <c r="EZQ10" s="214"/>
      <c r="EZR10" s="64"/>
      <c r="EZS10" s="64"/>
      <c r="FAB10" s="64"/>
      <c r="FAG10" s="214"/>
      <c r="FAH10" s="64"/>
      <c r="FAI10" s="64"/>
      <c r="FAR10" s="64"/>
      <c r="FAW10" s="214"/>
      <c r="FAX10" s="64"/>
      <c r="FAY10" s="64"/>
      <c r="FBH10" s="64"/>
      <c r="FBM10" s="214"/>
      <c r="FBN10" s="64"/>
      <c r="FBO10" s="64"/>
      <c r="FBX10" s="64"/>
      <c r="FCC10" s="214"/>
      <c r="FCD10" s="64"/>
      <c r="FCE10" s="64"/>
      <c r="FCN10" s="64"/>
      <c r="FCS10" s="214"/>
      <c r="FCT10" s="64"/>
      <c r="FCU10" s="64"/>
      <c r="FDD10" s="64"/>
      <c r="FDI10" s="214"/>
      <c r="FDJ10" s="64"/>
      <c r="FDK10" s="64"/>
      <c r="FDT10" s="64"/>
      <c r="FDY10" s="214"/>
      <c r="FDZ10" s="64"/>
      <c r="FEA10" s="64"/>
      <c r="FEJ10" s="64"/>
      <c r="FEO10" s="214"/>
      <c r="FEP10" s="64"/>
      <c r="FEQ10" s="64"/>
      <c r="FEZ10" s="64"/>
      <c r="FFE10" s="214"/>
      <c r="FFF10" s="64"/>
      <c r="FFG10" s="64"/>
      <c r="FFP10" s="64"/>
      <c r="FFU10" s="214"/>
      <c r="FFV10" s="64"/>
      <c r="FFW10" s="64"/>
      <c r="FGF10" s="64"/>
      <c r="FGK10" s="214"/>
      <c r="FGL10" s="64"/>
      <c r="FGM10" s="64"/>
      <c r="FGV10" s="64"/>
      <c r="FHA10" s="214"/>
      <c r="FHB10" s="64"/>
      <c r="FHC10" s="64"/>
      <c r="FHL10" s="64"/>
      <c r="FHQ10" s="214"/>
      <c r="FHR10" s="64"/>
      <c r="FHS10" s="64"/>
      <c r="FIB10" s="64"/>
      <c r="FIG10" s="214"/>
      <c r="FIH10" s="64"/>
      <c r="FII10" s="64"/>
      <c r="FIR10" s="64"/>
      <c r="FIW10" s="214"/>
      <c r="FIX10" s="64"/>
      <c r="FIY10" s="64"/>
      <c r="FJH10" s="64"/>
      <c r="FJM10" s="214"/>
      <c r="FJN10" s="64"/>
      <c r="FJO10" s="64"/>
      <c r="FJX10" s="64"/>
      <c r="FKC10" s="214"/>
      <c r="FKD10" s="64"/>
      <c r="FKE10" s="64"/>
      <c r="FKN10" s="64"/>
      <c r="FKS10" s="214"/>
      <c r="FKT10" s="64"/>
      <c r="FKU10" s="64"/>
      <c r="FLD10" s="64"/>
      <c r="FLI10" s="214"/>
      <c r="FLJ10" s="64"/>
      <c r="FLK10" s="64"/>
      <c r="FLT10" s="64"/>
      <c r="FLY10" s="214"/>
      <c r="FLZ10" s="64"/>
      <c r="FMA10" s="64"/>
      <c r="FMJ10" s="64"/>
      <c r="FMO10" s="214"/>
      <c r="FMP10" s="64"/>
      <c r="FMQ10" s="64"/>
      <c r="FMZ10" s="64"/>
      <c r="FNE10" s="214"/>
      <c r="FNF10" s="64"/>
      <c r="FNG10" s="64"/>
      <c r="FNP10" s="64"/>
      <c r="FNU10" s="214"/>
      <c r="FNV10" s="64"/>
      <c r="FNW10" s="64"/>
      <c r="FOF10" s="64"/>
      <c r="FOK10" s="214"/>
      <c r="FOL10" s="64"/>
      <c r="FOM10" s="64"/>
      <c r="FOV10" s="64"/>
      <c r="FPA10" s="214"/>
      <c r="FPB10" s="64"/>
      <c r="FPC10" s="64"/>
      <c r="FPL10" s="64"/>
      <c r="FPQ10" s="214"/>
      <c r="FPR10" s="64"/>
      <c r="FPS10" s="64"/>
      <c r="FQB10" s="64"/>
      <c r="FQG10" s="214"/>
      <c r="FQH10" s="64"/>
      <c r="FQI10" s="64"/>
      <c r="FQR10" s="64"/>
      <c r="FQW10" s="214"/>
      <c r="FQX10" s="64"/>
      <c r="FQY10" s="64"/>
      <c r="FRH10" s="64"/>
      <c r="FRM10" s="214"/>
      <c r="FRN10" s="64"/>
      <c r="FRO10" s="64"/>
      <c r="FRX10" s="64"/>
      <c r="FSC10" s="214"/>
      <c r="FSD10" s="64"/>
      <c r="FSE10" s="64"/>
      <c r="FSN10" s="64"/>
      <c r="FSS10" s="214"/>
      <c r="FST10" s="64"/>
      <c r="FSU10" s="64"/>
      <c r="FTD10" s="64"/>
      <c r="FTI10" s="214"/>
      <c r="FTJ10" s="64"/>
      <c r="FTK10" s="64"/>
      <c r="FTT10" s="64"/>
      <c r="FTY10" s="214"/>
      <c r="FTZ10" s="64"/>
      <c r="FUA10" s="64"/>
      <c r="FUJ10" s="64"/>
      <c r="FUO10" s="214"/>
      <c r="FUP10" s="64"/>
      <c r="FUQ10" s="64"/>
      <c r="FUZ10" s="64"/>
      <c r="FVE10" s="214"/>
      <c r="FVF10" s="64"/>
      <c r="FVG10" s="64"/>
      <c r="FVP10" s="64"/>
      <c r="FVU10" s="214"/>
      <c r="FVV10" s="64"/>
      <c r="FVW10" s="64"/>
      <c r="FWF10" s="64"/>
      <c r="FWK10" s="214"/>
      <c r="FWL10" s="64"/>
      <c r="FWM10" s="64"/>
      <c r="FWV10" s="64"/>
      <c r="FXA10" s="214"/>
      <c r="FXB10" s="64"/>
      <c r="FXC10" s="64"/>
      <c r="FXL10" s="64"/>
      <c r="FXQ10" s="214"/>
      <c r="FXR10" s="64"/>
      <c r="FXS10" s="64"/>
      <c r="FYB10" s="64"/>
      <c r="FYG10" s="214"/>
      <c r="FYH10" s="64"/>
      <c r="FYI10" s="64"/>
      <c r="FYR10" s="64"/>
      <c r="FYW10" s="214"/>
      <c r="FYX10" s="64"/>
      <c r="FYY10" s="64"/>
      <c r="FZH10" s="64"/>
      <c r="FZM10" s="214"/>
      <c r="FZN10" s="64"/>
      <c r="FZO10" s="64"/>
      <c r="FZX10" s="64"/>
      <c r="GAC10" s="214"/>
      <c r="GAD10" s="64"/>
      <c r="GAE10" s="64"/>
      <c r="GAN10" s="64"/>
      <c r="GAS10" s="214"/>
      <c r="GAT10" s="64"/>
      <c r="GAU10" s="64"/>
      <c r="GBD10" s="64"/>
      <c r="GBI10" s="214"/>
      <c r="GBJ10" s="64"/>
      <c r="GBK10" s="64"/>
      <c r="GBT10" s="64"/>
      <c r="GBY10" s="214"/>
      <c r="GBZ10" s="64"/>
      <c r="GCA10" s="64"/>
      <c r="GCJ10" s="64"/>
      <c r="GCO10" s="214"/>
      <c r="GCP10" s="64"/>
      <c r="GCQ10" s="64"/>
      <c r="GCZ10" s="64"/>
      <c r="GDE10" s="214"/>
      <c r="GDF10" s="64"/>
      <c r="GDG10" s="64"/>
      <c r="GDP10" s="64"/>
      <c r="GDU10" s="214"/>
      <c r="GDV10" s="64"/>
      <c r="GDW10" s="64"/>
      <c r="GEF10" s="64"/>
      <c r="GEK10" s="214"/>
      <c r="GEL10" s="64"/>
      <c r="GEM10" s="64"/>
      <c r="GEV10" s="64"/>
      <c r="GFA10" s="214"/>
      <c r="GFB10" s="64"/>
      <c r="GFC10" s="64"/>
      <c r="GFL10" s="64"/>
      <c r="GFQ10" s="214"/>
      <c r="GFR10" s="64"/>
      <c r="GFS10" s="64"/>
      <c r="GGB10" s="64"/>
      <c r="GGG10" s="214"/>
      <c r="GGH10" s="64"/>
      <c r="GGI10" s="64"/>
      <c r="GGR10" s="64"/>
      <c r="GGW10" s="214"/>
      <c r="GGX10" s="64"/>
      <c r="GGY10" s="64"/>
      <c r="GHH10" s="64"/>
      <c r="GHM10" s="214"/>
      <c r="GHN10" s="64"/>
      <c r="GHO10" s="64"/>
      <c r="GHX10" s="64"/>
      <c r="GIC10" s="214"/>
      <c r="GID10" s="64"/>
      <c r="GIE10" s="64"/>
      <c r="GIN10" s="64"/>
      <c r="GIS10" s="214"/>
      <c r="GIT10" s="64"/>
      <c r="GIU10" s="64"/>
      <c r="GJD10" s="64"/>
      <c r="GJI10" s="214"/>
      <c r="GJJ10" s="64"/>
      <c r="GJK10" s="64"/>
      <c r="GJT10" s="64"/>
      <c r="GJY10" s="214"/>
      <c r="GJZ10" s="64"/>
      <c r="GKA10" s="64"/>
      <c r="GKJ10" s="64"/>
      <c r="GKO10" s="214"/>
      <c r="GKP10" s="64"/>
      <c r="GKQ10" s="64"/>
      <c r="GKZ10" s="64"/>
      <c r="GLE10" s="214"/>
      <c r="GLF10" s="64"/>
      <c r="GLG10" s="64"/>
      <c r="GLP10" s="64"/>
      <c r="GLU10" s="214"/>
      <c r="GLV10" s="64"/>
      <c r="GLW10" s="64"/>
      <c r="GMF10" s="64"/>
      <c r="GMK10" s="214"/>
      <c r="GML10" s="64"/>
      <c r="GMM10" s="64"/>
      <c r="GMV10" s="64"/>
      <c r="GNA10" s="214"/>
      <c r="GNB10" s="64"/>
      <c r="GNC10" s="64"/>
      <c r="GNL10" s="64"/>
      <c r="GNQ10" s="214"/>
      <c r="GNR10" s="64"/>
      <c r="GNS10" s="64"/>
      <c r="GOB10" s="64"/>
      <c r="GOG10" s="214"/>
      <c r="GOH10" s="64"/>
      <c r="GOI10" s="64"/>
      <c r="GOR10" s="64"/>
      <c r="GOW10" s="214"/>
      <c r="GOX10" s="64"/>
      <c r="GOY10" s="64"/>
      <c r="GPH10" s="64"/>
      <c r="GPM10" s="214"/>
      <c r="GPN10" s="64"/>
      <c r="GPO10" s="64"/>
      <c r="GPX10" s="64"/>
      <c r="GQC10" s="214"/>
      <c r="GQD10" s="64"/>
      <c r="GQE10" s="64"/>
      <c r="GQN10" s="64"/>
      <c r="GQS10" s="214"/>
      <c r="GQT10" s="64"/>
      <c r="GQU10" s="64"/>
      <c r="GRD10" s="64"/>
      <c r="GRI10" s="214"/>
      <c r="GRJ10" s="64"/>
      <c r="GRK10" s="64"/>
      <c r="GRT10" s="64"/>
      <c r="GRY10" s="214"/>
      <c r="GRZ10" s="64"/>
      <c r="GSA10" s="64"/>
      <c r="GSJ10" s="64"/>
      <c r="GSO10" s="214"/>
      <c r="GSP10" s="64"/>
      <c r="GSQ10" s="64"/>
      <c r="GSZ10" s="64"/>
      <c r="GTE10" s="214"/>
      <c r="GTF10" s="64"/>
      <c r="GTG10" s="64"/>
      <c r="GTP10" s="64"/>
      <c r="GTU10" s="214"/>
      <c r="GTV10" s="64"/>
      <c r="GTW10" s="64"/>
      <c r="GUF10" s="64"/>
      <c r="GUK10" s="214"/>
      <c r="GUL10" s="64"/>
      <c r="GUM10" s="64"/>
      <c r="GUV10" s="64"/>
      <c r="GVA10" s="214"/>
      <c r="GVB10" s="64"/>
      <c r="GVC10" s="64"/>
      <c r="GVL10" s="64"/>
      <c r="GVQ10" s="214"/>
      <c r="GVR10" s="64"/>
      <c r="GVS10" s="64"/>
      <c r="GWB10" s="64"/>
      <c r="GWG10" s="214"/>
      <c r="GWH10" s="64"/>
      <c r="GWI10" s="64"/>
      <c r="GWR10" s="64"/>
      <c r="GWW10" s="214"/>
      <c r="GWX10" s="64"/>
      <c r="GWY10" s="64"/>
      <c r="GXH10" s="64"/>
      <c r="GXM10" s="214"/>
      <c r="GXN10" s="64"/>
      <c r="GXO10" s="64"/>
      <c r="GXX10" s="64"/>
      <c r="GYC10" s="214"/>
      <c r="GYD10" s="64"/>
      <c r="GYE10" s="64"/>
      <c r="GYN10" s="64"/>
      <c r="GYS10" s="214"/>
      <c r="GYT10" s="64"/>
      <c r="GYU10" s="64"/>
      <c r="GZD10" s="64"/>
      <c r="GZI10" s="214"/>
      <c r="GZJ10" s="64"/>
      <c r="GZK10" s="64"/>
      <c r="GZT10" s="64"/>
      <c r="GZY10" s="214"/>
      <c r="GZZ10" s="64"/>
      <c r="HAA10" s="64"/>
      <c r="HAJ10" s="64"/>
      <c r="HAO10" s="214"/>
      <c r="HAP10" s="64"/>
      <c r="HAQ10" s="64"/>
      <c r="HAZ10" s="64"/>
      <c r="HBE10" s="214"/>
      <c r="HBF10" s="64"/>
      <c r="HBG10" s="64"/>
      <c r="HBP10" s="64"/>
      <c r="HBU10" s="214"/>
      <c r="HBV10" s="64"/>
      <c r="HBW10" s="64"/>
      <c r="HCF10" s="64"/>
      <c r="HCK10" s="214"/>
      <c r="HCL10" s="64"/>
      <c r="HCM10" s="64"/>
      <c r="HCV10" s="64"/>
      <c r="HDA10" s="214"/>
      <c r="HDB10" s="64"/>
      <c r="HDC10" s="64"/>
      <c r="HDL10" s="64"/>
      <c r="HDQ10" s="214"/>
      <c r="HDR10" s="64"/>
      <c r="HDS10" s="64"/>
      <c r="HEB10" s="64"/>
      <c r="HEG10" s="214"/>
      <c r="HEH10" s="64"/>
      <c r="HEI10" s="64"/>
      <c r="HER10" s="64"/>
      <c r="HEW10" s="214"/>
      <c r="HEX10" s="64"/>
      <c r="HEY10" s="64"/>
      <c r="HFH10" s="64"/>
      <c r="HFM10" s="214"/>
      <c r="HFN10" s="64"/>
      <c r="HFO10" s="64"/>
      <c r="HFX10" s="64"/>
      <c r="HGC10" s="214"/>
      <c r="HGD10" s="64"/>
      <c r="HGE10" s="64"/>
      <c r="HGN10" s="64"/>
      <c r="HGS10" s="214"/>
      <c r="HGT10" s="64"/>
      <c r="HGU10" s="64"/>
      <c r="HHD10" s="64"/>
      <c r="HHI10" s="214"/>
      <c r="HHJ10" s="64"/>
      <c r="HHK10" s="64"/>
      <c r="HHT10" s="64"/>
      <c r="HHY10" s="214"/>
      <c r="HHZ10" s="64"/>
      <c r="HIA10" s="64"/>
      <c r="HIJ10" s="64"/>
      <c r="HIO10" s="214"/>
      <c r="HIP10" s="64"/>
      <c r="HIQ10" s="64"/>
      <c r="HIZ10" s="64"/>
      <c r="HJE10" s="214"/>
      <c r="HJF10" s="64"/>
      <c r="HJG10" s="64"/>
      <c r="HJP10" s="64"/>
      <c r="HJU10" s="214"/>
      <c r="HJV10" s="64"/>
      <c r="HJW10" s="64"/>
      <c r="HKF10" s="64"/>
      <c r="HKK10" s="214"/>
      <c r="HKL10" s="64"/>
      <c r="HKM10" s="64"/>
      <c r="HKV10" s="64"/>
      <c r="HLA10" s="214"/>
      <c r="HLB10" s="64"/>
      <c r="HLC10" s="64"/>
      <c r="HLL10" s="64"/>
      <c r="HLQ10" s="214"/>
      <c r="HLR10" s="64"/>
      <c r="HLS10" s="64"/>
      <c r="HMB10" s="64"/>
      <c r="HMG10" s="214"/>
      <c r="HMH10" s="64"/>
      <c r="HMI10" s="64"/>
      <c r="HMR10" s="64"/>
      <c r="HMW10" s="214"/>
      <c r="HMX10" s="64"/>
      <c r="HMY10" s="64"/>
      <c r="HNH10" s="64"/>
      <c r="HNM10" s="214"/>
      <c r="HNN10" s="64"/>
      <c r="HNO10" s="64"/>
      <c r="HNX10" s="64"/>
      <c r="HOC10" s="214"/>
      <c r="HOD10" s="64"/>
      <c r="HOE10" s="64"/>
      <c r="HON10" s="64"/>
      <c r="HOS10" s="214"/>
      <c r="HOT10" s="64"/>
      <c r="HOU10" s="64"/>
      <c r="HPD10" s="64"/>
      <c r="HPI10" s="214"/>
      <c r="HPJ10" s="64"/>
      <c r="HPK10" s="64"/>
      <c r="HPT10" s="64"/>
      <c r="HPY10" s="214"/>
      <c r="HPZ10" s="64"/>
      <c r="HQA10" s="64"/>
      <c r="HQJ10" s="64"/>
      <c r="HQO10" s="214"/>
      <c r="HQP10" s="64"/>
      <c r="HQQ10" s="64"/>
      <c r="HQZ10" s="64"/>
      <c r="HRE10" s="214"/>
      <c r="HRF10" s="64"/>
      <c r="HRG10" s="64"/>
      <c r="HRP10" s="64"/>
      <c r="HRU10" s="214"/>
      <c r="HRV10" s="64"/>
      <c r="HRW10" s="64"/>
      <c r="HSF10" s="64"/>
      <c r="HSK10" s="214"/>
      <c r="HSL10" s="64"/>
      <c r="HSM10" s="64"/>
      <c r="HSV10" s="64"/>
      <c r="HTA10" s="214"/>
      <c r="HTB10" s="64"/>
      <c r="HTC10" s="64"/>
      <c r="HTL10" s="64"/>
      <c r="HTQ10" s="214"/>
      <c r="HTR10" s="64"/>
      <c r="HTS10" s="64"/>
      <c r="HUB10" s="64"/>
      <c r="HUG10" s="214"/>
      <c r="HUH10" s="64"/>
      <c r="HUI10" s="64"/>
      <c r="HUR10" s="64"/>
      <c r="HUW10" s="214"/>
      <c r="HUX10" s="64"/>
      <c r="HUY10" s="64"/>
      <c r="HVH10" s="64"/>
      <c r="HVM10" s="214"/>
      <c r="HVN10" s="64"/>
      <c r="HVO10" s="64"/>
      <c r="HVX10" s="64"/>
      <c r="HWC10" s="214"/>
      <c r="HWD10" s="64"/>
      <c r="HWE10" s="64"/>
      <c r="HWN10" s="64"/>
      <c r="HWS10" s="214"/>
      <c r="HWT10" s="64"/>
      <c r="HWU10" s="64"/>
      <c r="HXD10" s="64"/>
      <c r="HXI10" s="214"/>
      <c r="HXJ10" s="64"/>
      <c r="HXK10" s="64"/>
      <c r="HXT10" s="64"/>
      <c r="HXY10" s="214"/>
      <c r="HXZ10" s="64"/>
      <c r="HYA10" s="64"/>
      <c r="HYJ10" s="64"/>
      <c r="HYO10" s="214"/>
      <c r="HYP10" s="64"/>
      <c r="HYQ10" s="64"/>
      <c r="HYZ10" s="64"/>
      <c r="HZE10" s="214"/>
      <c r="HZF10" s="64"/>
      <c r="HZG10" s="64"/>
      <c r="HZP10" s="64"/>
      <c r="HZU10" s="214"/>
      <c r="HZV10" s="64"/>
      <c r="HZW10" s="64"/>
      <c r="IAF10" s="64"/>
      <c r="IAK10" s="214"/>
      <c r="IAL10" s="64"/>
      <c r="IAM10" s="64"/>
      <c r="IAV10" s="64"/>
      <c r="IBA10" s="214"/>
      <c r="IBB10" s="64"/>
      <c r="IBC10" s="64"/>
      <c r="IBL10" s="64"/>
      <c r="IBQ10" s="214"/>
      <c r="IBR10" s="64"/>
      <c r="IBS10" s="64"/>
      <c r="ICB10" s="64"/>
      <c r="ICG10" s="214"/>
      <c r="ICH10" s="64"/>
      <c r="ICI10" s="64"/>
      <c r="ICR10" s="64"/>
      <c r="ICW10" s="214"/>
      <c r="ICX10" s="64"/>
      <c r="ICY10" s="64"/>
      <c r="IDH10" s="64"/>
      <c r="IDM10" s="214"/>
      <c r="IDN10" s="64"/>
      <c r="IDO10" s="64"/>
      <c r="IDX10" s="64"/>
      <c r="IEC10" s="214"/>
      <c r="IED10" s="64"/>
      <c r="IEE10" s="64"/>
      <c r="IEN10" s="64"/>
      <c r="IES10" s="214"/>
      <c r="IET10" s="64"/>
      <c r="IEU10" s="64"/>
      <c r="IFD10" s="64"/>
      <c r="IFI10" s="214"/>
      <c r="IFJ10" s="64"/>
      <c r="IFK10" s="64"/>
      <c r="IFT10" s="64"/>
      <c r="IFY10" s="214"/>
      <c r="IFZ10" s="64"/>
      <c r="IGA10" s="64"/>
      <c r="IGJ10" s="64"/>
      <c r="IGO10" s="214"/>
      <c r="IGP10" s="64"/>
      <c r="IGQ10" s="64"/>
      <c r="IGZ10" s="64"/>
      <c r="IHE10" s="214"/>
      <c r="IHF10" s="64"/>
      <c r="IHG10" s="64"/>
      <c r="IHP10" s="64"/>
      <c r="IHU10" s="214"/>
      <c r="IHV10" s="64"/>
      <c r="IHW10" s="64"/>
      <c r="IIF10" s="64"/>
      <c r="IIK10" s="214"/>
      <c r="IIL10" s="64"/>
      <c r="IIM10" s="64"/>
      <c r="IIV10" s="64"/>
      <c r="IJA10" s="214"/>
      <c r="IJB10" s="64"/>
      <c r="IJC10" s="64"/>
      <c r="IJL10" s="64"/>
      <c r="IJQ10" s="214"/>
      <c r="IJR10" s="64"/>
      <c r="IJS10" s="64"/>
      <c r="IKB10" s="64"/>
      <c r="IKG10" s="214"/>
      <c r="IKH10" s="64"/>
      <c r="IKI10" s="64"/>
      <c r="IKR10" s="64"/>
      <c r="IKW10" s="214"/>
      <c r="IKX10" s="64"/>
      <c r="IKY10" s="64"/>
      <c r="ILH10" s="64"/>
      <c r="ILM10" s="214"/>
      <c r="ILN10" s="64"/>
      <c r="ILO10" s="64"/>
      <c r="ILX10" s="64"/>
      <c r="IMC10" s="214"/>
      <c r="IMD10" s="64"/>
      <c r="IME10" s="64"/>
      <c r="IMN10" s="64"/>
      <c r="IMS10" s="214"/>
      <c r="IMT10" s="64"/>
      <c r="IMU10" s="64"/>
      <c r="IND10" s="64"/>
      <c r="INI10" s="214"/>
      <c r="INJ10" s="64"/>
      <c r="INK10" s="64"/>
      <c r="INT10" s="64"/>
      <c r="INY10" s="214"/>
      <c r="INZ10" s="64"/>
      <c r="IOA10" s="64"/>
      <c r="IOJ10" s="64"/>
      <c r="IOO10" s="214"/>
      <c r="IOP10" s="64"/>
      <c r="IOQ10" s="64"/>
      <c r="IOZ10" s="64"/>
      <c r="IPE10" s="214"/>
      <c r="IPF10" s="64"/>
      <c r="IPG10" s="64"/>
      <c r="IPP10" s="64"/>
      <c r="IPU10" s="214"/>
      <c r="IPV10" s="64"/>
      <c r="IPW10" s="64"/>
      <c r="IQF10" s="64"/>
      <c r="IQK10" s="214"/>
      <c r="IQL10" s="64"/>
      <c r="IQM10" s="64"/>
      <c r="IQV10" s="64"/>
      <c r="IRA10" s="214"/>
      <c r="IRB10" s="64"/>
      <c r="IRC10" s="64"/>
      <c r="IRL10" s="64"/>
      <c r="IRQ10" s="214"/>
      <c r="IRR10" s="64"/>
      <c r="IRS10" s="64"/>
      <c r="ISB10" s="64"/>
      <c r="ISG10" s="214"/>
      <c r="ISH10" s="64"/>
      <c r="ISI10" s="64"/>
      <c r="ISR10" s="64"/>
      <c r="ISW10" s="214"/>
      <c r="ISX10" s="64"/>
      <c r="ISY10" s="64"/>
      <c r="ITH10" s="64"/>
      <c r="ITM10" s="214"/>
      <c r="ITN10" s="64"/>
      <c r="ITO10" s="64"/>
      <c r="ITX10" s="64"/>
      <c r="IUC10" s="214"/>
      <c r="IUD10" s="64"/>
      <c r="IUE10" s="64"/>
      <c r="IUN10" s="64"/>
      <c r="IUS10" s="214"/>
      <c r="IUT10" s="64"/>
      <c r="IUU10" s="64"/>
      <c r="IVD10" s="64"/>
      <c r="IVI10" s="214"/>
      <c r="IVJ10" s="64"/>
      <c r="IVK10" s="64"/>
      <c r="IVT10" s="64"/>
      <c r="IVY10" s="214"/>
      <c r="IVZ10" s="64"/>
      <c r="IWA10" s="64"/>
      <c r="IWJ10" s="64"/>
      <c r="IWO10" s="214"/>
      <c r="IWP10" s="64"/>
      <c r="IWQ10" s="64"/>
      <c r="IWZ10" s="64"/>
      <c r="IXE10" s="214"/>
      <c r="IXF10" s="64"/>
      <c r="IXG10" s="64"/>
      <c r="IXP10" s="64"/>
      <c r="IXU10" s="214"/>
      <c r="IXV10" s="64"/>
      <c r="IXW10" s="64"/>
      <c r="IYF10" s="64"/>
      <c r="IYK10" s="214"/>
      <c r="IYL10" s="64"/>
      <c r="IYM10" s="64"/>
      <c r="IYV10" s="64"/>
      <c r="IZA10" s="214"/>
      <c r="IZB10" s="64"/>
      <c r="IZC10" s="64"/>
      <c r="IZL10" s="64"/>
      <c r="IZQ10" s="214"/>
      <c r="IZR10" s="64"/>
      <c r="IZS10" s="64"/>
      <c r="JAB10" s="64"/>
      <c r="JAG10" s="214"/>
      <c r="JAH10" s="64"/>
      <c r="JAI10" s="64"/>
      <c r="JAR10" s="64"/>
      <c r="JAW10" s="214"/>
      <c r="JAX10" s="64"/>
      <c r="JAY10" s="64"/>
      <c r="JBH10" s="64"/>
      <c r="JBM10" s="214"/>
      <c r="JBN10" s="64"/>
      <c r="JBO10" s="64"/>
      <c r="JBX10" s="64"/>
      <c r="JCC10" s="214"/>
      <c r="JCD10" s="64"/>
      <c r="JCE10" s="64"/>
      <c r="JCN10" s="64"/>
      <c r="JCS10" s="214"/>
      <c r="JCT10" s="64"/>
      <c r="JCU10" s="64"/>
      <c r="JDD10" s="64"/>
      <c r="JDI10" s="214"/>
      <c r="JDJ10" s="64"/>
      <c r="JDK10" s="64"/>
      <c r="JDT10" s="64"/>
      <c r="JDY10" s="214"/>
      <c r="JDZ10" s="64"/>
      <c r="JEA10" s="64"/>
      <c r="JEJ10" s="64"/>
      <c r="JEO10" s="214"/>
      <c r="JEP10" s="64"/>
      <c r="JEQ10" s="64"/>
      <c r="JEZ10" s="64"/>
      <c r="JFE10" s="214"/>
      <c r="JFF10" s="64"/>
      <c r="JFG10" s="64"/>
      <c r="JFP10" s="64"/>
      <c r="JFU10" s="214"/>
      <c r="JFV10" s="64"/>
      <c r="JFW10" s="64"/>
      <c r="JGF10" s="64"/>
      <c r="JGK10" s="214"/>
      <c r="JGL10" s="64"/>
      <c r="JGM10" s="64"/>
      <c r="JGV10" s="64"/>
      <c r="JHA10" s="214"/>
      <c r="JHB10" s="64"/>
      <c r="JHC10" s="64"/>
      <c r="JHL10" s="64"/>
      <c r="JHQ10" s="214"/>
      <c r="JHR10" s="64"/>
      <c r="JHS10" s="64"/>
      <c r="JIB10" s="64"/>
      <c r="JIG10" s="214"/>
      <c r="JIH10" s="64"/>
      <c r="JII10" s="64"/>
      <c r="JIR10" s="64"/>
      <c r="JIW10" s="214"/>
      <c r="JIX10" s="64"/>
      <c r="JIY10" s="64"/>
      <c r="JJH10" s="64"/>
      <c r="JJM10" s="214"/>
      <c r="JJN10" s="64"/>
      <c r="JJO10" s="64"/>
      <c r="JJX10" s="64"/>
      <c r="JKC10" s="214"/>
      <c r="JKD10" s="64"/>
      <c r="JKE10" s="64"/>
      <c r="JKN10" s="64"/>
      <c r="JKS10" s="214"/>
      <c r="JKT10" s="64"/>
      <c r="JKU10" s="64"/>
      <c r="JLD10" s="64"/>
      <c r="JLI10" s="214"/>
      <c r="JLJ10" s="64"/>
      <c r="JLK10" s="64"/>
      <c r="JLT10" s="64"/>
      <c r="JLY10" s="214"/>
      <c r="JLZ10" s="64"/>
      <c r="JMA10" s="64"/>
      <c r="JMJ10" s="64"/>
      <c r="JMO10" s="214"/>
      <c r="JMP10" s="64"/>
      <c r="JMQ10" s="64"/>
      <c r="JMZ10" s="64"/>
      <c r="JNE10" s="214"/>
      <c r="JNF10" s="64"/>
      <c r="JNG10" s="64"/>
      <c r="JNP10" s="64"/>
      <c r="JNU10" s="214"/>
      <c r="JNV10" s="64"/>
      <c r="JNW10" s="64"/>
      <c r="JOF10" s="64"/>
      <c r="JOK10" s="214"/>
      <c r="JOL10" s="64"/>
      <c r="JOM10" s="64"/>
      <c r="JOV10" s="64"/>
      <c r="JPA10" s="214"/>
      <c r="JPB10" s="64"/>
      <c r="JPC10" s="64"/>
      <c r="JPL10" s="64"/>
      <c r="JPQ10" s="214"/>
      <c r="JPR10" s="64"/>
      <c r="JPS10" s="64"/>
      <c r="JQB10" s="64"/>
      <c r="JQG10" s="214"/>
      <c r="JQH10" s="64"/>
      <c r="JQI10" s="64"/>
      <c r="JQR10" s="64"/>
      <c r="JQW10" s="214"/>
      <c r="JQX10" s="64"/>
      <c r="JQY10" s="64"/>
      <c r="JRH10" s="64"/>
      <c r="JRM10" s="214"/>
      <c r="JRN10" s="64"/>
      <c r="JRO10" s="64"/>
      <c r="JRX10" s="64"/>
      <c r="JSC10" s="214"/>
      <c r="JSD10" s="64"/>
      <c r="JSE10" s="64"/>
      <c r="JSN10" s="64"/>
      <c r="JSS10" s="214"/>
      <c r="JST10" s="64"/>
      <c r="JSU10" s="64"/>
      <c r="JTD10" s="64"/>
      <c r="JTI10" s="214"/>
      <c r="JTJ10" s="64"/>
      <c r="JTK10" s="64"/>
      <c r="JTT10" s="64"/>
      <c r="JTY10" s="214"/>
      <c r="JTZ10" s="64"/>
      <c r="JUA10" s="64"/>
      <c r="JUJ10" s="64"/>
      <c r="JUO10" s="214"/>
      <c r="JUP10" s="64"/>
      <c r="JUQ10" s="64"/>
      <c r="JUZ10" s="64"/>
      <c r="JVE10" s="214"/>
      <c r="JVF10" s="64"/>
      <c r="JVG10" s="64"/>
      <c r="JVP10" s="64"/>
      <c r="JVU10" s="214"/>
      <c r="JVV10" s="64"/>
      <c r="JVW10" s="64"/>
      <c r="JWF10" s="64"/>
      <c r="JWK10" s="214"/>
      <c r="JWL10" s="64"/>
      <c r="JWM10" s="64"/>
      <c r="JWV10" s="64"/>
      <c r="JXA10" s="214"/>
      <c r="JXB10" s="64"/>
      <c r="JXC10" s="64"/>
      <c r="JXL10" s="64"/>
      <c r="JXQ10" s="214"/>
      <c r="JXR10" s="64"/>
      <c r="JXS10" s="64"/>
      <c r="JYB10" s="64"/>
      <c r="JYG10" s="214"/>
      <c r="JYH10" s="64"/>
      <c r="JYI10" s="64"/>
      <c r="JYR10" s="64"/>
      <c r="JYW10" s="214"/>
      <c r="JYX10" s="64"/>
      <c r="JYY10" s="64"/>
      <c r="JZH10" s="64"/>
      <c r="JZM10" s="214"/>
      <c r="JZN10" s="64"/>
      <c r="JZO10" s="64"/>
      <c r="JZX10" s="64"/>
      <c r="KAC10" s="214"/>
      <c r="KAD10" s="64"/>
      <c r="KAE10" s="64"/>
      <c r="KAN10" s="64"/>
      <c r="KAS10" s="214"/>
      <c r="KAT10" s="64"/>
      <c r="KAU10" s="64"/>
      <c r="KBD10" s="64"/>
      <c r="KBI10" s="214"/>
      <c r="KBJ10" s="64"/>
      <c r="KBK10" s="64"/>
      <c r="KBT10" s="64"/>
      <c r="KBY10" s="214"/>
      <c r="KBZ10" s="64"/>
      <c r="KCA10" s="64"/>
      <c r="KCJ10" s="64"/>
      <c r="KCO10" s="214"/>
      <c r="KCP10" s="64"/>
      <c r="KCQ10" s="64"/>
      <c r="KCZ10" s="64"/>
      <c r="KDE10" s="214"/>
      <c r="KDF10" s="64"/>
      <c r="KDG10" s="64"/>
      <c r="KDP10" s="64"/>
      <c r="KDU10" s="214"/>
      <c r="KDV10" s="64"/>
      <c r="KDW10" s="64"/>
      <c r="KEF10" s="64"/>
      <c r="KEK10" s="214"/>
      <c r="KEL10" s="64"/>
      <c r="KEM10" s="64"/>
      <c r="KEV10" s="64"/>
      <c r="KFA10" s="214"/>
      <c r="KFB10" s="64"/>
      <c r="KFC10" s="64"/>
      <c r="KFL10" s="64"/>
      <c r="KFQ10" s="214"/>
      <c r="KFR10" s="64"/>
      <c r="KFS10" s="64"/>
      <c r="KGB10" s="64"/>
      <c r="KGG10" s="214"/>
      <c r="KGH10" s="64"/>
      <c r="KGI10" s="64"/>
      <c r="KGR10" s="64"/>
      <c r="KGW10" s="214"/>
      <c r="KGX10" s="64"/>
      <c r="KGY10" s="64"/>
      <c r="KHH10" s="64"/>
      <c r="KHM10" s="214"/>
      <c r="KHN10" s="64"/>
      <c r="KHO10" s="64"/>
      <c r="KHX10" s="64"/>
      <c r="KIC10" s="214"/>
      <c r="KID10" s="64"/>
      <c r="KIE10" s="64"/>
      <c r="KIN10" s="64"/>
      <c r="KIS10" s="214"/>
      <c r="KIT10" s="64"/>
      <c r="KIU10" s="64"/>
      <c r="KJD10" s="64"/>
      <c r="KJI10" s="214"/>
      <c r="KJJ10" s="64"/>
      <c r="KJK10" s="64"/>
      <c r="KJT10" s="64"/>
      <c r="KJY10" s="214"/>
      <c r="KJZ10" s="64"/>
      <c r="KKA10" s="64"/>
      <c r="KKJ10" s="64"/>
      <c r="KKO10" s="214"/>
      <c r="KKP10" s="64"/>
      <c r="KKQ10" s="64"/>
      <c r="KKZ10" s="64"/>
      <c r="KLE10" s="214"/>
      <c r="KLF10" s="64"/>
      <c r="KLG10" s="64"/>
      <c r="KLP10" s="64"/>
      <c r="KLU10" s="214"/>
      <c r="KLV10" s="64"/>
      <c r="KLW10" s="64"/>
      <c r="KMF10" s="64"/>
      <c r="KMK10" s="214"/>
      <c r="KML10" s="64"/>
      <c r="KMM10" s="64"/>
      <c r="KMV10" s="64"/>
      <c r="KNA10" s="214"/>
      <c r="KNB10" s="64"/>
      <c r="KNC10" s="64"/>
      <c r="KNL10" s="64"/>
      <c r="KNQ10" s="214"/>
      <c r="KNR10" s="64"/>
      <c r="KNS10" s="64"/>
      <c r="KOB10" s="64"/>
      <c r="KOG10" s="214"/>
      <c r="KOH10" s="64"/>
      <c r="KOI10" s="64"/>
      <c r="KOR10" s="64"/>
      <c r="KOW10" s="214"/>
      <c r="KOX10" s="64"/>
      <c r="KOY10" s="64"/>
      <c r="KPH10" s="64"/>
      <c r="KPM10" s="214"/>
      <c r="KPN10" s="64"/>
      <c r="KPO10" s="64"/>
      <c r="KPX10" s="64"/>
      <c r="KQC10" s="214"/>
      <c r="KQD10" s="64"/>
      <c r="KQE10" s="64"/>
      <c r="KQN10" s="64"/>
      <c r="KQS10" s="214"/>
      <c r="KQT10" s="64"/>
      <c r="KQU10" s="64"/>
      <c r="KRD10" s="64"/>
      <c r="KRI10" s="214"/>
      <c r="KRJ10" s="64"/>
      <c r="KRK10" s="64"/>
      <c r="KRT10" s="64"/>
      <c r="KRY10" s="214"/>
      <c r="KRZ10" s="64"/>
      <c r="KSA10" s="64"/>
      <c r="KSJ10" s="64"/>
      <c r="KSO10" s="214"/>
      <c r="KSP10" s="64"/>
      <c r="KSQ10" s="64"/>
      <c r="KSZ10" s="64"/>
      <c r="KTE10" s="214"/>
      <c r="KTF10" s="64"/>
      <c r="KTG10" s="64"/>
      <c r="KTP10" s="64"/>
      <c r="KTU10" s="214"/>
      <c r="KTV10" s="64"/>
      <c r="KTW10" s="64"/>
      <c r="KUF10" s="64"/>
      <c r="KUK10" s="214"/>
      <c r="KUL10" s="64"/>
      <c r="KUM10" s="64"/>
      <c r="KUV10" s="64"/>
      <c r="KVA10" s="214"/>
      <c r="KVB10" s="64"/>
      <c r="KVC10" s="64"/>
      <c r="KVL10" s="64"/>
      <c r="KVQ10" s="214"/>
      <c r="KVR10" s="64"/>
      <c r="KVS10" s="64"/>
      <c r="KWB10" s="64"/>
      <c r="KWG10" s="214"/>
      <c r="KWH10" s="64"/>
      <c r="KWI10" s="64"/>
      <c r="KWR10" s="64"/>
      <c r="KWW10" s="214"/>
      <c r="KWX10" s="64"/>
      <c r="KWY10" s="64"/>
      <c r="KXH10" s="64"/>
      <c r="KXM10" s="214"/>
      <c r="KXN10" s="64"/>
      <c r="KXO10" s="64"/>
      <c r="KXX10" s="64"/>
      <c r="KYC10" s="214"/>
      <c r="KYD10" s="64"/>
      <c r="KYE10" s="64"/>
      <c r="KYN10" s="64"/>
      <c r="KYS10" s="214"/>
      <c r="KYT10" s="64"/>
      <c r="KYU10" s="64"/>
      <c r="KZD10" s="64"/>
      <c r="KZI10" s="214"/>
      <c r="KZJ10" s="64"/>
      <c r="KZK10" s="64"/>
      <c r="KZT10" s="64"/>
      <c r="KZY10" s="214"/>
      <c r="KZZ10" s="64"/>
      <c r="LAA10" s="64"/>
      <c r="LAJ10" s="64"/>
      <c r="LAO10" s="214"/>
      <c r="LAP10" s="64"/>
      <c r="LAQ10" s="64"/>
      <c r="LAZ10" s="64"/>
      <c r="LBE10" s="214"/>
      <c r="LBF10" s="64"/>
      <c r="LBG10" s="64"/>
      <c r="LBP10" s="64"/>
      <c r="LBU10" s="214"/>
      <c r="LBV10" s="64"/>
      <c r="LBW10" s="64"/>
      <c r="LCF10" s="64"/>
      <c r="LCK10" s="214"/>
      <c r="LCL10" s="64"/>
      <c r="LCM10" s="64"/>
      <c r="LCV10" s="64"/>
      <c r="LDA10" s="214"/>
      <c r="LDB10" s="64"/>
      <c r="LDC10" s="64"/>
      <c r="LDL10" s="64"/>
      <c r="LDQ10" s="214"/>
      <c r="LDR10" s="64"/>
      <c r="LDS10" s="64"/>
      <c r="LEB10" s="64"/>
      <c r="LEG10" s="214"/>
      <c r="LEH10" s="64"/>
      <c r="LEI10" s="64"/>
      <c r="LER10" s="64"/>
      <c r="LEW10" s="214"/>
      <c r="LEX10" s="64"/>
      <c r="LEY10" s="64"/>
      <c r="LFH10" s="64"/>
      <c r="LFM10" s="214"/>
      <c r="LFN10" s="64"/>
      <c r="LFO10" s="64"/>
      <c r="LFX10" s="64"/>
      <c r="LGC10" s="214"/>
      <c r="LGD10" s="64"/>
      <c r="LGE10" s="64"/>
      <c r="LGN10" s="64"/>
      <c r="LGS10" s="214"/>
      <c r="LGT10" s="64"/>
      <c r="LGU10" s="64"/>
      <c r="LHD10" s="64"/>
      <c r="LHI10" s="214"/>
      <c r="LHJ10" s="64"/>
      <c r="LHK10" s="64"/>
      <c r="LHT10" s="64"/>
      <c r="LHY10" s="214"/>
      <c r="LHZ10" s="64"/>
      <c r="LIA10" s="64"/>
      <c r="LIJ10" s="64"/>
      <c r="LIO10" s="214"/>
      <c r="LIP10" s="64"/>
      <c r="LIQ10" s="64"/>
      <c r="LIZ10" s="64"/>
      <c r="LJE10" s="214"/>
      <c r="LJF10" s="64"/>
      <c r="LJG10" s="64"/>
      <c r="LJP10" s="64"/>
      <c r="LJU10" s="214"/>
      <c r="LJV10" s="64"/>
      <c r="LJW10" s="64"/>
      <c r="LKF10" s="64"/>
      <c r="LKK10" s="214"/>
      <c r="LKL10" s="64"/>
      <c r="LKM10" s="64"/>
      <c r="LKV10" s="64"/>
      <c r="LLA10" s="214"/>
      <c r="LLB10" s="64"/>
      <c r="LLC10" s="64"/>
      <c r="LLL10" s="64"/>
      <c r="LLQ10" s="214"/>
      <c r="LLR10" s="64"/>
      <c r="LLS10" s="64"/>
      <c r="LMB10" s="64"/>
      <c r="LMG10" s="214"/>
      <c r="LMH10" s="64"/>
      <c r="LMI10" s="64"/>
      <c r="LMR10" s="64"/>
      <c r="LMW10" s="214"/>
      <c r="LMX10" s="64"/>
      <c r="LMY10" s="64"/>
      <c r="LNH10" s="64"/>
      <c r="LNM10" s="214"/>
      <c r="LNN10" s="64"/>
      <c r="LNO10" s="64"/>
      <c r="LNX10" s="64"/>
      <c r="LOC10" s="214"/>
      <c r="LOD10" s="64"/>
      <c r="LOE10" s="64"/>
      <c r="LON10" s="64"/>
      <c r="LOS10" s="214"/>
      <c r="LOT10" s="64"/>
      <c r="LOU10" s="64"/>
      <c r="LPD10" s="64"/>
      <c r="LPI10" s="214"/>
      <c r="LPJ10" s="64"/>
      <c r="LPK10" s="64"/>
      <c r="LPT10" s="64"/>
      <c r="LPY10" s="214"/>
      <c r="LPZ10" s="64"/>
      <c r="LQA10" s="64"/>
      <c r="LQJ10" s="64"/>
      <c r="LQO10" s="214"/>
      <c r="LQP10" s="64"/>
      <c r="LQQ10" s="64"/>
      <c r="LQZ10" s="64"/>
      <c r="LRE10" s="214"/>
      <c r="LRF10" s="64"/>
      <c r="LRG10" s="64"/>
      <c r="LRP10" s="64"/>
      <c r="LRU10" s="214"/>
      <c r="LRV10" s="64"/>
      <c r="LRW10" s="64"/>
      <c r="LSF10" s="64"/>
      <c r="LSK10" s="214"/>
      <c r="LSL10" s="64"/>
      <c r="LSM10" s="64"/>
      <c r="LSV10" s="64"/>
      <c r="LTA10" s="214"/>
      <c r="LTB10" s="64"/>
      <c r="LTC10" s="64"/>
      <c r="LTL10" s="64"/>
      <c r="LTQ10" s="214"/>
      <c r="LTR10" s="64"/>
      <c r="LTS10" s="64"/>
      <c r="LUB10" s="64"/>
      <c r="LUG10" s="214"/>
      <c r="LUH10" s="64"/>
      <c r="LUI10" s="64"/>
      <c r="LUR10" s="64"/>
      <c r="LUW10" s="214"/>
      <c r="LUX10" s="64"/>
      <c r="LUY10" s="64"/>
      <c r="LVH10" s="64"/>
      <c r="LVM10" s="214"/>
      <c r="LVN10" s="64"/>
      <c r="LVO10" s="64"/>
      <c r="LVX10" s="64"/>
      <c r="LWC10" s="214"/>
      <c r="LWD10" s="64"/>
      <c r="LWE10" s="64"/>
      <c r="LWN10" s="64"/>
      <c r="LWS10" s="214"/>
      <c r="LWT10" s="64"/>
      <c r="LWU10" s="64"/>
      <c r="LXD10" s="64"/>
      <c r="LXI10" s="214"/>
      <c r="LXJ10" s="64"/>
      <c r="LXK10" s="64"/>
      <c r="LXT10" s="64"/>
      <c r="LXY10" s="214"/>
      <c r="LXZ10" s="64"/>
      <c r="LYA10" s="64"/>
      <c r="LYJ10" s="64"/>
      <c r="LYO10" s="214"/>
      <c r="LYP10" s="64"/>
      <c r="LYQ10" s="64"/>
      <c r="LYZ10" s="64"/>
      <c r="LZE10" s="214"/>
      <c r="LZF10" s="64"/>
      <c r="LZG10" s="64"/>
      <c r="LZP10" s="64"/>
      <c r="LZU10" s="214"/>
      <c r="LZV10" s="64"/>
      <c r="LZW10" s="64"/>
      <c r="MAF10" s="64"/>
      <c r="MAK10" s="214"/>
      <c r="MAL10" s="64"/>
      <c r="MAM10" s="64"/>
      <c r="MAV10" s="64"/>
      <c r="MBA10" s="214"/>
      <c r="MBB10" s="64"/>
      <c r="MBC10" s="64"/>
      <c r="MBL10" s="64"/>
      <c r="MBQ10" s="214"/>
      <c r="MBR10" s="64"/>
      <c r="MBS10" s="64"/>
      <c r="MCB10" s="64"/>
      <c r="MCG10" s="214"/>
      <c r="MCH10" s="64"/>
      <c r="MCI10" s="64"/>
      <c r="MCR10" s="64"/>
      <c r="MCW10" s="214"/>
      <c r="MCX10" s="64"/>
      <c r="MCY10" s="64"/>
      <c r="MDH10" s="64"/>
      <c r="MDM10" s="214"/>
      <c r="MDN10" s="64"/>
      <c r="MDO10" s="64"/>
      <c r="MDX10" s="64"/>
      <c r="MEC10" s="214"/>
      <c r="MED10" s="64"/>
      <c r="MEE10" s="64"/>
      <c r="MEN10" s="64"/>
      <c r="MES10" s="214"/>
      <c r="MET10" s="64"/>
      <c r="MEU10" s="64"/>
      <c r="MFD10" s="64"/>
      <c r="MFI10" s="214"/>
      <c r="MFJ10" s="64"/>
      <c r="MFK10" s="64"/>
      <c r="MFT10" s="64"/>
      <c r="MFY10" s="214"/>
      <c r="MFZ10" s="64"/>
      <c r="MGA10" s="64"/>
      <c r="MGJ10" s="64"/>
      <c r="MGO10" s="214"/>
      <c r="MGP10" s="64"/>
      <c r="MGQ10" s="64"/>
      <c r="MGZ10" s="64"/>
      <c r="MHE10" s="214"/>
      <c r="MHF10" s="64"/>
      <c r="MHG10" s="64"/>
      <c r="MHP10" s="64"/>
      <c r="MHU10" s="214"/>
      <c r="MHV10" s="64"/>
      <c r="MHW10" s="64"/>
      <c r="MIF10" s="64"/>
      <c r="MIK10" s="214"/>
      <c r="MIL10" s="64"/>
      <c r="MIM10" s="64"/>
      <c r="MIV10" s="64"/>
      <c r="MJA10" s="214"/>
      <c r="MJB10" s="64"/>
      <c r="MJC10" s="64"/>
      <c r="MJL10" s="64"/>
      <c r="MJQ10" s="214"/>
      <c r="MJR10" s="64"/>
      <c r="MJS10" s="64"/>
      <c r="MKB10" s="64"/>
      <c r="MKG10" s="214"/>
      <c r="MKH10" s="64"/>
      <c r="MKI10" s="64"/>
      <c r="MKR10" s="64"/>
      <c r="MKW10" s="214"/>
      <c r="MKX10" s="64"/>
      <c r="MKY10" s="64"/>
      <c r="MLH10" s="64"/>
      <c r="MLM10" s="214"/>
      <c r="MLN10" s="64"/>
      <c r="MLO10" s="64"/>
      <c r="MLX10" s="64"/>
      <c r="MMC10" s="214"/>
      <c r="MMD10" s="64"/>
      <c r="MME10" s="64"/>
      <c r="MMN10" s="64"/>
      <c r="MMS10" s="214"/>
      <c r="MMT10" s="64"/>
      <c r="MMU10" s="64"/>
      <c r="MND10" s="64"/>
      <c r="MNI10" s="214"/>
      <c r="MNJ10" s="64"/>
      <c r="MNK10" s="64"/>
      <c r="MNT10" s="64"/>
      <c r="MNY10" s="214"/>
      <c r="MNZ10" s="64"/>
      <c r="MOA10" s="64"/>
      <c r="MOJ10" s="64"/>
      <c r="MOO10" s="214"/>
      <c r="MOP10" s="64"/>
      <c r="MOQ10" s="64"/>
      <c r="MOZ10" s="64"/>
      <c r="MPE10" s="214"/>
      <c r="MPF10" s="64"/>
      <c r="MPG10" s="64"/>
      <c r="MPP10" s="64"/>
      <c r="MPU10" s="214"/>
      <c r="MPV10" s="64"/>
      <c r="MPW10" s="64"/>
      <c r="MQF10" s="64"/>
      <c r="MQK10" s="214"/>
      <c r="MQL10" s="64"/>
      <c r="MQM10" s="64"/>
      <c r="MQV10" s="64"/>
      <c r="MRA10" s="214"/>
      <c r="MRB10" s="64"/>
      <c r="MRC10" s="64"/>
      <c r="MRL10" s="64"/>
      <c r="MRQ10" s="214"/>
      <c r="MRR10" s="64"/>
      <c r="MRS10" s="64"/>
      <c r="MSB10" s="64"/>
      <c r="MSG10" s="214"/>
      <c r="MSH10" s="64"/>
      <c r="MSI10" s="64"/>
      <c r="MSR10" s="64"/>
      <c r="MSW10" s="214"/>
      <c r="MSX10" s="64"/>
      <c r="MSY10" s="64"/>
      <c r="MTH10" s="64"/>
      <c r="MTM10" s="214"/>
      <c r="MTN10" s="64"/>
      <c r="MTO10" s="64"/>
      <c r="MTX10" s="64"/>
      <c r="MUC10" s="214"/>
      <c r="MUD10" s="64"/>
      <c r="MUE10" s="64"/>
      <c r="MUN10" s="64"/>
      <c r="MUS10" s="214"/>
      <c r="MUT10" s="64"/>
      <c r="MUU10" s="64"/>
      <c r="MVD10" s="64"/>
      <c r="MVI10" s="214"/>
      <c r="MVJ10" s="64"/>
      <c r="MVK10" s="64"/>
      <c r="MVT10" s="64"/>
      <c r="MVY10" s="214"/>
      <c r="MVZ10" s="64"/>
      <c r="MWA10" s="64"/>
      <c r="MWJ10" s="64"/>
      <c r="MWO10" s="214"/>
      <c r="MWP10" s="64"/>
      <c r="MWQ10" s="64"/>
      <c r="MWZ10" s="64"/>
      <c r="MXE10" s="214"/>
      <c r="MXF10" s="64"/>
      <c r="MXG10" s="64"/>
      <c r="MXP10" s="64"/>
      <c r="MXU10" s="214"/>
      <c r="MXV10" s="64"/>
      <c r="MXW10" s="64"/>
      <c r="MYF10" s="64"/>
      <c r="MYK10" s="214"/>
      <c r="MYL10" s="64"/>
      <c r="MYM10" s="64"/>
      <c r="MYV10" s="64"/>
      <c r="MZA10" s="214"/>
      <c r="MZB10" s="64"/>
      <c r="MZC10" s="64"/>
      <c r="MZL10" s="64"/>
      <c r="MZQ10" s="214"/>
      <c r="MZR10" s="64"/>
      <c r="MZS10" s="64"/>
      <c r="NAB10" s="64"/>
      <c r="NAG10" s="214"/>
      <c r="NAH10" s="64"/>
      <c r="NAI10" s="64"/>
      <c r="NAR10" s="64"/>
      <c r="NAW10" s="214"/>
      <c r="NAX10" s="64"/>
      <c r="NAY10" s="64"/>
      <c r="NBH10" s="64"/>
      <c r="NBM10" s="214"/>
      <c r="NBN10" s="64"/>
      <c r="NBO10" s="64"/>
      <c r="NBX10" s="64"/>
      <c r="NCC10" s="214"/>
      <c r="NCD10" s="64"/>
      <c r="NCE10" s="64"/>
      <c r="NCN10" s="64"/>
      <c r="NCS10" s="214"/>
      <c r="NCT10" s="64"/>
      <c r="NCU10" s="64"/>
      <c r="NDD10" s="64"/>
      <c r="NDI10" s="214"/>
      <c r="NDJ10" s="64"/>
      <c r="NDK10" s="64"/>
      <c r="NDT10" s="64"/>
      <c r="NDY10" s="214"/>
      <c r="NDZ10" s="64"/>
      <c r="NEA10" s="64"/>
      <c r="NEJ10" s="64"/>
      <c r="NEO10" s="214"/>
      <c r="NEP10" s="64"/>
      <c r="NEQ10" s="64"/>
      <c r="NEZ10" s="64"/>
      <c r="NFE10" s="214"/>
      <c r="NFF10" s="64"/>
      <c r="NFG10" s="64"/>
      <c r="NFP10" s="64"/>
      <c r="NFU10" s="214"/>
      <c r="NFV10" s="64"/>
      <c r="NFW10" s="64"/>
      <c r="NGF10" s="64"/>
      <c r="NGK10" s="214"/>
      <c r="NGL10" s="64"/>
      <c r="NGM10" s="64"/>
      <c r="NGV10" s="64"/>
      <c r="NHA10" s="214"/>
      <c r="NHB10" s="64"/>
      <c r="NHC10" s="64"/>
      <c r="NHL10" s="64"/>
      <c r="NHQ10" s="214"/>
      <c r="NHR10" s="64"/>
      <c r="NHS10" s="64"/>
      <c r="NIB10" s="64"/>
      <c r="NIG10" s="214"/>
      <c r="NIH10" s="64"/>
      <c r="NII10" s="64"/>
      <c r="NIR10" s="64"/>
      <c r="NIW10" s="214"/>
      <c r="NIX10" s="64"/>
      <c r="NIY10" s="64"/>
      <c r="NJH10" s="64"/>
      <c r="NJM10" s="214"/>
      <c r="NJN10" s="64"/>
      <c r="NJO10" s="64"/>
      <c r="NJX10" s="64"/>
      <c r="NKC10" s="214"/>
      <c r="NKD10" s="64"/>
      <c r="NKE10" s="64"/>
      <c r="NKN10" s="64"/>
      <c r="NKS10" s="214"/>
      <c r="NKT10" s="64"/>
      <c r="NKU10" s="64"/>
      <c r="NLD10" s="64"/>
      <c r="NLI10" s="214"/>
      <c r="NLJ10" s="64"/>
      <c r="NLK10" s="64"/>
      <c r="NLT10" s="64"/>
      <c r="NLY10" s="214"/>
      <c r="NLZ10" s="64"/>
      <c r="NMA10" s="64"/>
      <c r="NMJ10" s="64"/>
      <c r="NMO10" s="214"/>
      <c r="NMP10" s="64"/>
      <c r="NMQ10" s="64"/>
      <c r="NMZ10" s="64"/>
      <c r="NNE10" s="214"/>
      <c r="NNF10" s="64"/>
      <c r="NNG10" s="64"/>
      <c r="NNP10" s="64"/>
      <c r="NNU10" s="214"/>
      <c r="NNV10" s="64"/>
      <c r="NNW10" s="64"/>
      <c r="NOF10" s="64"/>
      <c r="NOK10" s="214"/>
      <c r="NOL10" s="64"/>
      <c r="NOM10" s="64"/>
      <c r="NOV10" s="64"/>
      <c r="NPA10" s="214"/>
      <c r="NPB10" s="64"/>
      <c r="NPC10" s="64"/>
      <c r="NPL10" s="64"/>
      <c r="NPQ10" s="214"/>
      <c r="NPR10" s="64"/>
      <c r="NPS10" s="64"/>
      <c r="NQB10" s="64"/>
      <c r="NQG10" s="214"/>
      <c r="NQH10" s="64"/>
      <c r="NQI10" s="64"/>
      <c r="NQR10" s="64"/>
      <c r="NQW10" s="214"/>
      <c r="NQX10" s="64"/>
      <c r="NQY10" s="64"/>
      <c r="NRH10" s="64"/>
      <c r="NRM10" s="214"/>
      <c r="NRN10" s="64"/>
      <c r="NRO10" s="64"/>
      <c r="NRX10" s="64"/>
      <c r="NSC10" s="214"/>
      <c r="NSD10" s="64"/>
      <c r="NSE10" s="64"/>
      <c r="NSN10" s="64"/>
      <c r="NSS10" s="214"/>
      <c r="NST10" s="64"/>
      <c r="NSU10" s="64"/>
      <c r="NTD10" s="64"/>
      <c r="NTI10" s="214"/>
      <c r="NTJ10" s="64"/>
      <c r="NTK10" s="64"/>
      <c r="NTT10" s="64"/>
      <c r="NTY10" s="214"/>
      <c r="NTZ10" s="64"/>
      <c r="NUA10" s="64"/>
      <c r="NUJ10" s="64"/>
      <c r="NUO10" s="214"/>
      <c r="NUP10" s="64"/>
      <c r="NUQ10" s="64"/>
      <c r="NUZ10" s="64"/>
      <c r="NVE10" s="214"/>
      <c r="NVF10" s="64"/>
      <c r="NVG10" s="64"/>
      <c r="NVP10" s="64"/>
      <c r="NVU10" s="214"/>
      <c r="NVV10" s="64"/>
      <c r="NVW10" s="64"/>
      <c r="NWF10" s="64"/>
      <c r="NWK10" s="214"/>
      <c r="NWL10" s="64"/>
      <c r="NWM10" s="64"/>
      <c r="NWV10" s="64"/>
      <c r="NXA10" s="214"/>
      <c r="NXB10" s="64"/>
      <c r="NXC10" s="64"/>
      <c r="NXL10" s="64"/>
      <c r="NXQ10" s="214"/>
      <c r="NXR10" s="64"/>
      <c r="NXS10" s="64"/>
      <c r="NYB10" s="64"/>
      <c r="NYG10" s="214"/>
      <c r="NYH10" s="64"/>
      <c r="NYI10" s="64"/>
      <c r="NYR10" s="64"/>
      <c r="NYW10" s="214"/>
      <c r="NYX10" s="64"/>
      <c r="NYY10" s="64"/>
      <c r="NZH10" s="64"/>
      <c r="NZM10" s="214"/>
      <c r="NZN10" s="64"/>
      <c r="NZO10" s="64"/>
      <c r="NZX10" s="64"/>
      <c r="OAC10" s="214"/>
      <c r="OAD10" s="64"/>
      <c r="OAE10" s="64"/>
      <c r="OAN10" s="64"/>
      <c r="OAS10" s="214"/>
      <c r="OAT10" s="64"/>
      <c r="OAU10" s="64"/>
      <c r="OBD10" s="64"/>
      <c r="OBI10" s="214"/>
      <c r="OBJ10" s="64"/>
      <c r="OBK10" s="64"/>
      <c r="OBT10" s="64"/>
      <c r="OBY10" s="214"/>
      <c r="OBZ10" s="64"/>
      <c r="OCA10" s="64"/>
      <c r="OCJ10" s="64"/>
      <c r="OCO10" s="214"/>
      <c r="OCP10" s="64"/>
      <c r="OCQ10" s="64"/>
      <c r="OCZ10" s="64"/>
      <c r="ODE10" s="214"/>
      <c r="ODF10" s="64"/>
      <c r="ODG10" s="64"/>
      <c r="ODP10" s="64"/>
      <c r="ODU10" s="214"/>
      <c r="ODV10" s="64"/>
      <c r="ODW10" s="64"/>
      <c r="OEF10" s="64"/>
      <c r="OEK10" s="214"/>
      <c r="OEL10" s="64"/>
      <c r="OEM10" s="64"/>
      <c r="OEV10" s="64"/>
      <c r="OFA10" s="214"/>
      <c r="OFB10" s="64"/>
      <c r="OFC10" s="64"/>
      <c r="OFL10" s="64"/>
      <c r="OFQ10" s="214"/>
      <c r="OFR10" s="64"/>
      <c r="OFS10" s="64"/>
      <c r="OGB10" s="64"/>
      <c r="OGG10" s="214"/>
      <c r="OGH10" s="64"/>
      <c r="OGI10" s="64"/>
      <c r="OGR10" s="64"/>
      <c r="OGW10" s="214"/>
      <c r="OGX10" s="64"/>
      <c r="OGY10" s="64"/>
      <c r="OHH10" s="64"/>
      <c r="OHM10" s="214"/>
      <c r="OHN10" s="64"/>
      <c r="OHO10" s="64"/>
      <c r="OHX10" s="64"/>
      <c r="OIC10" s="214"/>
      <c r="OID10" s="64"/>
      <c r="OIE10" s="64"/>
      <c r="OIN10" s="64"/>
      <c r="OIS10" s="214"/>
      <c r="OIT10" s="64"/>
      <c r="OIU10" s="64"/>
      <c r="OJD10" s="64"/>
      <c r="OJI10" s="214"/>
      <c r="OJJ10" s="64"/>
      <c r="OJK10" s="64"/>
      <c r="OJT10" s="64"/>
      <c r="OJY10" s="214"/>
      <c r="OJZ10" s="64"/>
      <c r="OKA10" s="64"/>
      <c r="OKJ10" s="64"/>
      <c r="OKO10" s="214"/>
      <c r="OKP10" s="64"/>
      <c r="OKQ10" s="64"/>
      <c r="OKZ10" s="64"/>
      <c r="OLE10" s="214"/>
      <c r="OLF10" s="64"/>
      <c r="OLG10" s="64"/>
      <c r="OLP10" s="64"/>
      <c r="OLU10" s="214"/>
      <c r="OLV10" s="64"/>
      <c r="OLW10" s="64"/>
      <c r="OMF10" s="64"/>
      <c r="OMK10" s="214"/>
      <c r="OML10" s="64"/>
      <c r="OMM10" s="64"/>
      <c r="OMV10" s="64"/>
      <c r="ONA10" s="214"/>
      <c r="ONB10" s="64"/>
      <c r="ONC10" s="64"/>
      <c r="ONL10" s="64"/>
      <c r="ONQ10" s="214"/>
      <c r="ONR10" s="64"/>
      <c r="ONS10" s="64"/>
      <c r="OOB10" s="64"/>
      <c r="OOG10" s="214"/>
      <c r="OOH10" s="64"/>
      <c r="OOI10" s="64"/>
      <c r="OOR10" s="64"/>
      <c r="OOW10" s="214"/>
      <c r="OOX10" s="64"/>
      <c r="OOY10" s="64"/>
      <c r="OPH10" s="64"/>
      <c r="OPM10" s="214"/>
      <c r="OPN10" s="64"/>
      <c r="OPO10" s="64"/>
      <c r="OPX10" s="64"/>
      <c r="OQC10" s="214"/>
      <c r="OQD10" s="64"/>
      <c r="OQE10" s="64"/>
      <c r="OQN10" s="64"/>
      <c r="OQS10" s="214"/>
      <c r="OQT10" s="64"/>
      <c r="OQU10" s="64"/>
      <c r="ORD10" s="64"/>
      <c r="ORI10" s="214"/>
      <c r="ORJ10" s="64"/>
      <c r="ORK10" s="64"/>
      <c r="ORT10" s="64"/>
      <c r="ORY10" s="214"/>
      <c r="ORZ10" s="64"/>
      <c r="OSA10" s="64"/>
      <c r="OSJ10" s="64"/>
      <c r="OSO10" s="214"/>
      <c r="OSP10" s="64"/>
      <c r="OSQ10" s="64"/>
      <c r="OSZ10" s="64"/>
      <c r="OTE10" s="214"/>
      <c r="OTF10" s="64"/>
      <c r="OTG10" s="64"/>
      <c r="OTP10" s="64"/>
      <c r="OTU10" s="214"/>
      <c r="OTV10" s="64"/>
      <c r="OTW10" s="64"/>
      <c r="OUF10" s="64"/>
      <c r="OUK10" s="214"/>
      <c r="OUL10" s="64"/>
      <c r="OUM10" s="64"/>
      <c r="OUV10" s="64"/>
      <c r="OVA10" s="214"/>
      <c r="OVB10" s="64"/>
      <c r="OVC10" s="64"/>
      <c r="OVL10" s="64"/>
      <c r="OVQ10" s="214"/>
      <c r="OVR10" s="64"/>
      <c r="OVS10" s="64"/>
      <c r="OWB10" s="64"/>
      <c r="OWG10" s="214"/>
      <c r="OWH10" s="64"/>
      <c r="OWI10" s="64"/>
      <c r="OWR10" s="64"/>
      <c r="OWW10" s="214"/>
      <c r="OWX10" s="64"/>
      <c r="OWY10" s="64"/>
      <c r="OXH10" s="64"/>
      <c r="OXM10" s="214"/>
      <c r="OXN10" s="64"/>
      <c r="OXO10" s="64"/>
      <c r="OXX10" s="64"/>
      <c r="OYC10" s="214"/>
      <c r="OYD10" s="64"/>
      <c r="OYE10" s="64"/>
      <c r="OYN10" s="64"/>
      <c r="OYS10" s="214"/>
      <c r="OYT10" s="64"/>
      <c r="OYU10" s="64"/>
      <c r="OZD10" s="64"/>
      <c r="OZI10" s="214"/>
      <c r="OZJ10" s="64"/>
      <c r="OZK10" s="64"/>
      <c r="OZT10" s="64"/>
      <c r="OZY10" s="214"/>
      <c r="OZZ10" s="64"/>
      <c r="PAA10" s="64"/>
      <c r="PAJ10" s="64"/>
      <c r="PAO10" s="214"/>
      <c r="PAP10" s="64"/>
      <c r="PAQ10" s="64"/>
      <c r="PAZ10" s="64"/>
      <c r="PBE10" s="214"/>
      <c r="PBF10" s="64"/>
      <c r="PBG10" s="64"/>
      <c r="PBP10" s="64"/>
      <c r="PBU10" s="214"/>
      <c r="PBV10" s="64"/>
      <c r="PBW10" s="64"/>
      <c r="PCF10" s="64"/>
      <c r="PCK10" s="214"/>
      <c r="PCL10" s="64"/>
      <c r="PCM10" s="64"/>
      <c r="PCV10" s="64"/>
      <c r="PDA10" s="214"/>
      <c r="PDB10" s="64"/>
      <c r="PDC10" s="64"/>
      <c r="PDL10" s="64"/>
      <c r="PDQ10" s="214"/>
      <c r="PDR10" s="64"/>
      <c r="PDS10" s="64"/>
      <c r="PEB10" s="64"/>
      <c r="PEG10" s="214"/>
      <c r="PEH10" s="64"/>
      <c r="PEI10" s="64"/>
      <c r="PER10" s="64"/>
      <c r="PEW10" s="214"/>
      <c r="PEX10" s="64"/>
      <c r="PEY10" s="64"/>
      <c r="PFH10" s="64"/>
      <c r="PFM10" s="214"/>
      <c r="PFN10" s="64"/>
      <c r="PFO10" s="64"/>
      <c r="PFX10" s="64"/>
      <c r="PGC10" s="214"/>
      <c r="PGD10" s="64"/>
      <c r="PGE10" s="64"/>
      <c r="PGN10" s="64"/>
      <c r="PGS10" s="214"/>
      <c r="PGT10" s="64"/>
      <c r="PGU10" s="64"/>
      <c r="PHD10" s="64"/>
      <c r="PHI10" s="214"/>
      <c r="PHJ10" s="64"/>
      <c r="PHK10" s="64"/>
      <c r="PHT10" s="64"/>
      <c r="PHY10" s="214"/>
      <c r="PHZ10" s="64"/>
      <c r="PIA10" s="64"/>
      <c r="PIJ10" s="64"/>
      <c r="PIO10" s="214"/>
      <c r="PIP10" s="64"/>
      <c r="PIQ10" s="64"/>
      <c r="PIZ10" s="64"/>
      <c r="PJE10" s="214"/>
      <c r="PJF10" s="64"/>
      <c r="PJG10" s="64"/>
      <c r="PJP10" s="64"/>
      <c r="PJU10" s="214"/>
      <c r="PJV10" s="64"/>
      <c r="PJW10" s="64"/>
      <c r="PKF10" s="64"/>
      <c r="PKK10" s="214"/>
      <c r="PKL10" s="64"/>
      <c r="PKM10" s="64"/>
      <c r="PKV10" s="64"/>
      <c r="PLA10" s="214"/>
      <c r="PLB10" s="64"/>
      <c r="PLC10" s="64"/>
      <c r="PLL10" s="64"/>
      <c r="PLQ10" s="214"/>
      <c r="PLR10" s="64"/>
      <c r="PLS10" s="64"/>
      <c r="PMB10" s="64"/>
      <c r="PMG10" s="214"/>
      <c r="PMH10" s="64"/>
      <c r="PMI10" s="64"/>
      <c r="PMR10" s="64"/>
      <c r="PMW10" s="214"/>
      <c r="PMX10" s="64"/>
      <c r="PMY10" s="64"/>
      <c r="PNH10" s="64"/>
      <c r="PNM10" s="214"/>
      <c r="PNN10" s="64"/>
      <c r="PNO10" s="64"/>
      <c r="PNX10" s="64"/>
      <c r="POC10" s="214"/>
      <c r="POD10" s="64"/>
      <c r="POE10" s="64"/>
      <c r="PON10" s="64"/>
      <c r="POS10" s="214"/>
      <c r="POT10" s="64"/>
      <c r="POU10" s="64"/>
      <c r="PPD10" s="64"/>
      <c r="PPI10" s="214"/>
      <c r="PPJ10" s="64"/>
      <c r="PPK10" s="64"/>
      <c r="PPT10" s="64"/>
      <c r="PPY10" s="214"/>
      <c r="PPZ10" s="64"/>
      <c r="PQA10" s="64"/>
      <c r="PQJ10" s="64"/>
      <c r="PQO10" s="214"/>
      <c r="PQP10" s="64"/>
      <c r="PQQ10" s="64"/>
      <c r="PQZ10" s="64"/>
      <c r="PRE10" s="214"/>
      <c r="PRF10" s="64"/>
      <c r="PRG10" s="64"/>
      <c r="PRP10" s="64"/>
      <c r="PRU10" s="214"/>
      <c r="PRV10" s="64"/>
      <c r="PRW10" s="64"/>
      <c r="PSF10" s="64"/>
      <c r="PSK10" s="214"/>
      <c r="PSL10" s="64"/>
      <c r="PSM10" s="64"/>
      <c r="PSV10" s="64"/>
      <c r="PTA10" s="214"/>
      <c r="PTB10" s="64"/>
      <c r="PTC10" s="64"/>
      <c r="PTL10" s="64"/>
      <c r="PTQ10" s="214"/>
      <c r="PTR10" s="64"/>
      <c r="PTS10" s="64"/>
      <c r="PUB10" s="64"/>
      <c r="PUG10" s="214"/>
      <c r="PUH10" s="64"/>
      <c r="PUI10" s="64"/>
      <c r="PUR10" s="64"/>
      <c r="PUW10" s="214"/>
      <c r="PUX10" s="64"/>
      <c r="PUY10" s="64"/>
      <c r="PVH10" s="64"/>
      <c r="PVM10" s="214"/>
      <c r="PVN10" s="64"/>
      <c r="PVO10" s="64"/>
      <c r="PVX10" s="64"/>
      <c r="PWC10" s="214"/>
      <c r="PWD10" s="64"/>
      <c r="PWE10" s="64"/>
      <c r="PWN10" s="64"/>
      <c r="PWS10" s="214"/>
      <c r="PWT10" s="64"/>
      <c r="PWU10" s="64"/>
      <c r="PXD10" s="64"/>
      <c r="PXI10" s="214"/>
      <c r="PXJ10" s="64"/>
      <c r="PXK10" s="64"/>
      <c r="PXT10" s="64"/>
      <c r="PXY10" s="214"/>
      <c r="PXZ10" s="64"/>
      <c r="PYA10" s="64"/>
      <c r="PYJ10" s="64"/>
      <c r="PYO10" s="214"/>
      <c r="PYP10" s="64"/>
      <c r="PYQ10" s="64"/>
      <c r="PYZ10" s="64"/>
      <c r="PZE10" s="214"/>
      <c r="PZF10" s="64"/>
      <c r="PZG10" s="64"/>
      <c r="PZP10" s="64"/>
      <c r="PZU10" s="214"/>
      <c r="PZV10" s="64"/>
      <c r="PZW10" s="64"/>
      <c r="QAF10" s="64"/>
      <c r="QAK10" s="214"/>
      <c r="QAL10" s="64"/>
      <c r="QAM10" s="64"/>
      <c r="QAV10" s="64"/>
      <c r="QBA10" s="214"/>
      <c r="QBB10" s="64"/>
      <c r="QBC10" s="64"/>
      <c r="QBL10" s="64"/>
      <c r="QBQ10" s="214"/>
      <c r="QBR10" s="64"/>
      <c r="QBS10" s="64"/>
      <c r="QCB10" s="64"/>
      <c r="QCG10" s="214"/>
      <c r="QCH10" s="64"/>
      <c r="QCI10" s="64"/>
      <c r="QCR10" s="64"/>
      <c r="QCW10" s="214"/>
      <c r="QCX10" s="64"/>
      <c r="QCY10" s="64"/>
      <c r="QDH10" s="64"/>
      <c r="QDM10" s="214"/>
      <c r="QDN10" s="64"/>
      <c r="QDO10" s="64"/>
      <c r="QDX10" s="64"/>
      <c r="QEC10" s="214"/>
      <c r="QED10" s="64"/>
      <c r="QEE10" s="64"/>
      <c r="QEN10" s="64"/>
      <c r="QES10" s="214"/>
      <c r="QET10" s="64"/>
      <c r="QEU10" s="64"/>
      <c r="QFD10" s="64"/>
      <c r="QFI10" s="214"/>
      <c r="QFJ10" s="64"/>
      <c r="QFK10" s="64"/>
      <c r="QFT10" s="64"/>
      <c r="QFY10" s="214"/>
      <c r="QFZ10" s="64"/>
      <c r="QGA10" s="64"/>
      <c r="QGJ10" s="64"/>
      <c r="QGO10" s="214"/>
      <c r="QGP10" s="64"/>
      <c r="QGQ10" s="64"/>
      <c r="QGZ10" s="64"/>
      <c r="QHE10" s="214"/>
      <c r="QHF10" s="64"/>
      <c r="QHG10" s="64"/>
      <c r="QHP10" s="64"/>
      <c r="QHU10" s="214"/>
      <c r="QHV10" s="64"/>
      <c r="QHW10" s="64"/>
      <c r="QIF10" s="64"/>
      <c r="QIK10" s="214"/>
      <c r="QIL10" s="64"/>
      <c r="QIM10" s="64"/>
      <c r="QIV10" s="64"/>
      <c r="QJA10" s="214"/>
      <c r="QJB10" s="64"/>
      <c r="QJC10" s="64"/>
      <c r="QJL10" s="64"/>
      <c r="QJQ10" s="214"/>
      <c r="QJR10" s="64"/>
      <c r="QJS10" s="64"/>
      <c r="QKB10" s="64"/>
      <c r="QKG10" s="214"/>
      <c r="QKH10" s="64"/>
      <c r="QKI10" s="64"/>
      <c r="QKR10" s="64"/>
      <c r="QKW10" s="214"/>
      <c r="QKX10" s="64"/>
      <c r="QKY10" s="64"/>
      <c r="QLH10" s="64"/>
      <c r="QLM10" s="214"/>
      <c r="QLN10" s="64"/>
      <c r="QLO10" s="64"/>
      <c r="QLX10" s="64"/>
      <c r="QMC10" s="214"/>
      <c r="QMD10" s="64"/>
      <c r="QME10" s="64"/>
      <c r="QMN10" s="64"/>
      <c r="QMS10" s="214"/>
      <c r="QMT10" s="64"/>
      <c r="QMU10" s="64"/>
      <c r="QND10" s="64"/>
      <c r="QNI10" s="214"/>
      <c r="QNJ10" s="64"/>
      <c r="QNK10" s="64"/>
      <c r="QNT10" s="64"/>
      <c r="QNY10" s="214"/>
      <c r="QNZ10" s="64"/>
      <c r="QOA10" s="64"/>
      <c r="QOJ10" s="64"/>
      <c r="QOO10" s="214"/>
      <c r="QOP10" s="64"/>
      <c r="QOQ10" s="64"/>
      <c r="QOZ10" s="64"/>
      <c r="QPE10" s="214"/>
      <c r="QPF10" s="64"/>
      <c r="QPG10" s="64"/>
      <c r="QPP10" s="64"/>
      <c r="QPU10" s="214"/>
      <c r="QPV10" s="64"/>
      <c r="QPW10" s="64"/>
      <c r="QQF10" s="64"/>
      <c r="QQK10" s="214"/>
      <c r="QQL10" s="64"/>
      <c r="QQM10" s="64"/>
      <c r="QQV10" s="64"/>
      <c r="QRA10" s="214"/>
      <c r="QRB10" s="64"/>
      <c r="QRC10" s="64"/>
      <c r="QRL10" s="64"/>
      <c r="QRQ10" s="214"/>
      <c r="QRR10" s="64"/>
      <c r="QRS10" s="64"/>
      <c r="QSB10" s="64"/>
      <c r="QSG10" s="214"/>
      <c r="QSH10" s="64"/>
      <c r="QSI10" s="64"/>
      <c r="QSR10" s="64"/>
      <c r="QSW10" s="214"/>
      <c r="QSX10" s="64"/>
      <c r="QSY10" s="64"/>
      <c r="QTH10" s="64"/>
      <c r="QTM10" s="214"/>
      <c r="QTN10" s="64"/>
      <c r="QTO10" s="64"/>
      <c r="QTX10" s="64"/>
      <c r="QUC10" s="214"/>
      <c r="QUD10" s="64"/>
      <c r="QUE10" s="64"/>
      <c r="QUN10" s="64"/>
      <c r="QUS10" s="214"/>
      <c r="QUT10" s="64"/>
      <c r="QUU10" s="64"/>
      <c r="QVD10" s="64"/>
      <c r="QVI10" s="214"/>
      <c r="QVJ10" s="64"/>
      <c r="QVK10" s="64"/>
      <c r="QVT10" s="64"/>
      <c r="QVY10" s="214"/>
      <c r="QVZ10" s="64"/>
      <c r="QWA10" s="64"/>
      <c r="QWJ10" s="64"/>
      <c r="QWO10" s="214"/>
      <c r="QWP10" s="64"/>
      <c r="QWQ10" s="64"/>
      <c r="QWZ10" s="64"/>
      <c r="QXE10" s="214"/>
      <c r="QXF10" s="64"/>
      <c r="QXG10" s="64"/>
      <c r="QXP10" s="64"/>
      <c r="QXU10" s="214"/>
      <c r="QXV10" s="64"/>
      <c r="QXW10" s="64"/>
      <c r="QYF10" s="64"/>
      <c r="QYK10" s="214"/>
      <c r="QYL10" s="64"/>
      <c r="QYM10" s="64"/>
      <c r="QYV10" s="64"/>
      <c r="QZA10" s="214"/>
      <c r="QZB10" s="64"/>
      <c r="QZC10" s="64"/>
      <c r="QZL10" s="64"/>
      <c r="QZQ10" s="214"/>
      <c r="QZR10" s="64"/>
      <c r="QZS10" s="64"/>
      <c r="RAB10" s="64"/>
      <c r="RAG10" s="214"/>
      <c r="RAH10" s="64"/>
      <c r="RAI10" s="64"/>
      <c r="RAR10" s="64"/>
      <c r="RAW10" s="214"/>
      <c r="RAX10" s="64"/>
      <c r="RAY10" s="64"/>
      <c r="RBH10" s="64"/>
      <c r="RBM10" s="214"/>
      <c r="RBN10" s="64"/>
      <c r="RBO10" s="64"/>
      <c r="RBX10" s="64"/>
      <c r="RCC10" s="214"/>
      <c r="RCD10" s="64"/>
      <c r="RCE10" s="64"/>
      <c r="RCN10" s="64"/>
      <c r="RCS10" s="214"/>
      <c r="RCT10" s="64"/>
      <c r="RCU10" s="64"/>
      <c r="RDD10" s="64"/>
      <c r="RDI10" s="214"/>
      <c r="RDJ10" s="64"/>
      <c r="RDK10" s="64"/>
      <c r="RDT10" s="64"/>
      <c r="RDY10" s="214"/>
      <c r="RDZ10" s="64"/>
      <c r="REA10" s="64"/>
      <c r="REJ10" s="64"/>
      <c r="REO10" s="214"/>
      <c r="REP10" s="64"/>
      <c r="REQ10" s="64"/>
      <c r="REZ10" s="64"/>
      <c r="RFE10" s="214"/>
      <c r="RFF10" s="64"/>
      <c r="RFG10" s="64"/>
      <c r="RFP10" s="64"/>
      <c r="RFU10" s="214"/>
      <c r="RFV10" s="64"/>
      <c r="RFW10" s="64"/>
      <c r="RGF10" s="64"/>
      <c r="RGK10" s="214"/>
      <c r="RGL10" s="64"/>
      <c r="RGM10" s="64"/>
      <c r="RGV10" s="64"/>
      <c r="RHA10" s="214"/>
      <c r="RHB10" s="64"/>
      <c r="RHC10" s="64"/>
      <c r="RHL10" s="64"/>
      <c r="RHQ10" s="214"/>
      <c r="RHR10" s="64"/>
      <c r="RHS10" s="64"/>
      <c r="RIB10" s="64"/>
      <c r="RIG10" s="214"/>
      <c r="RIH10" s="64"/>
      <c r="RII10" s="64"/>
      <c r="RIR10" s="64"/>
      <c r="RIW10" s="214"/>
      <c r="RIX10" s="64"/>
      <c r="RIY10" s="64"/>
      <c r="RJH10" s="64"/>
      <c r="RJM10" s="214"/>
      <c r="RJN10" s="64"/>
      <c r="RJO10" s="64"/>
      <c r="RJX10" s="64"/>
      <c r="RKC10" s="214"/>
      <c r="RKD10" s="64"/>
      <c r="RKE10" s="64"/>
      <c r="RKN10" s="64"/>
      <c r="RKS10" s="214"/>
      <c r="RKT10" s="64"/>
      <c r="RKU10" s="64"/>
      <c r="RLD10" s="64"/>
      <c r="RLI10" s="214"/>
      <c r="RLJ10" s="64"/>
      <c r="RLK10" s="64"/>
      <c r="RLT10" s="64"/>
      <c r="RLY10" s="214"/>
      <c r="RLZ10" s="64"/>
      <c r="RMA10" s="64"/>
      <c r="RMJ10" s="64"/>
      <c r="RMO10" s="214"/>
      <c r="RMP10" s="64"/>
      <c r="RMQ10" s="64"/>
      <c r="RMZ10" s="64"/>
      <c r="RNE10" s="214"/>
      <c r="RNF10" s="64"/>
      <c r="RNG10" s="64"/>
      <c r="RNP10" s="64"/>
      <c r="RNU10" s="214"/>
      <c r="RNV10" s="64"/>
      <c r="RNW10" s="64"/>
      <c r="ROF10" s="64"/>
      <c r="ROK10" s="214"/>
      <c r="ROL10" s="64"/>
      <c r="ROM10" s="64"/>
      <c r="ROV10" s="64"/>
      <c r="RPA10" s="214"/>
      <c r="RPB10" s="64"/>
      <c r="RPC10" s="64"/>
      <c r="RPL10" s="64"/>
      <c r="RPQ10" s="214"/>
      <c r="RPR10" s="64"/>
      <c r="RPS10" s="64"/>
      <c r="RQB10" s="64"/>
      <c r="RQG10" s="214"/>
      <c r="RQH10" s="64"/>
      <c r="RQI10" s="64"/>
      <c r="RQR10" s="64"/>
      <c r="RQW10" s="214"/>
      <c r="RQX10" s="64"/>
      <c r="RQY10" s="64"/>
      <c r="RRH10" s="64"/>
      <c r="RRM10" s="214"/>
      <c r="RRN10" s="64"/>
      <c r="RRO10" s="64"/>
      <c r="RRX10" s="64"/>
      <c r="RSC10" s="214"/>
      <c r="RSD10" s="64"/>
      <c r="RSE10" s="64"/>
      <c r="RSN10" s="64"/>
      <c r="RSS10" s="214"/>
      <c r="RST10" s="64"/>
      <c r="RSU10" s="64"/>
      <c r="RTD10" s="64"/>
      <c r="RTI10" s="214"/>
      <c r="RTJ10" s="64"/>
      <c r="RTK10" s="64"/>
      <c r="RTT10" s="64"/>
      <c r="RTY10" s="214"/>
      <c r="RTZ10" s="64"/>
      <c r="RUA10" s="64"/>
      <c r="RUJ10" s="64"/>
      <c r="RUO10" s="214"/>
      <c r="RUP10" s="64"/>
      <c r="RUQ10" s="64"/>
      <c r="RUZ10" s="64"/>
      <c r="RVE10" s="214"/>
      <c r="RVF10" s="64"/>
      <c r="RVG10" s="64"/>
      <c r="RVP10" s="64"/>
      <c r="RVU10" s="214"/>
      <c r="RVV10" s="64"/>
      <c r="RVW10" s="64"/>
      <c r="RWF10" s="64"/>
      <c r="RWK10" s="214"/>
      <c r="RWL10" s="64"/>
      <c r="RWM10" s="64"/>
      <c r="RWV10" s="64"/>
      <c r="RXA10" s="214"/>
      <c r="RXB10" s="64"/>
      <c r="RXC10" s="64"/>
      <c r="RXL10" s="64"/>
      <c r="RXQ10" s="214"/>
      <c r="RXR10" s="64"/>
      <c r="RXS10" s="64"/>
      <c r="RYB10" s="64"/>
      <c r="RYG10" s="214"/>
      <c r="RYH10" s="64"/>
      <c r="RYI10" s="64"/>
      <c r="RYR10" s="64"/>
      <c r="RYW10" s="214"/>
      <c r="RYX10" s="64"/>
      <c r="RYY10" s="64"/>
      <c r="RZH10" s="64"/>
      <c r="RZM10" s="214"/>
      <c r="RZN10" s="64"/>
      <c r="RZO10" s="64"/>
      <c r="RZX10" s="64"/>
      <c r="SAC10" s="214"/>
      <c r="SAD10" s="64"/>
      <c r="SAE10" s="64"/>
      <c r="SAN10" s="64"/>
      <c r="SAS10" s="214"/>
      <c r="SAT10" s="64"/>
      <c r="SAU10" s="64"/>
      <c r="SBD10" s="64"/>
      <c r="SBI10" s="214"/>
      <c r="SBJ10" s="64"/>
      <c r="SBK10" s="64"/>
      <c r="SBT10" s="64"/>
      <c r="SBY10" s="214"/>
      <c r="SBZ10" s="64"/>
      <c r="SCA10" s="64"/>
      <c r="SCJ10" s="64"/>
      <c r="SCO10" s="214"/>
      <c r="SCP10" s="64"/>
      <c r="SCQ10" s="64"/>
      <c r="SCZ10" s="64"/>
      <c r="SDE10" s="214"/>
      <c r="SDF10" s="64"/>
      <c r="SDG10" s="64"/>
      <c r="SDP10" s="64"/>
      <c r="SDU10" s="214"/>
      <c r="SDV10" s="64"/>
      <c r="SDW10" s="64"/>
      <c r="SEF10" s="64"/>
      <c r="SEK10" s="214"/>
      <c r="SEL10" s="64"/>
      <c r="SEM10" s="64"/>
      <c r="SEV10" s="64"/>
      <c r="SFA10" s="214"/>
      <c r="SFB10" s="64"/>
      <c r="SFC10" s="64"/>
      <c r="SFL10" s="64"/>
      <c r="SFQ10" s="214"/>
      <c r="SFR10" s="64"/>
      <c r="SFS10" s="64"/>
      <c r="SGB10" s="64"/>
      <c r="SGG10" s="214"/>
      <c r="SGH10" s="64"/>
      <c r="SGI10" s="64"/>
      <c r="SGR10" s="64"/>
      <c r="SGW10" s="214"/>
      <c r="SGX10" s="64"/>
      <c r="SGY10" s="64"/>
      <c r="SHH10" s="64"/>
      <c r="SHM10" s="214"/>
      <c r="SHN10" s="64"/>
      <c r="SHO10" s="64"/>
      <c r="SHX10" s="64"/>
      <c r="SIC10" s="214"/>
      <c r="SID10" s="64"/>
      <c r="SIE10" s="64"/>
      <c r="SIN10" s="64"/>
      <c r="SIS10" s="214"/>
      <c r="SIT10" s="64"/>
      <c r="SIU10" s="64"/>
      <c r="SJD10" s="64"/>
      <c r="SJI10" s="214"/>
      <c r="SJJ10" s="64"/>
      <c r="SJK10" s="64"/>
      <c r="SJT10" s="64"/>
      <c r="SJY10" s="214"/>
      <c r="SJZ10" s="64"/>
      <c r="SKA10" s="64"/>
      <c r="SKJ10" s="64"/>
      <c r="SKO10" s="214"/>
      <c r="SKP10" s="64"/>
      <c r="SKQ10" s="64"/>
      <c r="SKZ10" s="64"/>
      <c r="SLE10" s="214"/>
      <c r="SLF10" s="64"/>
      <c r="SLG10" s="64"/>
      <c r="SLP10" s="64"/>
      <c r="SLU10" s="214"/>
      <c r="SLV10" s="64"/>
      <c r="SLW10" s="64"/>
      <c r="SMF10" s="64"/>
      <c r="SMK10" s="214"/>
      <c r="SML10" s="64"/>
      <c r="SMM10" s="64"/>
      <c r="SMV10" s="64"/>
      <c r="SNA10" s="214"/>
      <c r="SNB10" s="64"/>
      <c r="SNC10" s="64"/>
      <c r="SNL10" s="64"/>
      <c r="SNQ10" s="214"/>
      <c r="SNR10" s="64"/>
      <c r="SNS10" s="64"/>
      <c r="SOB10" s="64"/>
      <c r="SOG10" s="214"/>
      <c r="SOH10" s="64"/>
      <c r="SOI10" s="64"/>
      <c r="SOR10" s="64"/>
      <c r="SOW10" s="214"/>
      <c r="SOX10" s="64"/>
      <c r="SOY10" s="64"/>
      <c r="SPH10" s="64"/>
      <c r="SPM10" s="214"/>
      <c r="SPN10" s="64"/>
      <c r="SPO10" s="64"/>
      <c r="SPX10" s="64"/>
      <c r="SQC10" s="214"/>
      <c r="SQD10" s="64"/>
      <c r="SQE10" s="64"/>
      <c r="SQN10" s="64"/>
      <c r="SQS10" s="214"/>
      <c r="SQT10" s="64"/>
      <c r="SQU10" s="64"/>
      <c r="SRD10" s="64"/>
      <c r="SRI10" s="214"/>
      <c r="SRJ10" s="64"/>
      <c r="SRK10" s="64"/>
      <c r="SRT10" s="64"/>
      <c r="SRY10" s="214"/>
      <c r="SRZ10" s="64"/>
      <c r="SSA10" s="64"/>
      <c r="SSJ10" s="64"/>
      <c r="SSO10" s="214"/>
      <c r="SSP10" s="64"/>
      <c r="SSQ10" s="64"/>
      <c r="SSZ10" s="64"/>
      <c r="STE10" s="214"/>
      <c r="STF10" s="64"/>
      <c r="STG10" s="64"/>
      <c r="STP10" s="64"/>
      <c r="STU10" s="214"/>
      <c r="STV10" s="64"/>
      <c r="STW10" s="64"/>
      <c r="SUF10" s="64"/>
      <c r="SUK10" s="214"/>
      <c r="SUL10" s="64"/>
      <c r="SUM10" s="64"/>
      <c r="SUV10" s="64"/>
      <c r="SVA10" s="214"/>
      <c r="SVB10" s="64"/>
      <c r="SVC10" s="64"/>
      <c r="SVL10" s="64"/>
      <c r="SVQ10" s="214"/>
      <c r="SVR10" s="64"/>
      <c r="SVS10" s="64"/>
      <c r="SWB10" s="64"/>
      <c r="SWG10" s="214"/>
      <c r="SWH10" s="64"/>
      <c r="SWI10" s="64"/>
      <c r="SWR10" s="64"/>
      <c r="SWW10" s="214"/>
      <c r="SWX10" s="64"/>
      <c r="SWY10" s="64"/>
      <c r="SXH10" s="64"/>
      <c r="SXM10" s="214"/>
      <c r="SXN10" s="64"/>
      <c r="SXO10" s="64"/>
      <c r="SXX10" s="64"/>
      <c r="SYC10" s="214"/>
      <c r="SYD10" s="64"/>
      <c r="SYE10" s="64"/>
      <c r="SYN10" s="64"/>
      <c r="SYS10" s="214"/>
      <c r="SYT10" s="64"/>
      <c r="SYU10" s="64"/>
      <c r="SZD10" s="64"/>
      <c r="SZI10" s="214"/>
      <c r="SZJ10" s="64"/>
      <c r="SZK10" s="64"/>
      <c r="SZT10" s="64"/>
      <c r="SZY10" s="214"/>
      <c r="SZZ10" s="64"/>
      <c r="TAA10" s="64"/>
      <c r="TAJ10" s="64"/>
      <c r="TAO10" s="214"/>
      <c r="TAP10" s="64"/>
      <c r="TAQ10" s="64"/>
      <c r="TAZ10" s="64"/>
      <c r="TBE10" s="214"/>
      <c r="TBF10" s="64"/>
      <c r="TBG10" s="64"/>
      <c r="TBP10" s="64"/>
      <c r="TBU10" s="214"/>
      <c r="TBV10" s="64"/>
      <c r="TBW10" s="64"/>
      <c r="TCF10" s="64"/>
      <c r="TCK10" s="214"/>
      <c r="TCL10" s="64"/>
      <c r="TCM10" s="64"/>
      <c r="TCV10" s="64"/>
      <c r="TDA10" s="214"/>
      <c r="TDB10" s="64"/>
      <c r="TDC10" s="64"/>
      <c r="TDL10" s="64"/>
      <c r="TDQ10" s="214"/>
      <c r="TDR10" s="64"/>
      <c r="TDS10" s="64"/>
      <c r="TEB10" s="64"/>
      <c r="TEG10" s="214"/>
      <c r="TEH10" s="64"/>
      <c r="TEI10" s="64"/>
      <c r="TER10" s="64"/>
      <c r="TEW10" s="214"/>
      <c r="TEX10" s="64"/>
      <c r="TEY10" s="64"/>
      <c r="TFH10" s="64"/>
      <c r="TFM10" s="214"/>
      <c r="TFN10" s="64"/>
      <c r="TFO10" s="64"/>
      <c r="TFX10" s="64"/>
      <c r="TGC10" s="214"/>
      <c r="TGD10" s="64"/>
      <c r="TGE10" s="64"/>
      <c r="TGN10" s="64"/>
      <c r="TGS10" s="214"/>
      <c r="TGT10" s="64"/>
      <c r="TGU10" s="64"/>
      <c r="THD10" s="64"/>
      <c r="THI10" s="214"/>
      <c r="THJ10" s="64"/>
      <c r="THK10" s="64"/>
      <c r="THT10" s="64"/>
      <c r="THY10" s="214"/>
      <c r="THZ10" s="64"/>
      <c r="TIA10" s="64"/>
      <c r="TIJ10" s="64"/>
      <c r="TIO10" s="214"/>
      <c r="TIP10" s="64"/>
      <c r="TIQ10" s="64"/>
      <c r="TIZ10" s="64"/>
      <c r="TJE10" s="214"/>
      <c r="TJF10" s="64"/>
      <c r="TJG10" s="64"/>
      <c r="TJP10" s="64"/>
      <c r="TJU10" s="214"/>
      <c r="TJV10" s="64"/>
      <c r="TJW10" s="64"/>
      <c r="TKF10" s="64"/>
      <c r="TKK10" s="214"/>
      <c r="TKL10" s="64"/>
      <c r="TKM10" s="64"/>
      <c r="TKV10" s="64"/>
      <c r="TLA10" s="214"/>
      <c r="TLB10" s="64"/>
      <c r="TLC10" s="64"/>
      <c r="TLL10" s="64"/>
      <c r="TLQ10" s="214"/>
      <c r="TLR10" s="64"/>
      <c r="TLS10" s="64"/>
      <c r="TMB10" s="64"/>
      <c r="TMG10" s="214"/>
      <c r="TMH10" s="64"/>
      <c r="TMI10" s="64"/>
      <c r="TMR10" s="64"/>
      <c r="TMW10" s="214"/>
      <c r="TMX10" s="64"/>
      <c r="TMY10" s="64"/>
      <c r="TNH10" s="64"/>
      <c r="TNM10" s="214"/>
      <c r="TNN10" s="64"/>
      <c r="TNO10" s="64"/>
      <c r="TNX10" s="64"/>
      <c r="TOC10" s="214"/>
      <c r="TOD10" s="64"/>
      <c r="TOE10" s="64"/>
      <c r="TON10" s="64"/>
      <c r="TOS10" s="214"/>
      <c r="TOT10" s="64"/>
      <c r="TOU10" s="64"/>
      <c r="TPD10" s="64"/>
      <c r="TPI10" s="214"/>
      <c r="TPJ10" s="64"/>
      <c r="TPK10" s="64"/>
      <c r="TPT10" s="64"/>
      <c r="TPY10" s="214"/>
      <c r="TPZ10" s="64"/>
      <c r="TQA10" s="64"/>
      <c r="TQJ10" s="64"/>
      <c r="TQO10" s="214"/>
      <c r="TQP10" s="64"/>
      <c r="TQQ10" s="64"/>
      <c r="TQZ10" s="64"/>
      <c r="TRE10" s="214"/>
      <c r="TRF10" s="64"/>
      <c r="TRG10" s="64"/>
      <c r="TRP10" s="64"/>
      <c r="TRU10" s="214"/>
      <c r="TRV10" s="64"/>
      <c r="TRW10" s="64"/>
      <c r="TSF10" s="64"/>
      <c r="TSK10" s="214"/>
      <c r="TSL10" s="64"/>
      <c r="TSM10" s="64"/>
      <c r="TSV10" s="64"/>
      <c r="TTA10" s="214"/>
      <c r="TTB10" s="64"/>
      <c r="TTC10" s="64"/>
      <c r="TTL10" s="64"/>
      <c r="TTQ10" s="214"/>
      <c r="TTR10" s="64"/>
      <c r="TTS10" s="64"/>
      <c r="TUB10" s="64"/>
      <c r="TUG10" s="214"/>
      <c r="TUH10" s="64"/>
      <c r="TUI10" s="64"/>
      <c r="TUR10" s="64"/>
      <c r="TUW10" s="214"/>
      <c r="TUX10" s="64"/>
      <c r="TUY10" s="64"/>
      <c r="TVH10" s="64"/>
      <c r="TVM10" s="214"/>
      <c r="TVN10" s="64"/>
      <c r="TVO10" s="64"/>
      <c r="TVX10" s="64"/>
      <c r="TWC10" s="214"/>
      <c r="TWD10" s="64"/>
      <c r="TWE10" s="64"/>
      <c r="TWN10" s="64"/>
      <c r="TWS10" s="214"/>
      <c r="TWT10" s="64"/>
      <c r="TWU10" s="64"/>
      <c r="TXD10" s="64"/>
      <c r="TXI10" s="214"/>
      <c r="TXJ10" s="64"/>
      <c r="TXK10" s="64"/>
      <c r="TXT10" s="64"/>
      <c r="TXY10" s="214"/>
      <c r="TXZ10" s="64"/>
      <c r="TYA10" s="64"/>
      <c r="TYJ10" s="64"/>
      <c r="TYO10" s="214"/>
      <c r="TYP10" s="64"/>
      <c r="TYQ10" s="64"/>
      <c r="TYZ10" s="64"/>
      <c r="TZE10" s="214"/>
      <c r="TZF10" s="64"/>
      <c r="TZG10" s="64"/>
      <c r="TZP10" s="64"/>
      <c r="TZU10" s="214"/>
      <c r="TZV10" s="64"/>
      <c r="TZW10" s="64"/>
      <c r="UAF10" s="64"/>
      <c r="UAK10" s="214"/>
      <c r="UAL10" s="64"/>
      <c r="UAM10" s="64"/>
      <c r="UAV10" s="64"/>
      <c r="UBA10" s="214"/>
      <c r="UBB10" s="64"/>
      <c r="UBC10" s="64"/>
      <c r="UBL10" s="64"/>
      <c r="UBQ10" s="214"/>
      <c r="UBR10" s="64"/>
      <c r="UBS10" s="64"/>
      <c r="UCB10" s="64"/>
      <c r="UCG10" s="214"/>
      <c r="UCH10" s="64"/>
      <c r="UCI10" s="64"/>
      <c r="UCR10" s="64"/>
      <c r="UCW10" s="214"/>
      <c r="UCX10" s="64"/>
      <c r="UCY10" s="64"/>
      <c r="UDH10" s="64"/>
      <c r="UDM10" s="214"/>
      <c r="UDN10" s="64"/>
      <c r="UDO10" s="64"/>
      <c r="UDX10" s="64"/>
      <c r="UEC10" s="214"/>
      <c r="UED10" s="64"/>
      <c r="UEE10" s="64"/>
      <c r="UEN10" s="64"/>
      <c r="UES10" s="214"/>
      <c r="UET10" s="64"/>
      <c r="UEU10" s="64"/>
      <c r="UFD10" s="64"/>
      <c r="UFI10" s="214"/>
      <c r="UFJ10" s="64"/>
      <c r="UFK10" s="64"/>
      <c r="UFT10" s="64"/>
      <c r="UFY10" s="214"/>
      <c r="UFZ10" s="64"/>
      <c r="UGA10" s="64"/>
      <c r="UGJ10" s="64"/>
      <c r="UGO10" s="214"/>
      <c r="UGP10" s="64"/>
      <c r="UGQ10" s="64"/>
      <c r="UGZ10" s="64"/>
      <c r="UHE10" s="214"/>
      <c r="UHF10" s="64"/>
      <c r="UHG10" s="64"/>
      <c r="UHP10" s="64"/>
      <c r="UHU10" s="214"/>
      <c r="UHV10" s="64"/>
      <c r="UHW10" s="64"/>
      <c r="UIF10" s="64"/>
      <c r="UIK10" s="214"/>
      <c r="UIL10" s="64"/>
      <c r="UIM10" s="64"/>
      <c r="UIV10" s="64"/>
      <c r="UJA10" s="214"/>
      <c r="UJB10" s="64"/>
      <c r="UJC10" s="64"/>
      <c r="UJL10" s="64"/>
      <c r="UJQ10" s="214"/>
      <c r="UJR10" s="64"/>
      <c r="UJS10" s="64"/>
      <c r="UKB10" s="64"/>
      <c r="UKG10" s="214"/>
      <c r="UKH10" s="64"/>
      <c r="UKI10" s="64"/>
      <c r="UKR10" s="64"/>
      <c r="UKW10" s="214"/>
      <c r="UKX10" s="64"/>
      <c r="UKY10" s="64"/>
      <c r="ULH10" s="64"/>
      <c r="ULM10" s="214"/>
      <c r="ULN10" s="64"/>
      <c r="ULO10" s="64"/>
      <c r="ULX10" s="64"/>
      <c r="UMC10" s="214"/>
      <c r="UMD10" s="64"/>
      <c r="UME10" s="64"/>
      <c r="UMN10" s="64"/>
      <c r="UMS10" s="214"/>
      <c r="UMT10" s="64"/>
      <c r="UMU10" s="64"/>
      <c r="UND10" s="64"/>
      <c r="UNI10" s="214"/>
      <c r="UNJ10" s="64"/>
      <c r="UNK10" s="64"/>
      <c r="UNT10" s="64"/>
      <c r="UNY10" s="214"/>
      <c r="UNZ10" s="64"/>
      <c r="UOA10" s="64"/>
      <c r="UOJ10" s="64"/>
      <c r="UOO10" s="214"/>
      <c r="UOP10" s="64"/>
      <c r="UOQ10" s="64"/>
      <c r="UOZ10" s="64"/>
      <c r="UPE10" s="214"/>
      <c r="UPF10" s="64"/>
      <c r="UPG10" s="64"/>
      <c r="UPP10" s="64"/>
      <c r="UPU10" s="214"/>
      <c r="UPV10" s="64"/>
      <c r="UPW10" s="64"/>
      <c r="UQF10" s="64"/>
      <c r="UQK10" s="214"/>
      <c r="UQL10" s="64"/>
      <c r="UQM10" s="64"/>
      <c r="UQV10" s="64"/>
      <c r="URA10" s="214"/>
      <c r="URB10" s="64"/>
      <c r="URC10" s="64"/>
      <c r="URL10" s="64"/>
      <c r="URQ10" s="214"/>
      <c r="URR10" s="64"/>
      <c r="URS10" s="64"/>
      <c r="USB10" s="64"/>
      <c r="USG10" s="214"/>
      <c r="USH10" s="64"/>
      <c r="USI10" s="64"/>
      <c r="USR10" s="64"/>
      <c r="USW10" s="214"/>
      <c r="USX10" s="64"/>
      <c r="USY10" s="64"/>
      <c r="UTH10" s="64"/>
      <c r="UTM10" s="214"/>
      <c r="UTN10" s="64"/>
      <c r="UTO10" s="64"/>
      <c r="UTX10" s="64"/>
      <c r="UUC10" s="214"/>
      <c r="UUD10" s="64"/>
      <c r="UUE10" s="64"/>
      <c r="UUN10" s="64"/>
      <c r="UUS10" s="214"/>
      <c r="UUT10" s="64"/>
      <c r="UUU10" s="64"/>
      <c r="UVD10" s="64"/>
      <c r="UVI10" s="214"/>
      <c r="UVJ10" s="64"/>
      <c r="UVK10" s="64"/>
      <c r="UVT10" s="64"/>
      <c r="UVY10" s="214"/>
      <c r="UVZ10" s="64"/>
      <c r="UWA10" s="64"/>
      <c r="UWJ10" s="64"/>
      <c r="UWO10" s="214"/>
      <c r="UWP10" s="64"/>
      <c r="UWQ10" s="64"/>
      <c r="UWZ10" s="64"/>
      <c r="UXE10" s="214"/>
      <c r="UXF10" s="64"/>
      <c r="UXG10" s="64"/>
      <c r="UXP10" s="64"/>
      <c r="UXU10" s="214"/>
      <c r="UXV10" s="64"/>
      <c r="UXW10" s="64"/>
      <c r="UYF10" s="64"/>
      <c r="UYK10" s="214"/>
      <c r="UYL10" s="64"/>
      <c r="UYM10" s="64"/>
      <c r="UYV10" s="64"/>
      <c r="UZA10" s="214"/>
      <c r="UZB10" s="64"/>
      <c r="UZC10" s="64"/>
      <c r="UZL10" s="64"/>
      <c r="UZQ10" s="214"/>
      <c r="UZR10" s="64"/>
      <c r="UZS10" s="64"/>
      <c r="VAB10" s="64"/>
      <c r="VAG10" s="214"/>
      <c r="VAH10" s="64"/>
      <c r="VAI10" s="64"/>
      <c r="VAR10" s="64"/>
      <c r="VAW10" s="214"/>
      <c r="VAX10" s="64"/>
      <c r="VAY10" s="64"/>
      <c r="VBH10" s="64"/>
      <c r="VBM10" s="214"/>
      <c r="VBN10" s="64"/>
      <c r="VBO10" s="64"/>
      <c r="VBX10" s="64"/>
      <c r="VCC10" s="214"/>
      <c r="VCD10" s="64"/>
      <c r="VCE10" s="64"/>
      <c r="VCN10" s="64"/>
      <c r="VCS10" s="214"/>
      <c r="VCT10" s="64"/>
      <c r="VCU10" s="64"/>
      <c r="VDD10" s="64"/>
      <c r="VDI10" s="214"/>
      <c r="VDJ10" s="64"/>
      <c r="VDK10" s="64"/>
      <c r="VDT10" s="64"/>
      <c r="VDY10" s="214"/>
      <c r="VDZ10" s="64"/>
      <c r="VEA10" s="64"/>
      <c r="VEJ10" s="64"/>
      <c r="VEO10" s="214"/>
      <c r="VEP10" s="64"/>
      <c r="VEQ10" s="64"/>
      <c r="VEZ10" s="64"/>
      <c r="VFE10" s="214"/>
      <c r="VFF10" s="64"/>
      <c r="VFG10" s="64"/>
      <c r="VFP10" s="64"/>
      <c r="VFU10" s="214"/>
      <c r="VFV10" s="64"/>
      <c r="VFW10" s="64"/>
      <c r="VGF10" s="64"/>
      <c r="VGK10" s="214"/>
      <c r="VGL10" s="64"/>
      <c r="VGM10" s="64"/>
      <c r="VGV10" s="64"/>
      <c r="VHA10" s="214"/>
      <c r="VHB10" s="64"/>
      <c r="VHC10" s="64"/>
      <c r="VHL10" s="64"/>
      <c r="VHQ10" s="214"/>
      <c r="VHR10" s="64"/>
      <c r="VHS10" s="64"/>
      <c r="VIB10" s="64"/>
      <c r="VIG10" s="214"/>
      <c r="VIH10" s="64"/>
      <c r="VII10" s="64"/>
      <c r="VIR10" s="64"/>
      <c r="VIW10" s="214"/>
      <c r="VIX10" s="64"/>
      <c r="VIY10" s="64"/>
      <c r="VJH10" s="64"/>
      <c r="VJM10" s="214"/>
      <c r="VJN10" s="64"/>
      <c r="VJO10" s="64"/>
      <c r="VJX10" s="64"/>
      <c r="VKC10" s="214"/>
      <c r="VKD10" s="64"/>
      <c r="VKE10" s="64"/>
      <c r="VKN10" s="64"/>
      <c r="VKS10" s="214"/>
      <c r="VKT10" s="64"/>
      <c r="VKU10" s="64"/>
      <c r="VLD10" s="64"/>
      <c r="VLI10" s="214"/>
      <c r="VLJ10" s="64"/>
      <c r="VLK10" s="64"/>
      <c r="VLT10" s="64"/>
      <c r="VLY10" s="214"/>
      <c r="VLZ10" s="64"/>
      <c r="VMA10" s="64"/>
      <c r="VMJ10" s="64"/>
      <c r="VMO10" s="214"/>
      <c r="VMP10" s="64"/>
      <c r="VMQ10" s="64"/>
      <c r="VMZ10" s="64"/>
      <c r="VNE10" s="214"/>
      <c r="VNF10" s="64"/>
      <c r="VNG10" s="64"/>
      <c r="VNP10" s="64"/>
      <c r="VNU10" s="214"/>
      <c r="VNV10" s="64"/>
      <c r="VNW10" s="64"/>
      <c r="VOF10" s="64"/>
      <c r="VOK10" s="214"/>
      <c r="VOL10" s="64"/>
      <c r="VOM10" s="64"/>
      <c r="VOV10" s="64"/>
      <c r="VPA10" s="214"/>
      <c r="VPB10" s="64"/>
      <c r="VPC10" s="64"/>
      <c r="VPL10" s="64"/>
      <c r="VPQ10" s="214"/>
      <c r="VPR10" s="64"/>
      <c r="VPS10" s="64"/>
      <c r="VQB10" s="64"/>
      <c r="VQG10" s="214"/>
      <c r="VQH10" s="64"/>
      <c r="VQI10" s="64"/>
      <c r="VQR10" s="64"/>
      <c r="VQW10" s="214"/>
      <c r="VQX10" s="64"/>
      <c r="VQY10" s="64"/>
      <c r="VRH10" s="64"/>
      <c r="VRM10" s="214"/>
      <c r="VRN10" s="64"/>
      <c r="VRO10" s="64"/>
      <c r="VRX10" s="64"/>
      <c r="VSC10" s="214"/>
      <c r="VSD10" s="64"/>
      <c r="VSE10" s="64"/>
      <c r="VSN10" s="64"/>
      <c r="VSS10" s="214"/>
      <c r="VST10" s="64"/>
      <c r="VSU10" s="64"/>
      <c r="VTD10" s="64"/>
      <c r="VTI10" s="214"/>
      <c r="VTJ10" s="64"/>
      <c r="VTK10" s="64"/>
      <c r="VTT10" s="64"/>
      <c r="VTY10" s="214"/>
      <c r="VTZ10" s="64"/>
      <c r="VUA10" s="64"/>
      <c r="VUJ10" s="64"/>
      <c r="VUO10" s="214"/>
      <c r="VUP10" s="64"/>
      <c r="VUQ10" s="64"/>
      <c r="VUZ10" s="64"/>
      <c r="VVE10" s="214"/>
      <c r="VVF10" s="64"/>
      <c r="VVG10" s="64"/>
      <c r="VVP10" s="64"/>
      <c r="VVU10" s="214"/>
      <c r="VVV10" s="64"/>
      <c r="VVW10" s="64"/>
      <c r="VWF10" s="64"/>
      <c r="VWK10" s="214"/>
      <c r="VWL10" s="64"/>
      <c r="VWM10" s="64"/>
      <c r="VWV10" s="64"/>
      <c r="VXA10" s="214"/>
      <c r="VXB10" s="64"/>
      <c r="VXC10" s="64"/>
      <c r="VXL10" s="64"/>
      <c r="VXQ10" s="214"/>
      <c r="VXR10" s="64"/>
      <c r="VXS10" s="64"/>
      <c r="VYB10" s="64"/>
      <c r="VYG10" s="214"/>
      <c r="VYH10" s="64"/>
      <c r="VYI10" s="64"/>
      <c r="VYR10" s="64"/>
      <c r="VYW10" s="214"/>
      <c r="VYX10" s="64"/>
      <c r="VYY10" s="64"/>
      <c r="VZH10" s="64"/>
      <c r="VZM10" s="214"/>
      <c r="VZN10" s="64"/>
      <c r="VZO10" s="64"/>
      <c r="VZX10" s="64"/>
      <c r="WAC10" s="214"/>
      <c r="WAD10" s="64"/>
      <c r="WAE10" s="64"/>
      <c r="WAN10" s="64"/>
      <c r="WAS10" s="214"/>
      <c r="WAT10" s="64"/>
      <c r="WAU10" s="64"/>
      <c r="WBD10" s="64"/>
      <c r="WBI10" s="214"/>
      <c r="WBJ10" s="64"/>
      <c r="WBK10" s="64"/>
      <c r="WBT10" s="64"/>
      <c r="WBY10" s="214"/>
      <c r="WBZ10" s="64"/>
      <c r="WCA10" s="64"/>
      <c r="WCJ10" s="64"/>
      <c r="WCO10" s="214"/>
      <c r="WCP10" s="64"/>
      <c r="WCQ10" s="64"/>
      <c r="WCZ10" s="64"/>
      <c r="WDE10" s="214"/>
      <c r="WDF10" s="64"/>
      <c r="WDG10" s="64"/>
      <c r="WDP10" s="64"/>
      <c r="WDU10" s="214"/>
      <c r="WDV10" s="64"/>
      <c r="WDW10" s="64"/>
      <c r="WEF10" s="64"/>
      <c r="WEK10" s="214"/>
      <c r="WEL10" s="64"/>
      <c r="WEM10" s="64"/>
      <c r="WEV10" s="64"/>
      <c r="WFA10" s="214"/>
      <c r="WFB10" s="64"/>
      <c r="WFC10" s="64"/>
      <c r="WFL10" s="64"/>
      <c r="WFQ10" s="214"/>
      <c r="WFR10" s="64"/>
      <c r="WFS10" s="64"/>
      <c r="WGB10" s="64"/>
      <c r="WGG10" s="214"/>
      <c r="WGH10" s="64"/>
      <c r="WGI10" s="64"/>
      <c r="WGR10" s="64"/>
      <c r="WGW10" s="214"/>
      <c r="WGX10" s="64"/>
      <c r="WGY10" s="64"/>
      <c r="WHH10" s="64"/>
      <c r="WHM10" s="214"/>
      <c r="WHN10" s="64"/>
      <c r="WHO10" s="64"/>
      <c r="WHX10" s="64"/>
      <c r="WIC10" s="214"/>
      <c r="WID10" s="64"/>
      <c r="WIE10" s="64"/>
      <c r="WIN10" s="64"/>
      <c r="WIS10" s="214"/>
      <c r="WIT10" s="64"/>
      <c r="WIU10" s="64"/>
      <c r="WJD10" s="64"/>
      <c r="WJI10" s="214"/>
      <c r="WJJ10" s="64"/>
      <c r="WJK10" s="64"/>
      <c r="WJT10" s="64"/>
      <c r="WJY10" s="214"/>
      <c r="WJZ10" s="64"/>
      <c r="WKA10" s="64"/>
      <c r="WKJ10" s="64"/>
      <c r="WKO10" s="214"/>
      <c r="WKP10" s="64"/>
      <c r="WKQ10" s="64"/>
      <c r="WKZ10" s="64"/>
      <c r="WLE10" s="214"/>
      <c r="WLF10" s="64"/>
      <c r="WLG10" s="64"/>
      <c r="WLP10" s="64"/>
      <c r="WLU10" s="214"/>
      <c r="WLV10" s="64"/>
      <c r="WLW10" s="64"/>
      <c r="WMF10" s="64"/>
      <c r="WMK10" s="214"/>
      <c r="WML10" s="64"/>
      <c r="WMM10" s="64"/>
      <c r="WMV10" s="64"/>
      <c r="WNA10" s="214"/>
      <c r="WNB10" s="64"/>
      <c r="WNC10" s="64"/>
      <c r="WNL10" s="64"/>
      <c r="WNQ10" s="214"/>
      <c r="WNR10" s="64"/>
      <c r="WNS10" s="64"/>
      <c r="WOB10" s="64"/>
      <c r="WOG10" s="214"/>
      <c r="WOH10" s="64"/>
      <c r="WOI10" s="64"/>
      <c r="WOR10" s="64"/>
      <c r="WOW10" s="214"/>
      <c r="WOX10" s="64"/>
      <c r="WOY10" s="64"/>
      <c r="WPH10" s="64"/>
      <c r="WPM10" s="214"/>
      <c r="WPN10" s="64"/>
      <c r="WPO10" s="64"/>
      <c r="WPX10" s="64"/>
      <c r="WQC10" s="214"/>
      <c r="WQD10" s="64"/>
      <c r="WQE10" s="64"/>
      <c r="WQN10" s="64"/>
      <c r="WQS10" s="214"/>
      <c r="WQT10" s="64"/>
      <c r="WQU10" s="64"/>
      <c r="WRD10" s="64"/>
      <c r="WRI10" s="214"/>
      <c r="WRJ10" s="64"/>
      <c r="WRK10" s="64"/>
      <c r="WRT10" s="64"/>
      <c r="WRY10" s="214"/>
      <c r="WRZ10" s="64"/>
      <c r="WSA10" s="64"/>
      <c r="WSJ10" s="64"/>
      <c r="WSO10" s="214"/>
      <c r="WSP10" s="64"/>
      <c r="WSQ10" s="64"/>
      <c r="WSZ10" s="64"/>
      <c r="WTE10" s="214"/>
      <c r="WTF10" s="64"/>
      <c r="WTG10" s="64"/>
      <c r="WTP10" s="64"/>
      <c r="WTU10" s="214"/>
      <c r="WTV10" s="64"/>
      <c r="WTW10" s="64"/>
      <c r="WUF10" s="64"/>
      <c r="WUK10" s="214"/>
      <c r="WUL10" s="64"/>
      <c r="WUM10" s="64"/>
      <c r="WUV10" s="64"/>
      <c r="WVA10" s="214"/>
      <c r="WVB10" s="64"/>
      <c r="WVC10" s="64"/>
      <c r="WVL10" s="64"/>
      <c r="WVQ10" s="214"/>
      <c r="WVR10" s="64"/>
      <c r="WVS10" s="64"/>
      <c r="WWB10" s="64"/>
      <c r="WWG10" s="214"/>
      <c r="WWH10" s="64"/>
      <c r="WWI10" s="64"/>
      <c r="WWR10" s="64"/>
      <c r="WWW10" s="214"/>
      <c r="WWX10" s="64"/>
      <c r="WWY10" s="64"/>
      <c r="WXH10" s="64"/>
      <c r="WXM10" s="214"/>
      <c r="WXN10" s="64"/>
      <c r="WXO10" s="64"/>
      <c r="WXX10" s="64"/>
      <c r="WYC10" s="214"/>
      <c r="WYD10" s="64"/>
      <c r="WYE10" s="64"/>
      <c r="WYN10" s="64"/>
      <c r="WYS10" s="214"/>
      <c r="WYT10" s="64"/>
      <c r="WYU10" s="64"/>
      <c r="WZD10" s="64"/>
      <c r="WZI10" s="214"/>
      <c r="WZJ10" s="64"/>
      <c r="WZK10" s="64"/>
      <c r="WZT10" s="64"/>
      <c r="WZY10" s="214"/>
      <c r="WZZ10" s="64"/>
      <c r="XAA10" s="64"/>
      <c r="XAJ10" s="64"/>
      <c r="XAO10" s="214"/>
      <c r="XAP10" s="64"/>
      <c r="XAQ10" s="64"/>
      <c r="XAZ10" s="64"/>
      <c r="XBE10" s="214"/>
      <c r="XBF10" s="64"/>
      <c r="XBG10" s="64"/>
      <c r="XBP10" s="64"/>
      <c r="XBU10" s="214"/>
      <c r="XBV10" s="64"/>
      <c r="XBW10" s="64"/>
      <c r="XCF10" s="64"/>
      <c r="XCK10" s="214"/>
      <c r="XCL10" s="64"/>
      <c r="XCM10" s="64"/>
      <c r="XCV10" s="64"/>
      <c r="XDA10" s="214"/>
      <c r="XDB10" s="64"/>
      <c r="XDC10" s="64"/>
      <c r="XDL10" s="64"/>
      <c r="XDQ10" s="214"/>
      <c r="XDR10" s="64"/>
      <c r="XDS10" s="64"/>
      <c r="XEB10" s="64"/>
      <c r="XEG10" s="214"/>
      <c r="XEH10" s="64"/>
      <c r="XEI10" s="64"/>
      <c r="XER10" s="64"/>
    </row>
    <row r="11" spans="1:1019 1028:2043 2052:3067 3076:4091 4100:5115 5124:6139 6148:7163 7172:8187 8196:9211 9220:10235 10244:11259 11268:12283 12292:13307 13316:14331 14340:15355 15364:16372" ht="38.450000000000003" customHeight="1" x14ac:dyDescent="0.2">
      <c r="A11" s="214"/>
      <c r="B11" s="73" t="s">
        <v>1258</v>
      </c>
      <c r="C11" s="82">
        <v>0</v>
      </c>
      <c r="D11" s="82">
        <v>0</v>
      </c>
      <c r="E11" s="83">
        <v>9.0643189999999998E-2</v>
      </c>
      <c r="F11" s="71" t="s">
        <v>1746</v>
      </c>
      <c r="G11" s="71">
        <v>0</v>
      </c>
      <c r="H11" s="72">
        <v>0</v>
      </c>
      <c r="I11" s="63">
        <v>0.66</v>
      </c>
    </row>
    <row r="12" spans="1:1019 1028:2043 2052:3067 3076:4091 4100:5115 5124:6139 6148:7163 7172:8187 8196:9211 9220:10235 10244:11259 11268:12283 12292:13307 13316:14331 14340:15355 15364:16372" ht="15.75" x14ac:dyDescent="0.2">
      <c r="A12" s="214"/>
      <c r="B12" s="73" t="s">
        <v>1745</v>
      </c>
      <c r="C12" s="82">
        <v>0</v>
      </c>
      <c r="D12" s="82">
        <v>0</v>
      </c>
      <c r="E12" s="83">
        <v>199.21090287000001</v>
      </c>
      <c r="F12" s="71" t="s">
        <v>1746</v>
      </c>
      <c r="G12" s="71">
        <v>0.45</v>
      </c>
      <c r="H12" s="72">
        <v>0.84</v>
      </c>
      <c r="I12" s="63">
        <v>0.65</v>
      </c>
      <c r="AE12" s="531"/>
    </row>
    <row r="13" spans="1:1019 1028:2043 2052:3067 3076:4091 4100:5115 5124:6139 6148:7163 7172:8187 8196:9211 9220:10235 10244:11259 11268:12283 12292:13307 13316:14331 14340:15355 15364:16372" ht="15.75" x14ac:dyDescent="0.2">
      <c r="A13" s="214"/>
      <c r="B13" s="73" t="s">
        <v>1255</v>
      </c>
      <c r="C13" s="82">
        <v>0</v>
      </c>
      <c r="D13" s="82">
        <v>0</v>
      </c>
      <c r="E13" s="83">
        <v>1.7416959700000001</v>
      </c>
      <c r="F13" s="71" t="s">
        <v>615</v>
      </c>
      <c r="G13" s="71">
        <v>1</v>
      </c>
      <c r="H13" s="72">
        <v>1</v>
      </c>
      <c r="I13" s="63"/>
    </row>
    <row r="14" spans="1:1019 1028:2043 2052:3067 3076:4091 4100:5115 5124:6139 6148:7163 7172:8187 8196:9211 9220:10235 10244:11259 11268:12283 12292:13307 13316:14331 14340:15355 15364:16372" ht="15.75" hidden="1" x14ac:dyDescent="0.2">
      <c r="A14" s="214"/>
      <c r="B14" s="496"/>
      <c r="C14" s="497"/>
      <c r="D14" s="497"/>
      <c r="E14" s="83"/>
      <c r="F14" s="71"/>
      <c r="G14" s="71"/>
      <c r="H14" s="72"/>
      <c r="I14" s="63">
        <v>1</v>
      </c>
    </row>
    <row r="15" spans="1:1019 1028:2043 2052:3067 3076:4091 4100:5115 5124:6139 6148:7163 7172:8187 8196:9211 9220:10235 10244:11259 11268:12283 12292:13307 13316:14331 14340:15355 15364:16372" ht="15.75" hidden="1" x14ac:dyDescent="0.2">
      <c r="A15" s="214"/>
      <c r="B15" s="496"/>
      <c r="C15" s="497"/>
      <c r="D15" s="497"/>
      <c r="E15" s="83"/>
      <c r="F15" s="71"/>
      <c r="G15" s="71"/>
      <c r="H15" s="72"/>
      <c r="I15" s="63">
        <v>0.92</v>
      </c>
    </row>
    <row r="16" spans="1:1019 1028:2043 2052:3067 3076:4091 4100:5115 5124:6139 6148:7163 7172:8187 8196:9211 9220:10235 10244:11259 11268:12283 12292:13307 13316:14331 14340:15355 15364:16372" ht="15.75" hidden="1" x14ac:dyDescent="0.2">
      <c r="A16" s="214"/>
      <c r="B16" s="496"/>
      <c r="C16" s="497"/>
      <c r="D16" s="497"/>
      <c r="E16" s="83"/>
      <c r="F16" s="71"/>
      <c r="G16" s="71"/>
      <c r="H16" s="72"/>
      <c r="I16" s="63">
        <v>0.98</v>
      </c>
    </row>
    <row r="17" spans="1:9" ht="15.75" hidden="1" x14ac:dyDescent="0.2">
      <c r="A17" s="214"/>
      <c r="B17" s="496"/>
      <c r="C17" s="497"/>
      <c r="D17" s="497"/>
      <c r="E17" s="83"/>
      <c r="F17" s="71"/>
      <c r="G17" s="71"/>
      <c r="H17" s="72"/>
      <c r="I17" s="63">
        <v>1</v>
      </c>
    </row>
    <row r="18" spans="1:9" ht="15.75" hidden="1" x14ac:dyDescent="0.2">
      <c r="A18" s="214"/>
      <c r="B18" s="496"/>
      <c r="C18" s="497"/>
      <c r="D18" s="497"/>
      <c r="E18" s="83"/>
      <c r="F18" s="71"/>
      <c r="G18" s="71"/>
      <c r="H18" s="72"/>
      <c r="I18" s="63">
        <v>0</v>
      </c>
    </row>
    <row r="19" spans="1:9" ht="15.75" hidden="1" x14ac:dyDescent="0.2">
      <c r="A19" s="214"/>
      <c r="B19" s="73"/>
      <c r="C19" s="82"/>
      <c r="D19" s="82"/>
      <c r="E19" s="83"/>
      <c r="F19" s="71"/>
      <c r="G19" s="71"/>
      <c r="H19" s="72"/>
      <c r="I19" s="63"/>
    </row>
    <row r="20" spans="1:9" ht="15.75" hidden="1" x14ac:dyDescent="0.2">
      <c r="A20" s="214"/>
      <c r="B20" s="73"/>
      <c r="C20" s="82"/>
      <c r="D20" s="82"/>
      <c r="E20" s="83"/>
      <c r="F20" s="71"/>
      <c r="G20" s="71"/>
      <c r="H20" s="72"/>
      <c r="I20" s="63"/>
    </row>
    <row r="21" spans="1:9" ht="15.75" hidden="1" x14ac:dyDescent="0.2">
      <c r="A21" s="214"/>
      <c r="B21" s="496"/>
      <c r="C21" s="497"/>
      <c r="D21" s="497"/>
      <c r="E21" s="498"/>
      <c r="F21" s="71"/>
      <c r="G21" s="71"/>
      <c r="H21" s="72"/>
      <c r="I21" s="63"/>
    </row>
    <row r="22" spans="1:9" ht="15.75" hidden="1" x14ac:dyDescent="0.2">
      <c r="A22" s="214"/>
      <c r="B22" s="496"/>
      <c r="C22" s="497"/>
      <c r="D22" s="497"/>
      <c r="E22" s="498"/>
      <c r="F22" s="71"/>
      <c r="G22" s="71"/>
      <c r="H22" s="72"/>
      <c r="I22" s="63"/>
    </row>
    <row r="23" spans="1:9" ht="15.75" hidden="1" x14ac:dyDescent="0.2">
      <c r="A23" s="214"/>
      <c r="B23" s="496"/>
      <c r="C23" s="497"/>
      <c r="D23" s="497"/>
      <c r="E23" s="498"/>
      <c r="F23" s="71"/>
      <c r="G23" s="71"/>
      <c r="H23" s="72"/>
      <c r="I23" s="63"/>
    </row>
    <row r="24" spans="1:9" ht="15.75" hidden="1" x14ac:dyDescent="0.2">
      <c r="A24" s="214"/>
      <c r="B24" s="496"/>
      <c r="C24" s="497"/>
      <c r="D24" s="497"/>
      <c r="E24" s="498"/>
      <c r="F24" s="71"/>
      <c r="G24" s="71"/>
      <c r="H24" s="72"/>
      <c r="I24" s="63"/>
    </row>
    <row r="25" spans="1:9" ht="15.75" hidden="1" x14ac:dyDescent="0.2">
      <c r="A25" s="214"/>
      <c r="B25" s="496"/>
      <c r="C25" s="497"/>
      <c r="D25" s="497"/>
      <c r="E25" s="498"/>
      <c r="F25" s="71"/>
      <c r="G25" s="71"/>
      <c r="H25" s="72"/>
      <c r="I25" s="63"/>
    </row>
    <row r="26" spans="1:9" ht="15.75" hidden="1" x14ac:dyDescent="0.2">
      <c r="A26" s="214"/>
      <c r="B26" s="496"/>
      <c r="C26" s="497"/>
      <c r="D26" s="497"/>
      <c r="E26" s="498"/>
      <c r="F26" s="71"/>
      <c r="G26" s="71"/>
      <c r="H26" s="72"/>
      <c r="I26" s="63"/>
    </row>
    <row r="27" spans="1:9" ht="15.75" hidden="1" x14ac:dyDescent="0.2">
      <c r="A27" s="214"/>
      <c r="B27" s="496"/>
      <c r="C27" s="497"/>
      <c r="D27" s="497"/>
      <c r="E27" s="498"/>
      <c r="F27" s="71"/>
      <c r="G27" s="71"/>
      <c r="H27" s="72"/>
      <c r="I27" s="63"/>
    </row>
    <row r="28" spans="1:9" ht="15.75" hidden="1" x14ac:dyDescent="0.2">
      <c r="A28" s="214"/>
      <c r="B28" s="496"/>
      <c r="C28" s="497"/>
      <c r="D28" s="497"/>
      <c r="E28" s="498"/>
      <c r="F28" s="71"/>
      <c r="G28" s="71"/>
      <c r="H28" s="72"/>
      <c r="I28" s="63"/>
    </row>
    <row r="29" spans="1:9" ht="15.75" hidden="1" x14ac:dyDescent="0.2">
      <c r="A29" s="214"/>
      <c r="B29" s="496"/>
      <c r="C29" s="497"/>
      <c r="D29" s="497"/>
      <c r="E29" s="498"/>
      <c r="F29" s="672"/>
      <c r="G29" s="672"/>
      <c r="H29" s="673"/>
      <c r="I29" s="63"/>
    </row>
    <row r="30" spans="1:9" ht="15.75" hidden="1" x14ac:dyDescent="0.2">
      <c r="A30" s="214"/>
      <c r="B30" s="496"/>
      <c r="C30" s="497"/>
      <c r="D30" s="497"/>
      <c r="E30" s="498"/>
      <c r="F30" s="71"/>
      <c r="G30" s="678"/>
      <c r="H30" s="679"/>
      <c r="I30" s="63"/>
    </row>
    <row r="31" spans="1:9" ht="15.75" hidden="1" x14ac:dyDescent="0.2">
      <c r="A31" s="214"/>
      <c r="B31" s="496"/>
      <c r="C31" s="497"/>
      <c r="D31" s="497"/>
      <c r="E31" s="498"/>
      <c r="F31" s="71"/>
      <c r="G31" s="678"/>
      <c r="H31" s="679"/>
      <c r="I31" s="63"/>
    </row>
    <row r="32" spans="1:9" ht="15.75" hidden="1" x14ac:dyDescent="0.2">
      <c r="A32" s="214"/>
      <c r="B32" s="496"/>
      <c r="C32" s="497"/>
      <c r="D32" s="497"/>
      <c r="E32" s="498"/>
      <c r="F32" s="871"/>
      <c r="G32" s="871"/>
      <c r="H32" s="872"/>
    </row>
    <row r="33" spans="1:8" ht="15.75" hidden="1" x14ac:dyDescent="0.2">
      <c r="A33" s="214"/>
      <c r="B33" s="496"/>
      <c r="C33" s="497"/>
      <c r="D33" s="497"/>
      <c r="E33" s="498"/>
      <c r="F33" s="871"/>
      <c r="G33" s="871"/>
      <c r="H33" s="872"/>
    </row>
    <row r="34" spans="1:8" ht="15.75" hidden="1" x14ac:dyDescent="0.2">
      <c r="A34" s="214"/>
      <c r="B34" s="496"/>
      <c r="C34" s="497"/>
      <c r="D34" s="497"/>
      <c r="E34" s="498"/>
      <c r="F34" s="871"/>
      <c r="G34" s="871"/>
      <c r="H34" s="872"/>
    </row>
    <row r="35" spans="1:8" ht="15.75" hidden="1" x14ac:dyDescent="0.2">
      <c r="A35" s="214"/>
      <c r="B35" s="496"/>
      <c r="C35" s="497"/>
      <c r="D35" s="497"/>
      <c r="E35" s="498"/>
      <c r="F35" s="871"/>
      <c r="G35" s="871"/>
      <c r="H35" s="872"/>
    </row>
    <row r="36" spans="1:8" ht="15.75" hidden="1" x14ac:dyDescent="0.2">
      <c r="A36" s="214"/>
      <c r="B36" s="496"/>
      <c r="C36" s="497"/>
      <c r="D36" s="497"/>
      <c r="E36" s="498"/>
      <c r="F36" s="871"/>
      <c r="G36" s="871"/>
      <c r="H36" s="872"/>
    </row>
    <row r="37" spans="1:8" ht="15.75" hidden="1" x14ac:dyDescent="0.2">
      <c r="A37" s="214"/>
      <c r="B37" s="496"/>
      <c r="C37" s="497"/>
      <c r="D37" s="497"/>
      <c r="E37" s="498"/>
      <c r="F37" s="871"/>
      <c r="G37" s="871"/>
      <c r="H37" s="872"/>
    </row>
    <row r="38" spans="1:8" ht="15.75" hidden="1" x14ac:dyDescent="0.2">
      <c r="A38" s="214"/>
      <c r="B38" s="496"/>
      <c r="C38" s="497"/>
      <c r="D38" s="497"/>
      <c r="E38" s="498"/>
      <c r="F38" s="871"/>
      <c r="G38" s="871"/>
      <c r="H38" s="872"/>
    </row>
    <row r="39" spans="1:8" ht="15.75" hidden="1" x14ac:dyDescent="0.2">
      <c r="A39" s="214"/>
      <c r="B39" s="496"/>
      <c r="C39" s="497"/>
      <c r="D39" s="497"/>
      <c r="E39" s="498"/>
      <c r="F39" s="871"/>
      <c r="G39" s="871"/>
      <c r="H39" s="872"/>
    </row>
    <row r="40" spans="1:8" ht="15.75" hidden="1" x14ac:dyDescent="0.2">
      <c r="A40" s="214"/>
      <c r="B40" s="496"/>
      <c r="C40" s="497"/>
      <c r="D40" s="497"/>
      <c r="E40" s="498"/>
      <c r="F40" s="71"/>
      <c r="G40" s="871"/>
      <c r="H40" s="872"/>
    </row>
    <row r="41" spans="1:8" ht="15.75" hidden="1" x14ac:dyDescent="0.2">
      <c r="A41" s="214"/>
      <c r="B41" s="496"/>
      <c r="C41" s="497"/>
      <c r="D41" s="497"/>
      <c r="E41" s="498"/>
      <c r="F41" s="871"/>
      <c r="G41" s="871"/>
      <c r="H41" s="872"/>
    </row>
    <row r="42" spans="1:8" ht="15.75" hidden="1" x14ac:dyDescent="0.2">
      <c r="A42" s="214"/>
      <c r="B42" s="496"/>
      <c r="C42" s="497"/>
      <c r="D42" s="497"/>
      <c r="E42" s="498"/>
      <c r="F42" s="871"/>
      <c r="G42" s="871"/>
      <c r="H42" s="872"/>
    </row>
    <row r="43" spans="1:8" ht="15.75" hidden="1" x14ac:dyDescent="0.2">
      <c r="A43" s="214"/>
      <c r="B43" s="496"/>
      <c r="C43" s="497"/>
      <c r="D43" s="497"/>
      <c r="E43" s="498"/>
      <c r="F43" s="871"/>
      <c r="G43" s="871"/>
      <c r="H43" s="872"/>
    </row>
    <row r="44" spans="1:8" ht="15.75" hidden="1" x14ac:dyDescent="0.2">
      <c r="A44" s="214"/>
      <c r="B44" s="496"/>
      <c r="C44" s="497"/>
      <c r="D44" s="497"/>
      <c r="E44" s="498"/>
      <c r="F44" s="871"/>
      <c r="G44" s="871"/>
      <c r="H44" s="872"/>
    </row>
    <row r="45" spans="1:8" ht="15.75" hidden="1" x14ac:dyDescent="0.2">
      <c r="A45" s="214"/>
      <c r="B45" s="496"/>
      <c r="C45" s="497"/>
      <c r="D45" s="497"/>
      <c r="E45" s="498"/>
      <c r="F45" s="871"/>
      <c r="G45" s="871"/>
      <c r="H45" s="872"/>
    </row>
    <row r="46" spans="1:8" ht="15.75" hidden="1" x14ac:dyDescent="0.2">
      <c r="A46" s="214"/>
      <c r="B46" s="496"/>
      <c r="C46" s="497"/>
      <c r="D46" s="497"/>
      <c r="E46" s="498"/>
      <c r="F46" s="871"/>
      <c r="G46" s="871"/>
      <c r="H46" s="872"/>
    </row>
    <row r="47" spans="1:8" ht="15.75" hidden="1" x14ac:dyDescent="0.2">
      <c r="A47" s="214"/>
      <c r="B47" s="496"/>
      <c r="C47" s="497"/>
      <c r="D47" s="497"/>
      <c r="E47" s="498"/>
      <c r="F47" s="871"/>
      <c r="G47" s="871"/>
      <c r="H47" s="872"/>
    </row>
    <row r="48" spans="1:8" ht="15.75" hidden="1" x14ac:dyDescent="0.2">
      <c r="A48" s="214"/>
      <c r="B48" s="496"/>
      <c r="C48" s="497"/>
      <c r="D48" s="497"/>
      <c r="E48" s="498"/>
      <c r="F48" s="871"/>
      <c r="G48" s="871"/>
      <c r="H48" s="872"/>
    </row>
    <row r="49" spans="1:9" ht="15.75" hidden="1" x14ac:dyDescent="0.2">
      <c r="A49" s="214"/>
      <c r="B49" s="496"/>
      <c r="C49" s="497"/>
      <c r="D49" s="497"/>
      <c r="E49" s="498"/>
      <c r="F49" s="871"/>
      <c r="G49" s="871"/>
      <c r="H49" s="872"/>
    </row>
    <row r="50" spans="1:9" ht="15.75" hidden="1" x14ac:dyDescent="0.2">
      <c r="A50" s="214"/>
      <c r="B50" s="496"/>
      <c r="C50" s="497"/>
      <c r="D50" s="497"/>
      <c r="E50" s="498"/>
      <c r="F50" s="871"/>
      <c r="G50" s="871"/>
      <c r="H50" s="872"/>
    </row>
    <row r="51" spans="1:9" ht="15.75" hidden="1" x14ac:dyDescent="0.2">
      <c r="A51" s="214"/>
      <c r="B51" s="496"/>
      <c r="C51" s="497"/>
      <c r="D51" s="497"/>
      <c r="E51" s="498"/>
      <c r="F51" s="871"/>
      <c r="G51" s="871"/>
      <c r="H51" s="872"/>
    </row>
    <row r="52" spans="1:9" ht="15.75" hidden="1" x14ac:dyDescent="0.2">
      <c r="A52" s="214"/>
      <c r="B52" s="496"/>
      <c r="C52" s="497"/>
      <c r="D52" s="497"/>
      <c r="E52" s="498"/>
      <c r="F52" s="894"/>
      <c r="G52" s="894"/>
      <c r="H52" s="895"/>
    </row>
    <row r="53" spans="1:9" ht="15.75" hidden="1" x14ac:dyDescent="0.2">
      <c r="A53" s="214"/>
      <c r="B53" s="496"/>
      <c r="C53" s="497"/>
      <c r="D53" s="497"/>
      <c r="E53" s="498"/>
      <c r="F53" s="907"/>
      <c r="G53" s="907"/>
      <c r="H53" s="908"/>
    </row>
    <row r="54" spans="1:9" ht="15.75" hidden="1" x14ac:dyDescent="0.2">
      <c r="A54" s="214"/>
      <c r="B54" s="496"/>
      <c r="C54" s="497"/>
      <c r="D54" s="497"/>
      <c r="E54" s="498"/>
      <c r="F54" s="907"/>
      <c r="G54" s="907"/>
      <c r="H54" s="908"/>
    </row>
    <row r="55" spans="1:9" ht="15.75" hidden="1" x14ac:dyDescent="0.2">
      <c r="A55" s="214"/>
      <c r="B55" s="496"/>
      <c r="C55" s="497"/>
      <c r="D55" s="497"/>
      <c r="E55" s="498"/>
      <c r="F55" s="907"/>
      <c r="G55" s="907"/>
      <c r="H55" s="908"/>
    </row>
    <row r="56" spans="1:9" ht="15.75" hidden="1" x14ac:dyDescent="0.2">
      <c r="A56" s="214"/>
      <c r="B56" s="496"/>
      <c r="C56" s="497"/>
      <c r="D56" s="497"/>
      <c r="E56" s="498"/>
      <c r="F56" s="907"/>
      <c r="G56" s="907"/>
      <c r="H56" s="908"/>
    </row>
    <row r="57" spans="1:9" ht="15.75" hidden="1" x14ac:dyDescent="0.2">
      <c r="A57" s="214"/>
      <c r="B57" s="496"/>
      <c r="C57" s="497"/>
      <c r="D57" s="497"/>
      <c r="E57" s="498"/>
      <c r="F57" s="915"/>
      <c r="G57" s="915"/>
      <c r="H57" s="916"/>
    </row>
    <row r="58" spans="1:9" ht="15.75" hidden="1" x14ac:dyDescent="0.2">
      <c r="A58" s="214"/>
      <c r="B58" s="496"/>
      <c r="C58" s="497"/>
      <c r="D58" s="497"/>
      <c r="E58" s="498"/>
      <c r="F58" s="915"/>
      <c r="G58" s="915"/>
      <c r="H58" s="916"/>
    </row>
    <row r="59" spans="1:9" ht="15.75" hidden="1" x14ac:dyDescent="0.2">
      <c r="A59" s="214"/>
      <c r="B59" s="496"/>
      <c r="C59" s="497"/>
      <c r="D59" s="497"/>
      <c r="E59" s="498"/>
      <c r="F59" s="915"/>
      <c r="G59" s="915"/>
      <c r="H59" s="916"/>
    </row>
    <row r="60" spans="1:9" ht="15.75" hidden="1" x14ac:dyDescent="0.2">
      <c r="A60" s="214"/>
      <c r="B60" s="496"/>
      <c r="C60" s="497"/>
      <c r="D60" s="497"/>
      <c r="E60" s="498"/>
      <c r="F60" s="915"/>
      <c r="G60" s="915"/>
      <c r="H60" s="916"/>
    </row>
    <row r="61" spans="1:9" ht="15.75" hidden="1" x14ac:dyDescent="0.2">
      <c r="A61" s="214"/>
      <c r="B61" s="496"/>
      <c r="C61" s="497"/>
      <c r="D61" s="497"/>
      <c r="E61" s="498"/>
      <c r="F61" s="915"/>
      <c r="G61" s="915"/>
      <c r="H61" s="916"/>
    </row>
    <row r="62" spans="1:9" ht="15.75" hidden="1" x14ac:dyDescent="0.2">
      <c r="A62" s="214"/>
      <c r="B62" s="496"/>
      <c r="C62" s="497"/>
      <c r="D62" s="497"/>
      <c r="E62" s="498"/>
      <c r="F62" s="871"/>
      <c r="G62" s="871"/>
      <c r="H62" s="872"/>
    </row>
    <row r="63" spans="1:9" ht="15.75" x14ac:dyDescent="0.2">
      <c r="A63" s="214"/>
      <c r="B63" s="291" t="s">
        <v>45</v>
      </c>
      <c r="C63" s="292">
        <f>SUM(C10:C62)</f>
        <v>0</v>
      </c>
      <c r="D63" s="292">
        <f>SUM(D10:D62)</f>
        <v>0</v>
      </c>
      <c r="E63" s="298">
        <f>SUM(E10:E62)</f>
        <v>297.45363046</v>
      </c>
    </row>
    <row r="64" spans="1:9" ht="15.75" x14ac:dyDescent="0.2">
      <c r="A64" s="214"/>
      <c r="B64" s="77"/>
      <c r="C64" s="77"/>
      <c r="D64" s="78"/>
      <c r="E64" s="79"/>
      <c r="F64" s="80"/>
      <c r="G64" s="62"/>
      <c r="H64" s="62"/>
      <c r="I64" s="63"/>
    </row>
    <row r="65" spans="1:9" ht="15" customHeight="1" x14ac:dyDescent="0.2">
      <c r="A65" s="214"/>
      <c r="C65" s="77"/>
      <c r="D65" s="78"/>
      <c r="E65" s="79"/>
      <c r="F65" s="80"/>
      <c r="G65" s="62"/>
      <c r="H65" s="62"/>
      <c r="I65" s="63"/>
    </row>
    <row r="66" spans="1:9" ht="24.75" customHeight="1" x14ac:dyDescent="0.2">
      <c r="A66" s="214"/>
      <c r="B66" s="1819" t="s">
        <v>312</v>
      </c>
      <c r="C66" s="1820"/>
      <c r="D66" s="1821"/>
      <c r="E66" s="1821"/>
      <c r="F66" s="1821"/>
      <c r="G66" s="1821"/>
      <c r="H66" s="1822"/>
      <c r="I66" s="63"/>
    </row>
    <row r="67" spans="1:9" ht="15.75" x14ac:dyDescent="0.2">
      <c r="A67" s="214"/>
      <c r="B67" s="216" t="s">
        <v>175</v>
      </c>
      <c r="C67" s="216" t="s">
        <v>68</v>
      </c>
      <c r="D67" s="65" t="s">
        <v>245</v>
      </c>
      <c r="E67" s="65" t="s">
        <v>123</v>
      </c>
      <c r="F67" s="65" t="s">
        <v>43</v>
      </c>
      <c r="G67" s="65" t="s">
        <v>127</v>
      </c>
      <c r="H67" s="65" t="s">
        <v>44</v>
      </c>
      <c r="I67" s="63"/>
    </row>
    <row r="68" spans="1:9" s="545" customFormat="1" ht="15.75" x14ac:dyDescent="0.2">
      <c r="A68" s="537"/>
      <c r="B68" s="538" t="s">
        <v>1259</v>
      </c>
      <c r="C68" s="539">
        <v>24</v>
      </c>
      <c r="D68" s="539">
        <v>24</v>
      </c>
      <c r="E68" s="540">
        <v>832.04064165</v>
      </c>
      <c r="F68" s="541" t="s">
        <v>622</v>
      </c>
      <c r="G68" s="542">
        <v>0</v>
      </c>
      <c r="H68" s="543">
        <v>0</v>
      </c>
      <c r="I68" s="544"/>
    </row>
    <row r="69" spans="1:9" s="545" customFormat="1" ht="15.75" x14ac:dyDescent="0.2">
      <c r="A69" s="537"/>
      <c r="B69" s="538" t="s">
        <v>1747</v>
      </c>
      <c r="C69" s="539">
        <v>113</v>
      </c>
      <c r="D69" s="539">
        <v>113</v>
      </c>
      <c r="E69" s="540">
        <v>3266.4810530899999</v>
      </c>
      <c r="F69" s="541" t="s">
        <v>622</v>
      </c>
      <c r="G69" s="542">
        <v>0</v>
      </c>
      <c r="H69" s="543">
        <v>0</v>
      </c>
      <c r="I69" s="544">
        <v>0</v>
      </c>
    </row>
    <row r="70" spans="1:9" s="545" customFormat="1" ht="15.75" hidden="1" x14ac:dyDescent="0.2">
      <c r="A70" s="537"/>
      <c r="B70" s="538"/>
      <c r="C70" s="539"/>
      <c r="D70" s="539"/>
      <c r="E70" s="540"/>
      <c r="F70" s="541"/>
      <c r="G70" s="542"/>
      <c r="H70" s="543">
        <v>0</v>
      </c>
      <c r="I70" s="544">
        <v>0</v>
      </c>
    </row>
    <row r="71" spans="1:9" s="545" customFormat="1" ht="15.75" hidden="1" x14ac:dyDescent="0.2">
      <c r="A71" s="537"/>
      <c r="B71" s="538"/>
      <c r="C71" s="539"/>
      <c r="D71" s="539"/>
      <c r="E71" s="540"/>
      <c r="F71" s="541"/>
      <c r="G71" s="542"/>
      <c r="H71" s="543">
        <v>0</v>
      </c>
      <c r="I71" s="544">
        <v>0</v>
      </c>
    </row>
    <row r="72" spans="1:9" s="545" customFormat="1" ht="15.75" hidden="1" x14ac:dyDescent="0.2">
      <c r="A72" s="537"/>
      <c r="B72" s="546"/>
      <c r="C72" s="539"/>
      <c r="D72" s="547"/>
      <c r="E72" s="548"/>
      <c r="F72" s="541"/>
      <c r="G72" s="542"/>
      <c r="H72" s="543">
        <v>0</v>
      </c>
      <c r="I72" s="544"/>
    </row>
    <row r="73" spans="1:9" s="545" customFormat="1" ht="15.75" hidden="1" x14ac:dyDescent="0.2">
      <c r="A73" s="537"/>
      <c r="B73" s="546"/>
      <c r="C73" s="539"/>
      <c r="D73" s="547"/>
      <c r="E73" s="540"/>
      <c r="F73" s="541"/>
      <c r="G73" s="542"/>
      <c r="H73" s="543">
        <v>0</v>
      </c>
      <c r="I73" s="544"/>
    </row>
    <row r="74" spans="1:9" s="545" customFormat="1" ht="15.75" hidden="1" x14ac:dyDescent="0.2">
      <c r="A74" s="537"/>
      <c r="B74" s="546"/>
      <c r="C74" s="539"/>
      <c r="D74" s="547"/>
      <c r="E74" s="548"/>
      <c r="F74" s="541"/>
      <c r="G74" s="542"/>
      <c r="H74" s="543">
        <v>0</v>
      </c>
      <c r="I74" s="544"/>
    </row>
    <row r="75" spans="1:9" s="545" customFormat="1" ht="15.75" hidden="1" x14ac:dyDescent="0.2">
      <c r="A75" s="537"/>
      <c r="B75" s="546"/>
      <c r="C75" s="539"/>
      <c r="D75" s="539"/>
      <c r="E75" s="548"/>
      <c r="F75" s="541"/>
      <c r="G75" s="542"/>
      <c r="H75" s="543">
        <v>0</v>
      </c>
      <c r="I75" s="544"/>
    </row>
    <row r="76" spans="1:9" s="545" customFormat="1" ht="15.75" hidden="1" x14ac:dyDescent="0.2">
      <c r="A76" s="537"/>
      <c r="B76" s="546"/>
      <c r="C76" s="539"/>
      <c r="D76" s="539"/>
      <c r="E76" s="548"/>
      <c r="F76" s="541"/>
      <c r="G76" s="542"/>
      <c r="H76" s="543"/>
      <c r="I76" s="544"/>
    </row>
    <row r="77" spans="1:9" s="545" customFormat="1" ht="15.75" hidden="1" x14ac:dyDescent="0.2">
      <c r="A77" s="537"/>
      <c r="B77" s="546"/>
      <c r="C77" s="539"/>
      <c r="D77" s="547"/>
      <c r="E77" s="548"/>
      <c r="F77" s="541"/>
      <c r="G77" s="542"/>
      <c r="H77" s="543"/>
      <c r="I77" s="544"/>
    </row>
    <row r="78" spans="1:9" s="545" customFormat="1" ht="15.75" hidden="1" x14ac:dyDescent="0.2">
      <c r="A78" s="537"/>
      <c r="B78" s="546"/>
      <c r="C78" s="539"/>
      <c r="D78" s="547"/>
      <c r="E78" s="548"/>
      <c r="F78" s="541"/>
      <c r="G78" s="542"/>
      <c r="H78" s="543"/>
      <c r="I78" s="544"/>
    </row>
    <row r="79" spans="1:9" s="545" customFormat="1" ht="15.75" hidden="1" x14ac:dyDescent="0.2">
      <c r="A79" s="537"/>
      <c r="B79" s="496"/>
      <c r="C79" s="539"/>
      <c r="D79" s="547"/>
      <c r="E79" s="498"/>
      <c r="F79" s="541"/>
      <c r="G79" s="542"/>
      <c r="H79" s="543"/>
      <c r="I79" s="544"/>
    </row>
    <row r="80" spans="1:9" s="545" customFormat="1" ht="15.75" hidden="1" x14ac:dyDescent="0.2">
      <c r="A80" s="537"/>
      <c r="B80" s="496"/>
      <c r="C80" s="539"/>
      <c r="D80" s="539"/>
      <c r="E80" s="548"/>
      <c r="F80" s="84"/>
      <c r="G80" s="542"/>
      <c r="H80" s="543"/>
    </row>
    <row r="81" spans="1:8" s="545" customFormat="1" ht="15.75" hidden="1" x14ac:dyDescent="0.2">
      <c r="A81" s="537"/>
      <c r="B81" s="546"/>
      <c r="C81" s="539"/>
      <c r="D81" s="539"/>
      <c r="E81" s="548"/>
      <c r="F81" s="541"/>
      <c r="G81" s="542"/>
      <c r="H81" s="543"/>
    </row>
    <row r="82" spans="1:8" s="545" customFormat="1" ht="15.75" hidden="1" x14ac:dyDescent="0.2">
      <c r="A82" s="537"/>
      <c r="B82" s="496"/>
      <c r="C82" s="539"/>
      <c r="D82" s="547"/>
      <c r="E82" s="498"/>
      <c r="F82" s="84"/>
      <c r="G82" s="71"/>
      <c r="H82" s="72"/>
    </row>
    <row r="83" spans="1:8" s="545" customFormat="1" ht="15.75" hidden="1" x14ac:dyDescent="0.2">
      <c r="A83" s="537"/>
      <c r="B83" s="546"/>
      <c r="C83" s="539"/>
      <c r="D83" s="547"/>
      <c r="E83" s="548"/>
      <c r="F83" s="541"/>
      <c r="G83" s="542"/>
      <c r="H83" s="543"/>
    </row>
    <row r="84" spans="1:8" ht="15.75" hidden="1" x14ac:dyDescent="0.2">
      <c r="A84" s="214"/>
      <c r="B84" s="496"/>
      <c r="C84" s="539"/>
      <c r="D84" s="547"/>
      <c r="E84" s="498"/>
      <c r="F84" s="541"/>
      <c r="G84" s="542"/>
      <c r="H84" s="543"/>
    </row>
    <row r="85" spans="1:8" ht="15.75" hidden="1" x14ac:dyDescent="0.2">
      <c r="A85" s="214"/>
      <c r="B85" s="496"/>
      <c r="C85" s="539"/>
      <c r="D85" s="539"/>
      <c r="E85" s="498"/>
      <c r="F85" s="84"/>
      <c r="G85" s="71"/>
      <c r="H85" s="72"/>
    </row>
    <row r="86" spans="1:8" ht="15.75" hidden="1" x14ac:dyDescent="0.2">
      <c r="A86" s="214"/>
      <c r="B86" s="496"/>
      <c r="C86" s="497"/>
      <c r="D86" s="497"/>
      <c r="E86" s="498"/>
      <c r="F86" s="541"/>
      <c r="G86" s="542"/>
      <c r="H86" s="543"/>
    </row>
    <row r="87" spans="1:8" ht="15.75" hidden="1" x14ac:dyDescent="0.2">
      <c r="A87" s="214"/>
      <c r="B87" s="496"/>
      <c r="C87" s="497"/>
      <c r="D87" s="497"/>
      <c r="E87" s="498"/>
      <c r="F87" s="541"/>
      <c r="G87" s="542"/>
      <c r="H87" s="543"/>
    </row>
    <row r="88" spans="1:8" ht="15.75" hidden="1" x14ac:dyDescent="0.2">
      <c r="A88" s="214"/>
      <c r="B88" s="496"/>
      <c r="C88" s="497"/>
      <c r="D88" s="497"/>
      <c r="E88" s="498"/>
      <c r="F88" s="541"/>
      <c r="G88" s="542"/>
      <c r="H88" s="543"/>
    </row>
    <row r="89" spans="1:8" ht="15.75" hidden="1" x14ac:dyDescent="0.2">
      <c r="A89" s="214"/>
      <c r="B89" s="496"/>
      <c r="C89" s="497"/>
      <c r="D89" s="497"/>
      <c r="E89" s="498"/>
      <c r="F89" s="541"/>
      <c r="G89" s="542"/>
      <c r="H89" s="543"/>
    </row>
    <row r="90" spans="1:8" ht="15.75" hidden="1" x14ac:dyDescent="0.2">
      <c r="A90" s="214"/>
      <c r="B90" s="496"/>
      <c r="C90" s="497"/>
      <c r="D90" s="497"/>
      <c r="E90" s="498"/>
      <c r="F90" s="882"/>
      <c r="G90" s="883"/>
      <c r="H90" s="884"/>
    </row>
    <row r="91" spans="1:8" ht="15.75" hidden="1" x14ac:dyDescent="0.2">
      <c r="A91" s="214"/>
      <c r="B91" s="496"/>
      <c r="C91" s="497"/>
      <c r="D91" s="497"/>
      <c r="E91" s="498"/>
      <c r="F91" s="882"/>
      <c r="G91" s="883"/>
      <c r="H91" s="884"/>
    </row>
    <row r="92" spans="1:8" ht="15.75" hidden="1" x14ac:dyDescent="0.2">
      <c r="A92" s="214"/>
      <c r="B92" s="496"/>
      <c r="C92" s="497"/>
      <c r="D92" s="497"/>
      <c r="E92" s="498"/>
      <c r="F92" s="882"/>
      <c r="G92" s="883"/>
      <c r="H92" s="884"/>
    </row>
    <row r="93" spans="1:8" ht="15.75" hidden="1" x14ac:dyDescent="0.2">
      <c r="A93" s="214"/>
      <c r="B93" s="496"/>
      <c r="C93" s="497"/>
      <c r="D93" s="497"/>
      <c r="E93" s="498"/>
      <c r="F93" s="882"/>
      <c r="G93" s="883"/>
      <c r="H93" s="884"/>
    </row>
    <row r="94" spans="1:8" ht="15.75" hidden="1" x14ac:dyDescent="0.2">
      <c r="A94" s="214"/>
      <c r="B94" s="496"/>
      <c r="C94" s="497"/>
      <c r="D94" s="497"/>
      <c r="E94" s="498"/>
      <c r="F94" s="882"/>
      <c r="G94" s="883"/>
      <c r="H94" s="884"/>
    </row>
    <row r="95" spans="1:8" ht="15.75" hidden="1" x14ac:dyDescent="0.2">
      <c r="A95" s="214"/>
      <c r="B95" s="496"/>
      <c r="C95" s="497"/>
      <c r="D95" s="497"/>
      <c r="E95" s="498"/>
      <c r="F95" s="882"/>
      <c r="G95" s="883"/>
      <c r="H95" s="884"/>
    </row>
    <row r="96" spans="1:8" ht="15.75" hidden="1" x14ac:dyDescent="0.2">
      <c r="A96" s="214"/>
      <c r="B96" s="496"/>
      <c r="C96" s="497"/>
      <c r="D96" s="497"/>
      <c r="E96" s="498"/>
      <c r="F96" s="917"/>
      <c r="G96" s="918"/>
      <c r="H96" s="919"/>
    </row>
    <row r="97" spans="1:8" ht="15.75" hidden="1" x14ac:dyDescent="0.2">
      <c r="A97" s="214"/>
      <c r="B97" s="496"/>
      <c r="C97" s="497"/>
      <c r="D97" s="497"/>
      <c r="E97" s="498"/>
      <c r="F97" s="541"/>
      <c r="G97" s="542"/>
      <c r="H97" s="543"/>
    </row>
    <row r="98" spans="1:8" ht="15.75" hidden="1" x14ac:dyDescent="0.2">
      <c r="A98" s="214"/>
      <c r="B98" s="496"/>
      <c r="C98" s="497"/>
      <c r="D98" s="497"/>
      <c r="E98" s="498"/>
      <c r="F98" s="873"/>
      <c r="G98" s="874"/>
      <c r="H98" s="875"/>
    </row>
    <row r="99" spans="1:8" s="545" customFormat="1" ht="15.75" x14ac:dyDescent="0.2">
      <c r="A99" s="537"/>
      <c r="B99" s="763" t="s">
        <v>45</v>
      </c>
      <c r="C99" s="764">
        <f>SUM(C68:C97)</f>
        <v>137</v>
      </c>
      <c r="D99" s="764">
        <f>SUM(D68:D97)</f>
        <v>137</v>
      </c>
      <c r="E99" s="765">
        <f>SUM(E68:E97)</f>
        <v>4098.5216947400004</v>
      </c>
      <c r="F99" s="549"/>
      <c r="G99" s="549"/>
      <c r="H99" s="549"/>
    </row>
    <row r="100" spans="1:8" ht="21" customHeight="1" x14ac:dyDescent="0.2">
      <c r="A100" s="214"/>
      <c r="B100" s="213"/>
      <c r="C100" s="86"/>
      <c r="D100" s="86"/>
      <c r="E100" s="87"/>
      <c r="F100" s="62"/>
      <c r="G100" s="62"/>
      <c r="H100" s="62"/>
    </row>
    <row r="101" spans="1:8" ht="24.75" customHeight="1" x14ac:dyDescent="0.2">
      <c r="A101" s="214"/>
      <c r="B101" s="1819" t="s">
        <v>311</v>
      </c>
      <c r="C101" s="1820"/>
      <c r="D101" s="1821"/>
      <c r="E101" s="1821"/>
      <c r="F101" s="1821"/>
      <c r="G101" s="1821"/>
      <c r="H101" s="1822"/>
    </row>
    <row r="102" spans="1:8" ht="39" customHeight="1" x14ac:dyDescent="0.2">
      <c r="A102" s="214"/>
      <c r="B102" s="216" t="s">
        <v>175</v>
      </c>
      <c r="C102" s="216" t="s">
        <v>68</v>
      </c>
      <c r="D102" s="65" t="s">
        <v>245</v>
      </c>
      <c r="E102" s="65" t="s">
        <v>123</v>
      </c>
      <c r="F102" s="65" t="s">
        <v>43</v>
      </c>
      <c r="G102" s="65" t="s">
        <v>127</v>
      </c>
      <c r="H102" s="65" t="s">
        <v>44</v>
      </c>
    </row>
    <row r="103" spans="1:8" ht="15.75" hidden="1" x14ac:dyDescent="0.2">
      <c r="A103" s="214"/>
      <c r="B103" s="81"/>
      <c r="C103" s="82"/>
      <c r="D103" s="82"/>
      <c r="E103" s="83"/>
      <c r="F103" s="84"/>
      <c r="G103" s="71"/>
      <c r="H103" s="72"/>
    </row>
    <row r="104" spans="1:8" ht="15.75" x14ac:dyDescent="0.2">
      <c r="A104" s="214"/>
      <c r="B104" s="291" t="s">
        <v>45</v>
      </c>
      <c r="C104" s="292">
        <f>SUM(C103:C103)</f>
        <v>0</v>
      </c>
      <c r="D104" s="292">
        <f>SUM(D103:D103)</f>
        <v>0</v>
      </c>
      <c r="E104" s="298">
        <f>SUM(E103:E103)</f>
        <v>0</v>
      </c>
      <c r="F104" s="62"/>
      <c r="G104" s="62"/>
      <c r="H104" s="62"/>
    </row>
    <row r="105" spans="1:8" ht="15.75" x14ac:dyDescent="0.2">
      <c r="A105" s="214"/>
      <c r="B105" s="213"/>
      <c r="C105" s="213"/>
      <c r="D105" s="86"/>
      <c r="E105" s="87"/>
      <c r="F105" s="88"/>
      <c r="G105" s="75"/>
      <c r="H105" s="76"/>
    </row>
    <row r="106" spans="1:8" ht="24.75" customHeight="1" x14ac:dyDescent="0.2">
      <c r="A106" s="214"/>
      <c r="B106" s="1819" t="s">
        <v>148</v>
      </c>
      <c r="C106" s="1820"/>
      <c r="D106" s="1821"/>
      <c r="E106" s="1821"/>
      <c r="F106" s="1821"/>
      <c r="G106" s="1821"/>
      <c r="H106" s="1822"/>
    </row>
    <row r="107" spans="1:8" ht="28.5" customHeight="1" x14ac:dyDescent="0.2">
      <c r="A107" s="214"/>
      <c r="B107" s="216" t="s">
        <v>242</v>
      </c>
      <c r="C107" s="216" t="s">
        <v>68</v>
      </c>
      <c r="D107" s="65" t="s">
        <v>245</v>
      </c>
      <c r="E107" s="65" t="s">
        <v>123</v>
      </c>
      <c r="F107" s="65" t="s">
        <v>43</v>
      </c>
      <c r="G107" s="65" t="s">
        <v>127</v>
      </c>
      <c r="H107" s="65" t="s">
        <v>44</v>
      </c>
    </row>
    <row r="108" spans="1:8" ht="43.5" hidden="1" customHeight="1" x14ac:dyDescent="0.2">
      <c r="A108" s="214"/>
      <c r="B108" s="73" t="s">
        <v>470</v>
      </c>
      <c r="C108" s="82">
        <v>0</v>
      </c>
      <c r="D108" s="82">
        <v>0</v>
      </c>
      <c r="E108" s="83"/>
      <c r="F108" s="279" t="s">
        <v>471</v>
      </c>
      <c r="G108" s="293"/>
      <c r="H108" s="293"/>
    </row>
    <row r="109" spans="1:8" ht="43.5" hidden="1" customHeight="1" x14ac:dyDescent="0.2">
      <c r="A109" s="214"/>
      <c r="B109" s="73" t="s">
        <v>470</v>
      </c>
      <c r="C109" s="82"/>
      <c r="D109" s="82"/>
      <c r="E109" s="83"/>
      <c r="F109" s="279" t="s">
        <v>471</v>
      </c>
      <c r="G109" s="293"/>
      <c r="H109" s="293"/>
    </row>
    <row r="110" spans="1:8" ht="33.75" hidden="1" customHeight="1" x14ac:dyDescent="0.2">
      <c r="A110" s="214"/>
      <c r="B110" s="73" t="s">
        <v>631</v>
      </c>
      <c r="C110" s="82"/>
      <c r="D110" s="82"/>
      <c r="E110" s="83"/>
      <c r="F110" s="279" t="s">
        <v>632</v>
      </c>
      <c r="G110" s="293"/>
      <c r="H110" s="293"/>
    </row>
    <row r="111" spans="1:8" ht="33.75" hidden="1" customHeight="1" x14ac:dyDescent="0.2">
      <c r="A111" s="214"/>
      <c r="B111" s="73"/>
      <c r="C111" s="82"/>
      <c r="D111" s="82"/>
      <c r="E111" s="83"/>
      <c r="F111" s="279"/>
      <c r="G111" s="293"/>
      <c r="H111" s="293"/>
    </row>
    <row r="112" spans="1:8" ht="33.75" hidden="1" customHeight="1" x14ac:dyDescent="0.2">
      <c r="A112" s="214"/>
      <c r="B112" s="73"/>
      <c r="C112" s="82"/>
      <c r="D112" s="82"/>
      <c r="E112" s="83"/>
      <c r="F112" s="279"/>
      <c r="G112" s="293"/>
      <c r="H112" s="293"/>
    </row>
    <row r="113" spans="1:8" ht="35.25" hidden="1" customHeight="1" x14ac:dyDescent="0.2">
      <c r="A113" s="214"/>
      <c r="B113" s="73"/>
      <c r="C113" s="82"/>
      <c r="D113" s="82"/>
      <c r="E113" s="83"/>
      <c r="F113" s="279"/>
      <c r="G113" s="293"/>
      <c r="H113" s="293"/>
    </row>
    <row r="114" spans="1:8" ht="19.5" hidden="1" customHeight="1" x14ac:dyDescent="0.2">
      <c r="A114" s="214"/>
      <c r="B114" s="73"/>
      <c r="C114" s="82"/>
      <c r="D114" s="82"/>
      <c r="E114" s="83"/>
      <c r="F114" s="279"/>
      <c r="G114" s="293"/>
      <c r="H114" s="293"/>
    </row>
    <row r="115" spans="1:8" ht="19.5" hidden="1" customHeight="1" x14ac:dyDescent="0.2">
      <c r="A115" s="214"/>
      <c r="B115" s="73"/>
      <c r="C115" s="82"/>
      <c r="D115" s="82"/>
      <c r="E115" s="83"/>
      <c r="F115" s="279"/>
      <c r="G115" s="293"/>
      <c r="H115" s="293"/>
    </row>
    <row r="116" spans="1:8" ht="19.5" hidden="1" customHeight="1" x14ac:dyDescent="0.2">
      <c r="A116" s="214"/>
      <c r="B116" s="73"/>
      <c r="C116" s="82"/>
      <c r="D116" s="82"/>
      <c r="E116" s="83"/>
      <c r="F116" s="279"/>
      <c r="G116" s="293"/>
      <c r="H116" s="293"/>
    </row>
    <row r="117" spans="1:8" ht="27" hidden="1" customHeight="1" x14ac:dyDescent="0.2">
      <c r="A117" s="214"/>
      <c r="B117" s="73"/>
      <c r="C117" s="82"/>
      <c r="D117" s="82"/>
      <c r="E117" s="498"/>
      <c r="F117" s="279"/>
      <c r="G117" s="293"/>
      <c r="H117" s="293"/>
    </row>
    <row r="118" spans="1:8" ht="27" hidden="1" customHeight="1" x14ac:dyDescent="0.2">
      <c r="A118" s="214"/>
      <c r="B118" s="496"/>
      <c r="C118" s="82"/>
      <c r="D118" s="82"/>
      <c r="E118" s="498"/>
      <c r="F118" s="279"/>
      <c r="G118" s="293"/>
      <c r="H118" s="293"/>
    </row>
    <row r="119" spans="1:8" ht="27" hidden="1" customHeight="1" x14ac:dyDescent="0.2">
      <c r="A119" s="214"/>
      <c r="B119" s="496"/>
      <c r="C119" s="82"/>
      <c r="D119" s="82"/>
      <c r="E119" s="498"/>
      <c r="F119" s="279"/>
      <c r="G119" s="293"/>
      <c r="H119" s="293"/>
    </row>
    <row r="120" spans="1:8" ht="29.25" hidden="1" customHeight="1" x14ac:dyDescent="0.2">
      <c r="A120" s="214"/>
      <c r="B120" s="496"/>
      <c r="C120" s="82"/>
      <c r="D120" s="82"/>
      <c r="E120" s="498"/>
      <c r="F120" s="279"/>
      <c r="G120" s="293"/>
      <c r="H120" s="293"/>
    </row>
    <row r="121" spans="1:8" ht="29.25" hidden="1" customHeight="1" x14ac:dyDescent="0.2">
      <c r="A121" s="214"/>
      <c r="B121" s="496"/>
      <c r="C121" s="497"/>
      <c r="D121" s="497"/>
      <c r="E121" s="498"/>
      <c r="F121" s="279"/>
      <c r="G121" s="293"/>
      <c r="H121" s="293"/>
    </row>
    <row r="122" spans="1:8" ht="29.25" hidden="1" customHeight="1" x14ac:dyDescent="0.2">
      <c r="A122" s="214"/>
      <c r="B122" s="496"/>
      <c r="C122" s="497"/>
      <c r="D122" s="497"/>
      <c r="E122" s="498"/>
      <c r="F122" s="279"/>
      <c r="G122" s="293"/>
      <c r="H122" s="293"/>
    </row>
    <row r="123" spans="1:8" ht="15.75" x14ac:dyDescent="0.2">
      <c r="A123" s="214"/>
      <c r="B123" s="291" t="s">
        <v>45</v>
      </c>
      <c r="C123" s="292">
        <f>SUM(C108:C122)</f>
        <v>0</v>
      </c>
      <c r="D123" s="292">
        <f>SUM(D108:D122)</f>
        <v>0</v>
      </c>
      <c r="E123" s="298">
        <f>SUM(E108:E122)</f>
        <v>0</v>
      </c>
      <c r="F123" s="88"/>
      <c r="G123" s="88"/>
      <c r="H123" s="75"/>
    </row>
    <row r="124" spans="1:8" ht="24.95" customHeight="1" x14ac:dyDescent="0.2">
      <c r="A124" s="214"/>
      <c r="B124" s="213"/>
      <c r="C124" s="213"/>
      <c r="D124" s="86"/>
      <c r="E124" s="87"/>
      <c r="F124" s="88"/>
      <c r="G124" s="88"/>
      <c r="H124" s="75"/>
    </row>
    <row r="125" spans="1:8" ht="15" customHeight="1" x14ac:dyDescent="0.2">
      <c r="A125" s="214"/>
      <c r="B125" s="213"/>
      <c r="C125" s="213"/>
      <c r="D125" s="78"/>
      <c r="E125" s="79"/>
      <c r="F125" s="80"/>
      <c r="G125" s="80"/>
      <c r="H125" s="62"/>
    </row>
    <row r="126" spans="1:8" ht="24.75" customHeight="1" x14ac:dyDescent="0.2">
      <c r="A126" s="214"/>
      <c r="B126" s="1819" t="s">
        <v>150</v>
      </c>
      <c r="C126" s="1820"/>
      <c r="D126" s="1821"/>
      <c r="E126" s="1821"/>
      <c r="F126" s="1821"/>
      <c r="G126" s="1821"/>
      <c r="H126" s="1822"/>
    </row>
    <row r="127" spans="1:8" ht="31.5" x14ac:dyDescent="0.2">
      <c r="A127" s="214"/>
      <c r="B127" s="216" t="s">
        <v>242</v>
      </c>
      <c r="C127" s="216" t="s">
        <v>68</v>
      </c>
      <c r="D127" s="65" t="s">
        <v>245</v>
      </c>
      <c r="E127" s="65" t="s">
        <v>111</v>
      </c>
      <c r="F127" s="89" t="s">
        <v>46</v>
      </c>
      <c r="G127" s="65" t="s">
        <v>62</v>
      </c>
      <c r="H127" s="89" t="s">
        <v>47</v>
      </c>
    </row>
    <row r="128" spans="1:8" ht="47.25" x14ac:dyDescent="0.2">
      <c r="A128" s="214"/>
      <c r="B128" s="73" t="s">
        <v>1248</v>
      </c>
      <c r="C128" s="82">
        <v>0</v>
      </c>
      <c r="D128" s="82">
        <v>0</v>
      </c>
      <c r="E128" s="83">
        <v>812.39177090999999</v>
      </c>
      <c r="F128" s="477">
        <v>46034</v>
      </c>
      <c r="G128" s="84" t="s">
        <v>1249</v>
      </c>
      <c r="H128" s="71" t="s">
        <v>1250</v>
      </c>
    </row>
    <row r="129" spans="1:30" ht="15.75" hidden="1" x14ac:dyDescent="0.2">
      <c r="A129" s="214"/>
      <c r="B129" s="685"/>
      <c r="C129" s="674"/>
      <c r="D129" s="674"/>
      <c r="E129" s="695"/>
      <c r="F129" s="675"/>
      <c r="G129" s="84"/>
      <c r="H129" s="71"/>
    </row>
    <row r="130" spans="1:30" ht="15.75" hidden="1" x14ac:dyDescent="0.2">
      <c r="A130" s="214"/>
      <c r="B130" s="885"/>
      <c r="C130" s="886"/>
      <c r="D130" s="886"/>
      <c r="E130" s="887"/>
      <c r="F130" s="888"/>
      <c r="G130" s="84"/>
      <c r="H130" s="871"/>
    </row>
    <row r="131" spans="1:30" ht="15.75" hidden="1" x14ac:dyDescent="0.2">
      <c r="A131" s="214"/>
      <c r="B131" s="1123"/>
      <c r="C131" s="1124"/>
      <c r="D131" s="1124"/>
      <c r="E131" s="1128"/>
      <c r="F131" s="1126"/>
      <c r="G131" s="1129"/>
      <c r="H131" s="1130"/>
    </row>
    <row r="132" spans="1:30" ht="15.75" hidden="1" x14ac:dyDescent="0.2">
      <c r="A132" s="214"/>
      <c r="B132" s="1123"/>
      <c r="C132" s="1124"/>
      <c r="D132" s="1124"/>
      <c r="E132" s="1128"/>
      <c r="F132" s="1126"/>
      <c r="G132" s="1129"/>
      <c r="H132" s="1130"/>
    </row>
    <row r="133" spans="1:30" ht="15.75" hidden="1" x14ac:dyDescent="0.2">
      <c r="A133" s="214"/>
      <c r="B133" s="1123"/>
      <c r="C133" s="1124"/>
      <c r="D133" s="1124"/>
      <c r="E133" s="1128"/>
      <c r="F133" s="1126"/>
      <c r="G133" s="1129"/>
      <c r="H133" s="1130"/>
    </row>
    <row r="134" spans="1:30" ht="15.75" hidden="1" x14ac:dyDescent="0.2">
      <c r="A134" s="214"/>
      <c r="B134" s="885"/>
      <c r="C134" s="886"/>
      <c r="D134" s="886"/>
      <c r="E134" s="887"/>
      <c r="F134" s="888"/>
      <c r="G134" s="84"/>
      <c r="H134" s="871"/>
    </row>
    <row r="135" spans="1:30" ht="15.75" x14ac:dyDescent="0.2">
      <c r="A135" s="214"/>
      <c r="B135" s="216" t="s">
        <v>131</v>
      </c>
      <c r="C135" s="85">
        <f>SUM(C128:C134)</f>
        <v>0</v>
      </c>
      <c r="D135" s="85">
        <f>SUM(D128:D134)</f>
        <v>0</v>
      </c>
      <c r="E135" s="766">
        <f>SUM(E128:E134)</f>
        <v>812.39177090999999</v>
      </c>
      <c r="F135" s="84"/>
      <c r="G135" s="84"/>
      <c r="H135" s="71"/>
    </row>
    <row r="136" spans="1:30" ht="15" customHeight="1" x14ac:dyDescent="0.2">
      <c r="A136" s="214"/>
      <c r="B136" s="213"/>
      <c r="C136" s="86"/>
      <c r="D136" s="86"/>
      <c r="E136" s="87"/>
      <c r="F136" s="80"/>
      <c r="G136" s="80"/>
      <c r="H136" s="96"/>
    </row>
    <row r="137" spans="1:30" ht="14.25" customHeight="1" x14ac:dyDescent="0.2">
      <c r="A137" s="214"/>
      <c r="B137" s="77"/>
      <c r="C137" s="77"/>
      <c r="D137" s="768"/>
      <c r="E137" s="80"/>
      <c r="F137" s="79"/>
      <c r="G137" s="80"/>
      <c r="H137" s="62"/>
    </row>
    <row r="138" spans="1:30" ht="24.75" customHeight="1" x14ac:dyDescent="0.2">
      <c r="A138" s="214"/>
      <c r="B138" s="1819" t="s">
        <v>243</v>
      </c>
      <c r="C138" s="1820"/>
      <c r="D138" s="1821"/>
      <c r="E138" s="1821"/>
      <c r="F138" s="1821"/>
      <c r="G138" s="1821"/>
      <c r="H138" s="1822"/>
    </row>
    <row r="139" spans="1:30" s="64" customFormat="1" ht="15.75" x14ac:dyDescent="0.2">
      <c r="A139" s="214"/>
      <c r="B139" s="65" t="s">
        <v>968</v>
      </c>
      <c r="C139" s="65" t="s">
        <v>68</v>
      </c>
      <c r="D139" s="65" t="s">
        <v>245</v>
      </c>
      <c r="E139" s="65" t="s">
        <v>123</v>
      </c>
      <c r="F139" s="65" t="s">
        <v>46</v>
      </c>
      <c r="G139" s="65" t="s">
        <v>62</v>
      </c>
      <c r="H139" s="65" t="s">
        <v>43</v>
      </c>
    </row>
    <row r="140" spans="1:30" ht="51" customHeight="1" x14ac:dyDescent="0.2">
      <c r="A140" s="214"/>
      <c r="B140" s="73" t="s">
        <v>1251</v>
      </c>
      <c r="C140" s="82">
        <v>76</v>
      </c>
      <c r="D140" s="82">
        <v>0</v>
      </c>
      <c r="E140" s="83">
        <v>1499.13714686</v>
      </c>
      <c r="F140" s="477">
        <v>46030</v>
      </c>
      <c r="G140" s="293" t="s">
        <v>1249</v>
      </c>
      <c r="H140" s="293" t="s">
        <v>1253</v>
      </c>
      <c r="AD140" s="531"/>
    </row>
    <row r="141" spans="1:30" ht="46.9" customHeight="1" x14ac:dyDescent="0.2">
      <c r="A141" s="214"/>
      <c r="B141" s="73" t="s">
        <v>1252</v>
      </c>
      <c r="C141" s="82">
        <v>41</v>
      </c>
      <c r="D141" s="82">
        <v>0</v>
      </c>
      <c r="E141" s="83">
        <v>676.07854554000005</v>
      </c>
      <c r="F141" s="477">
        <v>46034</v>
      </c>
      <c r="G141" s="293" t="s">
        <v>1249</v>
      </c>
      <c r="H141" s="293" t="s">
        <v>1254</v>
      </c>
      <c r="AD141" s="531"/>
    </row>
    <row r="142" spans="1:30" ht="15.75" hidden="1" x14ac:dyDescent="0.2">
      <c r="A142" s="214"/>
      <c r="B142" s="73"/>
      <c r="C142" s="82"/>
      <c r="D142" s="82"/>
      <c r="E142" s="83"/>
      <c r="F142" s="477"/>
      <c r="G142" s="293"/>
      <c r="H142" s="293"/>
    </row>
    <row r="143" spans="1:30" ht="15.75" hidden="1" x14ac:dyDescent="0.2">
      <c r="A143" s="214"/>
      <c r="B143" s="73"/>
      <c r="C143" s="82"/>
      <c r="D143" s="82"/>
      <c r="E143" s="83"/>
      <c r="F143" s="477"/>
      <c r="G143" s="293"/>
      <c r="H143" s="293"/>
    </row>
    <row r="144" spans="1:30" ht="15.75" hidden="1" x14ac:dyDescent="0.2">
      <c r="A144" s="214"/>
      <c r="B144" s="73"/>
      <c r="C144" s="82"/>
      <c r="D144" s="82"/>
      <c r="E144" s="83"/>
      <c r="F144" s="477"/>
      <c r="G144" s="293"/>
      <c r="H144" s="293"/>
    </row>
    <row r="145" spans="1:8" ht="15.75" hidden="1" x14ac:dyDescent="0.2">
      <c r="A145" s="214"/>
      <c r="B145" s="73"/>
      <c r="C145" s="82"/>
      <c r="D145" s="82"/>
      <c r="E145" s="83"/>
      <c r="F145" s="477"/>
      <c r="G145" s="293"/>
      <c r="H145" s="293"/>
    </row>
    <row r="146" spans="1:8" ht="15.75" hidden="1" x14ac:dyDescent="0.2">
      <c r="A146" s="214"/>
      <c r="B146" s="73"/>
      <c r="C146" s="82"/>
      <c r="D146" s="82"/>
      <c r="E146" s="83"/>
      <c r="F146" s="477"/>
      <c r="G146" s="293"/>
      <c r="H146" s="293"/>
    </row>
    <row r="147" spans="1:8" ht="15.75" hidden="1" x14ac:dyDescent="0.2">
      <c r="A147" s="214"/>
      <c r="B147" s="73"/>
      <c r="C147" s="82"/>
      <c r="D147" s="82"/>
      <c r="E147" s="83"/>
      <c r="F147" s="477"/>
      <c r="G147" s="293"/>
      <c r="H147" s="293"/>
    </row>
    <row r="148" spans="1:8" ht="15.75" hidden="1" x14ac:dyDescent="0.2">
      <c r="A148" s="214"/>
      <c r="B148" s="73"/>
      <c r="C148" s="82"/>
      <c r="D148" s="82"/>
      <c r="E148" s="83"/>
      <c r="F148" s="477"/>
      <c r="G148" s="293"/>
      <c r="H148" s="293"/>
    </row>
    <row r="149" spans="1:8" ht="15.75" hidden="1" x14ac:dyDescent="0.2">
      <c r="A149" s="214"/>
      <c r="B149" s="73"/>
      <c r="C149" s="82"/>
      <c r="D149" s="82"/>
      <c r="E149" s="696"/>
      <c r="F149" s="477"/>
      <c r="G149" s="293"/>
      <c r="H149" s="293"/>
    </row>
    <row r="150" spans="1:8" ht="15.75" hidden="1" x14ac:dyDescent="0.2">
      <c r="A150" s="214"/>
      <c r="B150" s="1123"/>
      <c r="C150" s="1124"/>
      <c r="D150" s="1124"/>
      <c r="E150" s="1125"/>
      <c r="F150" s="1126"/>
      <c r="G150" s="293"/>
      <c r="H150" s="293"/>
    </row>
    <row r="151" spans="1:8" ht="15.75" hidden="1" x14ac:dyDescent="0.2">
      <c r="A151" s="214"/>
      <c r="B151" s="1134"/>
      <c r="C151" s="1135"/>
      <c r="D151" s="1135"/>
      <c r="E151" s="1136"/>
      <c r="F151" s="1137"/>
      <c r="G151" s="1138"/>
      <c r="H151" s="1138"/>
    </row>
    <row r="152" spans="1:8" ht="15.75" hidden="1" x14ac:dyDescent="0.2">
      <c r="A152" s="214"/>
      <c r="B152" s="1134"/>
      <c r="C152" s="1135"/>
      <c r="D152" s="1135"/>
      <c r="E152" s="1136"/>
      <c r="F152" s="1137"/>
      <c r="G152" s="1138"/>
      <c r="H152" s="1138"/>
    </row>
    <row r="153" spans="1:8" ht="15.75" hidden="1" x14ac:dyDescent="0.2">
      <c r="A153" s="214"/>
      <c r="B153" s="1175"/>
      <c r="C153" s="1176"/>
      <c r="D153" s="1176"/>
      <c r="E153" s="1177"/>
      <c r="F153" s="1178"/>
      <c r="G153" s="1179"/>
      <c r="H153" s="1179"/>
    </row>
    <row r="154" spans="1:8" ht="15.75" hidden="1" x14ac:dyDescent="0.2">
      <c r="A154" s="214"/>
      <c r="B154" s="1175"/>
      <c r="C154" s="1176"/>
      <c r="D154" s="1176"/>
      <c r="E154" s="1177"/>
      <c r="F154" s="1178"/>
      <c r="G154" s="1179"/>
      <c r="H154" s="1179"/>
    </row>
    <row r="155" spans="1:8" ht="15.75" hidden="1" x14ac:dyDescent="0.2">
      <c r="A155" s="214"/>
      <c r="B155" s="1175"/>
      <c r="C155" s="1176"/>
      <c r="D155" s="1176"/>
      <c r="E155" s="1177"/>
      <c r="F155" s="1178"/>
      <c r="G155" s="1179"/>
      <c r="H155" s="1179"/>
    </row>
    <row r="156" spans="1:8" ht="15.75" hidden="1" x14ac:dyDescent="0.2">
      <c r="A156" s="214"/>
      <c r="B156" s="1175"/>
      <c r="C156" s="1176"/>
      <c r="D156" s="1176"/>
      <c r="E156" s="1177"/>
      <c r="F156" s="1178"/>
      <c r="G156" s="1179"/>
      <c r="H156" s="1179"/>
    </row>
    <row r="157" spans="1:8" ht="15.75" hidden="1" x14ac:dyDescent="0.2">
      <c r="A157" s="214"/>
      <c r="B157" s="1175"/>
      <c r="C157" s="1176"/>
      <c r="D157" s="1176"/>
      <c r="E157" s="1177"/>
      <c r="F157" s="1178"/>
      <c r="G157" s="1179"/>
      <c r="H157" s="1179"/>
    </row>
    <row r="158" spans="1:8" ht="15.75" hidden="1" x14ac:dyDescent="0.2">
      <c r="A158" s="214"/>
      <c r="B158" s="1134"/>
      <c r="C158" s="1135"/>
      <c r="D158" s="1135"/>
      <c r="E158" s="1136"/>
      <c r="F158" s="1137"/>
      <c r="G158" s="1138"/>
      <c r="H158" s="1138"/>
    </row>
    <row r="159" spans="1:8" ht="15.75" hidden="1" x14ac:dyDescent="0.2">
      <c r="A159" s="214"/>
      <c r="B159" s="496"/>
      <c r="C159" s="497"/>
      <c r="D159" s="497"/>
      <c r="E159" s="1181"/>
      <c r="F159" s="1182"/>
      <c r="G159" s="930"/>
      <c r="H159" s="930"/>
    </row>
    <row r="160" spans="1:8" ht="15.75" hidden="1" x14ac:dyDescent="0.2">
      <c r="A160" s="214"/>
      <c r="B160" s="496"/>
      <c r="C160" s="497"/>
      <c r="D160" s="497"/>
      <c r="E160" s="1181"/>
      <c r="F160" s="1182"/>
      <c r="G160" s="930"/>
      <c r="H160" s="930"/>
    </row>
    <row r="161" spans="1:8" ht="15.75" hidden="1" x14ac:dyDescent="0.2">
      <c r="A161" s="214"/>
      <c r="B161" s="496"/>
      <c r="C161" s="497"/>
      <c r="D161" s="497"/>
      <c r="E161" s="1181"/>
      <c r="F161" s="1182"/>
      <c r="G161" s="930"/>
      <c r="H161" s="930"/>
    </row>
    <row r="162" spans="1:8" ht="15.75" hidden="1" x14ac:dyDescent="0.2">
      <c r="A162" s="214"/>
      <c r="B162" s="496"/>
      <c r="C162" s="497"/>
      <c r="D162" s="497"/>
      <c r="E162" s="1181"/>
      <c r="F162" s="1182"/>
      <c r="G162" s="930"/>
      <c r="H162" s="930"/>
    </row>
    <row r="163" spans="1:8" ht="15.75" x14ac:dyDescent="0.2">
      <c r="A163" s="214"/>
      <c r="B163" s="291" t="s">
        <v>144</v>
      </c>
      <c r="C163" s="292">
        <f>SUM(C140:C162)</f>
        <v>117</v>
      </c>
      <c r="D163" s="292">
        <f>SUM(D140:D158)</f>
        <v>0</v>
      </c>
      <c r="E163" s="1484">
        <f>SUM(E140:E162)</f>
        <v>2175.2156924000001</v>
      </c>
      <c r="F163" s="90"/>
      <c r="G163" s="88"/>
      <c r="H163" s="75"/>
    </row>
    <row r="164" spans="1:8" ht="15.75" x14ac:dyDescent="0.2">
      <c r="A164" s="214"/>
      <c r="B164" s="213"/>
      <c r="C164" s="213"/>
      <c r="D164" s="86"/>
      <c r="E164" s="87"/>
      <c r="F164" s="64"/>
      <c r="G164" s="64"/>
      <c r="H164" s="64"/>
    </row>
    <row r="165" spans="1:8" ht="15.75" x14ac:dyDescent="0.2">
      <c r="A165" s="214"/>
      <c r="B165" s="1819" t="s">
        <v>1059</v>
      </c>
      <c r="C165" s="1820"/>
      <c r="D165" s="1821"/>
      <c r="E165" s="1821"/>
      <c r="F165" s="1821"/>
      <c r="G165" s="1821"/>
      <c r="H165" s="1822"/>
    </row>
    <row r="166" spans="1:8" ht="38.450000000000003" hidden="1" customHeight="1" x14ac:dyDescent="0.2">
      <c r="A166" s="214"/>
      <c r="B166" s="73"/>
      <c r="C166" s="82"/>
      <c r="D166" s="82"/>
      <c r="E166" s="83"/>
      <c r="F166" s="477"/>
      <c r="G166" s="293"/>
      <c r="H166" s="293"/>
    </row>
    <row r="167" spans="1:8" ht="36.6" hidden="1" customHeight="1" x14ac:dyDescent="0.2">
      <c r="A167" s="214"/>
      <c r="B167" s="73"/>
      <c r="C167" s="82"/>
      <c r="D167" s="82"/>
      <c r="E167" s="83"/>
      <c r="F167" s="477"/>
      <c r="G167" s="293"/>
      <c r="H167" s="293"/>
    </row>
    <row r="168" spans="1:8" ht="38.450000000000003" hidden="1" customHeight="1" x14ac:dyDescent="0.2">
      <c r="A168" s="214"/>
      <c r="B168" s="1485"/>
      <c r="C168" s="1486"/>
      <c r="D168" s="1486"/>
      <c r="E168" s="1487"/>
      <c r="F168" s="1488"/>
      <c r="G168" s="1489"/>
      <c r="H168" s="1489"/>
    </row>
    <row r="169" spans="1:8" ht="38.450000000000003" hidden="1" customHeight="1" x14ac:dyDescent="0.2">
      <c r="A169" s="214"/>
      <c r="B169" s="1485"/>
      <c r="C169" s="1486"/>
      <c r="D169" s="1486"/>
      <c r="E169" s="1487"/>
      <c r="F169" s="1488"/>
      <c r="G169" s="1489"/>
      <c r="H169" s="1489"/>
    </row>
    <row r="170" spans="1:8" ht="38.450000000000003" hidden="1" customHeight="1" x14ac:dyDescent="0.2">
      <c r="A170" s="214"/>
      <c r="B170" s="1485"/>
      <c r="C170" s="1486"/>
      <c r="D170" s="1486"/>
      <c r="E170" s="1487"/>
      <c r="F170" s="1488"/>
      <c r="G170" s="1489"/>
      <c r="H170" s="1489"/>
    </row>
    <row r="171" spans="1:8" ht="38.450000000000003" hidden="1" customHeight="1" x14ac:dyDescent="0.2">
      <c r="A171" s="214"/>
      <c r="B171" s="1485"/>
      <c r="C171" s="1486"/>
      <c r="D171" s="1486"/>
      <c r="E171" s="1487"/>
      <c r="F171" s="1488"/>
      <c r="G171" s="1489"/>
      <c r="H171" s="1489"/>
    </row>
    <row r="172" spans="1:8" ht="15.75" x14ac:dyDescent="0.2">
      <c r="A172" s="214"/>
      <c r="B172" s="291" t="s">
        <v>144</v>
      </c>
      <c r="C172" s="292">
        <f>SUM(C166:C171)</f>
        <v>0</v>
      </c>
      <c r="D172" s="292">
        <f>SUM(D166:D171)</f>
        <v>0</v>
      </c>
      <c r="E172" s="1447">
        <f>SUM(E166:E171)</f>
        <v>0</v>
      </c>
      <c r="F172" s="90"/>
      <c r="G172" s="88"/>
      <c r="H172" s="75"/>
    </row>
    <row r="173" spans="1:8" ht="15.75" x14ac:dyDescent="0.2">
      <c r="A173" s="214"/>
      <c r="B173" s="213"/>
      <c r="C173" s="213"/>
      <c r="D173" s="86"/>
      <c r="E173" s="87"/>
      <c r="F173" s="64"/>
      <c r="G173" s="64"/>
      <c r="H173" s="64"/>
    </row>
    <row r="174" spans="1:8" s="487" customFormat="1" ht="15" customHeight="1" x14ac:dyDescent="0.25">
      <c r="A174" s="485"/>
      <c r="B174" s="479" t="s">
        <v>143</v>
      </c>
      <c r="C174" s="480">
        <v>367</v>
      </c>
      <c r="D174" s="480">
        <v>367</v>
      </c>
      <c r="E174" s="481">
        <v>7442.4955184359978</v>
      </c>
      <c r="F174" s="486"/>
      <c r="G174" s="1127"/>
      <c r="H174" s="486"/>
    </row>
    <row r="175" spans="1:8" ht="15" customHeight="1" x14ac:dyDescent="0.2">
      <c r="A175" s="214"/>
      <c r="B175" s="213"/>
      <c r="C175" s="213"/>
      <c r="D175" s="78"/>
      <c r="E175" s="91"/>
      <c r="F175" s="64"/>
      <c r="G175" s="532"/>
      <c r="H175" s="64"/>
    </row>
    <row r="176" spans="1:8" ht="15" customHeight="1" x14ac:dyDescent="0.2">
      <c r="A176" s="214"/>
      <c r="B176" s="213"/>
      <c r="C176" s="213"/>
      <c r="D176" s="78"/>
      <c r="E176" s="91"/>
      <c r="F176" s="64"/>
      <c r="G176" s="64"/>
      <c r="H176" s="64"/>
    </row>
    <row r="177" spans="1:8" ht="15" customHeight="1" x14ac:dyDescent="0.25">
      <c r="A177" s="214"/>
      <c r="B177" s="479" t="s">
        <v>179</v>
      </c>
      <c r="C177" s="480">
        <f>+C63+C99+C104+C135+C123+C174+C163+C172</f>
        <v>621</v>
      </c>
      <c r="D177" s="480">
        <f>+D63+D99+D104+D135+D123+D174+D163+D172</f>
        <v>504</v>
      </c>
      <c r="E177" s="1585">
        <f>+E63+E99+E104+E135+E123+E174+E163+E172</f>
        <v>14826.078306945998</v>
      </c>
      <c r="F177" s="174"/>
      <c r="G177" s="63"/>
      <c r="H177" s="174"/>
    </row>
    <row r="178" spans="1:8" ht="15" customHeight="1" x14ac:dyDescent="0.25">
      <c r="A178" s="214"/>
      <c r="B178" s="482"/>
      <c r="C178" s="483"/>
      <c r="D178" s="483"/>
      <c r="E178" s="484"/>
      <c r="F178" s="174"/>
      <c r="G178" s="532"/>
      <c r="H178" s="174"/>
    </row>
    <row r="179" spans="1:8" ht="15" customHeight="1" x14ac:dyDescent="0.2">
      <c r="A179" s="214"/>
      <c r="B179" s="213"/>
      <c r="C179" s="213"/>
      <c r="D179" s="78"/>
      <c r="E179" s="91"/>
      <c r="F179" s="64"/>
      <c r="G179" s="174"/>
      <c r="H179" s="64"/>
    </row>
    <row r="180" spans="1:8" ht="25.5" customHeight="1" x14ac:dyDescent="0.2">
      <c r="A180" s="214"/>
      <c r="B180" s="1825" t="s">
        <v>267</v>
      </c>
      <c r="C180" s="1825"/>
      <c r="D180" s="1825"/>
      <c r="E180" s="1825"/>
      <c r="F180" s="1825"/>
      <c r="G180" s="1825"/>
      <c r="H180" s="1825"/>
    </row>
    <row r="181" spans="1:8" ht="11.45" customHeight="1" x14ac:dyDescent="0.2">
      <c r="A181" s="214"/>
      <c r="B181" s="213"/>
      <c r="C181" s="213"/>
      <c r="D181" s="213"/>
      <c r="E181" s="213"/>
      <c r="F181" s="213"/>
      <c r="G181" s="213"/>
      <c r="H181" s="213"/>
    </row>
    <row r="182" spans="1:8" ht="15.75" x14ac:dyDescent="0.2">
      <c r="A182" s="214"/>
      <c r="B182" s="216" t="s">
        <v>244</v>
      </c>
      <c r="C182" s="216" t="s">
        <v>68</v>
      </c>
      <c r="D182" s="216" t="s">
        <v>245</v>
      </c>
      <c r="E182" s="89" t="s">
        <v>49</v>
      </c>
      <c r="F182" s="64"/>
      <c r="G182" s="64"/>
      <c r="H182" s="64"/>
    </row>
    <row r="183" spans="1:8" ht="31.5" x14ac:dyDescent="0.2">
      <c r="A183" s="214"/>
      <c r="B183" s="73" t="s">
        <v>1256</v>
      </c>
      <c r="C183" s="82">
        <v>0</v>
      </c>
      <c r="D183" s="82">
        <v>0</v>
      </c>
      <c r="E183" s="83">
        <v>27.50630726</v>
      </c>
      <c r="F183" s="532"/>
      <c r="G183" s="64"/>
      <c r="H183" s="64"/>
    </row>
    <row r="184" spans="1:8" ht="31.5" x14ac:dyDescent="0.2">
      <c r="A184" s="214"/>
      <c r="B184" s="73" t="s">
        <v>1257</v>
      </c>
      <c r="C184" s="82">
        <v>0</v>
      </c>
      <c r="D184" s="82">
        <v>0</v>
      </c>
      <c r="E184" s="83">
        <v>150.34289595999999</v>
      </c>
      <c r="F184" s="64"/>
      <c r="G184" s="64"/>
      <c r="H184" s="64"/>
    </row>
    <row r="185" spans="1:8" ht="15.75" x14ac:dyDescent="0.2">
      <c r="A185" s="214"/>
      <c r="B185" s="1485" t="s">
        <v>1748</v>
      </c>
      <c r="C185" s="1486">
        <v>0</v>
      </c>
      <c r="D185" s="1486">
        <v>0</v>
      </c>
      <c r="E185" s="1487">
        <v>0</v>
      </c>
      <c r="F185" s="64"/>
      <c r="G185" s="64"/>
      <c r="H185" s="64"/>
    </row>
    <row r="186" spans="1:8" ht="31.5" x14ac:dyDescent="0.2">
      <c r="A186" s="214"/>
      <c r="B186" s="1485" t="s">
        <v>1749</v>
      </c>
      <c r="C186" s="1486">
        <v>0</v>
      </c>
      <c r="D186" s="1486">
        <v>0</v>
      </c>
      <c r="E186" s="1487">
        <v>42.533629959999999</v>
      </c>
      <c r="F186" s="64"/>
      <c r="G186" s="64"/>
      <c r="H186" s="64"/>
    </row>
    <row r="187" spans="1:8" ht="31.5" x14ac:dyDescent="0.2">
      <c r="A187" s="214"/>
      <c r="B187" s="73" t="s">
        <v>1750</v>
      </c>
      <c r="C187" s="82">
        <v>200</v>
      </c>
      <c r="D187" s="82">
        <v>200</v>
      </c>
      <c r="E187" s="83">
        <v>6935.06</v>
      </c>
      <c r="F187" s="64"/>
      <c r="G187" s="64"/>
      <c r="H187" s="64"/>
    </row>
    <row r="188" spans="1:8" ht="31.5" x14ac:dyDescent="0.2">
      <c r="A188" s="214"/>
      <c r="B188" s="73" t="s">
        <v>1751</v>
      </c>
      <c r="C188" s="82">
        <v>16</v>
      </c>
      <c r="D188" s="82">
        <v>16</v>
      </c>
      <c r="E188" s="83">
        <v>259.53666957000002</v>
      </c>
      <c r="F188" s="64"/>
      <c r="G188" s="64"/>
      <c r="H188" s="64"/>
    </row>
    <row r="189" spans="1:8" ht="17.100000000000001" hidden="1" customHeight="1" x14ac:dyDescent="0.2">
      <c r="A189" s="214"/>
      <c r="B189" s="1041"/>
      <c r="C189" s="82"/>
      <c r="D189" s="82"/>
      <c r="E189" s="1042"/>
      <c r="F189" s="64"/>
      <c r="G189" s="64"/>
      <c r="H189" s="64"/>
    </row>
    <row r="190" spans="1:8" ht="15.75" hidden="1" x14ac:dyDescent="0.2">
      <c r="A190" s="214"/>
      <c r="B190" s="1041"/>
      <c r="C190" s="82"/>
      <c r="D190" s="82"/>
      <c r="E190" s="1042"/>
      <c r="F190" s="64"/>
      <c r="G190" s="64"/>
      <c r="H190" s="64"/>
    </row>
    <row r="191" spans="1:8" ht="15.75" hidden="1" x14ac:dyDescent="0.2">
      <c r="A191" s="214"/>
      <c r="B191" s="1041"/>
      <c r="C191" s="82"/>
      <c r="D191" s="82"/>
      <c r="E191" s="1042"/>
      <c r="F191" s="64"/>
      <c r="G191" s="64"/>
      <c r="H191" s="64"/>
    </row>
    <row r="192" spans="1:8" ht="15.75" hidden="1" x14ac:dyDescent="0.2">
      <c r="A192" s="214"/>
      <c r="B192" s="1121"/>
      <c r="C192" s="82"/>
      <c r="D192" s="82"/>
      <c r="E192" s="1122"/>
      <c r="F192" s="64"/>
      <c r="G192" s="64"/>
      <c r="H192" s="64"/>
    </row>
    <row r="193" spans="1:8" ht="15.75" hidden="1" x14ac:dyDescent="0.2">
      <c r="A193" s="214"/>
      <c r="B193" s="1121"/>
      <c r="C193" s="82"/>
      <c r="D193" s="82"/>
      <c r="E193" s="1122"/>
      <c r="F193" s="64"/>
      <c r="G193" s="64"/>
      <c r="H193" s="64"/>
    </row>
    <row r="194" spans="1:8" ht="15.75" hidden="1" x14ac:dyDescent="0.2">
      <c r="A194" s="214"/>
      <c r="B194" s="1121"/>
      <c r="C194" s="82"/>
      <c r="D194" s="82"/>
      <c r="E194" s="1122"/>
      <c r="F194" s="64"/>
      <c r="G194" s="64"/>
      <c r="H194" s="64"/>
    </row>
    <row r="195" spans="1:8" ht="15.75" hidden="1" x14ac:dyDescent="0.2">
      <c r="A195" s="214"/>
      <c r="B195" s="1121"/>
      <c r="C195" s="82"/>
      <c r="D195" s="82"/>
      <c r="E195" s="1122"/>
      <c r="F195" s="64"/>
      <c r="G195" s="64"/>
      <c r="H195" s="64"/>
    </row>
    <row r="196" spans="1:8" ht="16.899999999999999" hidden="1" customHeight="1" x14ac:dyDescent="0.2">
      <c r="A196" s="214"/>
      <c r="B196" s="1121"/>
      <c r="C196" s="82"/>
      <c r="D196" s="82"/>
      <c r="E196" s="1122"/>
      <c r="F196" s="64"/>
      <c r="G196" s="64"/>
      <c r="H196" s="64"/>
    </row>
    <row r="197" spans="1:8" ht="15.75" hidden="1" x14ac:dyDescent="0.2">
      <c r="A197" s="214"/>
      <c r="B197" s="1121"/>
      <c r="C197" s="82"/>
      <c r="D197" s="82"/>
      <c r="E197" s="1122"/>
      <c r="F197" s="64"/>
      <c r="G197" s="64"/>
      <c r="H197" s="64"/>
    </row>
    <row r="198" spans="1:8" ht="15.75" hidden="1" x14ac:dyDescent="0.2">
      <c r="A198" s="214"/>
      <c r="B198" s="1121"/>
      <c r="C198" s="82"/>
      <c r="D198" s="82"/>
      <c r="E198" s="1122"/>
      <c r="F198" s="64"/>
      <c r="G198" s="64"/>
      <c r="H198" s="64"/>
    </row>
    <row r="199" spans="1:8" ht="16.899999999999999" hidden="1" customHeight="1" x14ac:dyDescent="0.2">
      <c r="A199" s="214"/>
      <c r="B199" s="1121"/>
      <c r="C199" s="82"/>
      <c r="D199" s="82"/>
      <c r="E199" s="1122"/>
      <c r="F199" s="64"/>
      <c r="G199" s="64"/>
      <c r="H199" s="64"/>
    </row>
    <row r="200" spans="1:8" ht="15.75" hidden="1" x14ac:dyDescent="0.2">
      <c r="A200" s="214"/>
      <c r="B200" s="1041"/>
      <c r="C200" s="82"/>
      <c r="D200" s="82"/>
      <c r="E200" s="1042"/>
      <c r="F200" s="64"/>
      <c r="G200" s="64"/>
      <c r="H200" s="64"/>
    </row>
    <row r="201" spans="1:8" ht="15.75" hidden="1" x14ac:dyDescent="0.2">
      <c r="A201" s="214"/>
      <c r="B201" s="1041"/>
      <c r="C201" s="82"/>
      <c r="D201" s="82"/>
      <c r="E201" s="1042"/>
      <c r="F201" s="64"/>
      <c r="G201" s="64"/>
      <c r="H201" s="64"/>
    </row>
    <row r="202" spans="1:8" ht="15.75" hidden="1" x14ac:dyDescent="0.2">
      <c r="A202" s="214"/>
      <c r="B202" s="1041"/>
      <c r="C202" s="82"/>
      <c r="D202" s="82"/>
      <c r="E202" s="1042"/>
      <c r="F202" s="64"/>
      <c r="G202" s="64"/>
      <c r="H202" s="64"/>
    </row>
    <row r="203" spans="1:8" ht="15.75" hidden="1" x14ac:dyDescent="0.2">
      <c r="A203" s="214"/>
      <c r="B203" s="1041"/>
      <c r="C203" s="82"/>
      <c r="D203" s="82"/>
      <c r="E203" s="1042"/>
      <c r="F203" s="64"/>
      <c r="G203" s="64"/>
      <c r="H203" s="64"/>
    </row>
    <row r="204" spans="1:8" ht="15.75" hidden="1" x14ac:dyDescent="0.2">
      <c r="A204" s="214"/>
      <c r="B204" s="1041"/>
      <c r="C204" s="82"/>
      <c r="D204" s="82"/>
      <c r="E204" s="1042"/>
      <c r="F204" s="64"/>
      <c r="G204" s="64"/>
      <c r="H204" s="64"/>
    </row>
    <row r="205" spans="1:8" ht="15.75" hidden="1" x14ac:dyDescent="0.2">
      <c r="A205" s="214"/>
      <c r="B205" s="1041"/>
      <c r="C205" s="82"/>
      <c r="D205" s="82"/>
      <c r="E205" s="1042"/>
      <c r="F205" s="64"/>
      <c r="G205" s="64"/>
      <c r="H205" s="64"/>
    </row>
    <row r="206" spans="1:8" ht="15.75" hidden="1" x14ac:dyDescent="0.2">
      <c r="A206" s="214"/>
      <c r="B206" s="1041"/>
      <c r="C206" s="82"/>
      <c r="D206" s="82"/>
      <c r="E206" s="1042"/>
      <c r="F206" s="64"/>
      <c r="G206" s="64"/>
      <c r="H206" s="64"/>
    </row>
    <row r="207" spans="1:8" ht="15.75" hidden="1" x14ac:dyDescent="0.2">
      <c r="A207" s="214"/>
      <c r="B207" s="1041"/>
      <c r="C207" s="82"/>
      <c r="D207" s="82"/>
      <c r="E207" s="1042"/>
      <c r="F207" s="64"/>
      <c r="G207" s="64"/>
      <c r="H207" s="64"/>
    </row>
    <row r="208" spans="1:8" ht="15.75" hidden="1" x14ac:dyDescent="0.2">
      <c r="A208" s="214"/>
      <c r="B208" s="1041"/>
      <c r="C208" s="82"/>
      <c r="D208" s="82"/>
      <c r="E208" s="1042"/>
      <c r="F208" s="64"/>
      <c r="G208" s="64"/>
      <c r="H208" s="64"/>
    </row>
    <row r="209" spans="1:8" ht="15.75" hidden="1" x14ac:dyDescent="0.2">
      <c r="A209" s="214"/>
      <c r="B209" s="1041"/>
      <c r="C209" s="82"/>
      <c r="D209" s="82"/>
      <c r="E209" s="1042"/>
      <c r="F209" s="64"/>
      <c r="G209" s="64"/>
      <c r="H209" s="64"/>
    </row>
    <row r="210" spans="1:8" ht="15.75" hidden="1" x14ac:dyDescent="0.2">
      <c r="A210" s="214"/>
      <c r="B210" s="1041"/>
      <c r="C210" s="82"/>
      <c r="D210" s="82"/>
      <c r="E210" s="1042"/>
      <c r="F210" s="64"/>
      <c r="G210" s="64"/>
      <c r="H210" s="64"/>
    </row>
    <row r="211" spans="1:8" ht="15.75" hidden="1" x14ac:dyDescent="0.2">
      <c r="A211" s="214"/>
      <c r="B211" s="1041"/>
      <c r="C211" s="82"/>
      <c r="D211" s="82"/>
      <c r="E211" s="1042"/>
      <c r="F211" s="64"/>
      <c r="G211" s="64"/>
      <c r="H211" s="64"/>
    </row>
    <row r="212" spans="1:8" ht="15.75" hidden="1" x14ac:dyDescent="0.2">
      <c r="A212" s="214"/>
      <c r="B212" s="1041"/>
      <c r="C212" s="82"/>
      <c r="D212" s="82"/>
      <c r="E212" s="1042"/>
      <c r="F212" s="64"/>
      <c r="G212" s="64"/>
      <c r="H212" s="64"/>
    </row>
    <row r="213" spans="1:8" ht="15.75" hidden="1" x14ac:dyDescent="0.2">
      <c r="A213" s="214"/>
      <c r="B213" s="1041"/>
      <c r="C213" s="82"/>
      <c r="D213" s="82"/>
      <c r="E213" s="1042"/>
      <c r="F213" s="64"/>
      <c r="G213" s="64"/>
      <c r="H213" s="64"/>
    </row>
    <row r="214" spans="1:8" ht="15.75" hidden="1" x14ac:dyDescent="0.2">
      <c r="A214" s="214"/>
      <c r="B214" s="1041"/>
      <c r="C214" s="82"/>
      <c r="D214" s="82"/>
      <c r="E214" s="1042"/>
      <c r="F214" s="64"/>
      <c r="G214" s="64"/>
      <c r="H214" s="64"/>
    </row>
    <row r="215" spans="1:8" ht="15.75" hidden="1" x14ac:dyDescent="0.2">
      <c r="A215" s="214"/>
      <c r="B215" s="1041"/>
      <c r="C215" s="82"/>
      <c r="D215" s="82"/>
      <c r="E215" s="1042"/>
      <c r="F215" s="64"/>
      <c r="G215" s="64"/>
      <c r="H215" s="64"/>
    </row>
    <row r="216" spans="1:8" ht="15.75" hidden="1" x14ac:dyDescent="0.2">
      <c r="A216" s="214"/>
      <c r="B216" s="1041"/>
      <c r="C216" s="82"/>
      <c r="D216" s="82"/>
      <c r="E216" s="1042"/>
      <c r="F216" s="64"/>
      <c r="G216" s="64"/>
      <c r="H216" s="64"/>
    </row>
    <row r="217" spans="1:8" ht="15.75" hidden="1" x14ac:dyDescent="0.2">
      <c r="A217" s="214"/>
      <c r="B217" s="1041"/>
      <c r="C217" s="82"/>
      <c r="D217" s="82"/>
      <c r="E217" s="1042"/>
      <c r="F217" s="64"/>
      <c r="G217" s="64"/>
      <c r="H217" s="64"/>
    </row>
    <row r="218" spans="1:8" ht="15.75" hidden="1" x14ac:dyDescent="0.2">
      <c r="A218" s="214"/>
      <c r="B218" s="1041"/>
      <c r="C218" s="82"/>
      <c r="D218" s="82"/>
      <c r="E218" s="1042"/>
      <c r="F218" s="64"/>
      <c r="G218" s="64"/>
      <c r="H218" s="64"/>
    </row>
    <row r="219" spans="1:8" ht="15.75" hidden="1" x14ac:dyDescent="0.2">
      <c r="A219" s="214"/>
      <c r="B219" s="1041"/>
      <c r="C219" s="82"/>
      <c r="D219" s="82"/>
      <c r="E219" s="1042"/>
      <c r="F219" s="64"/>
      <c r="G219" s="64"/>
      <c r="H219" s="64"/>
    </row>
    <row r="220" spans="1:8" ht="15.75" hidden="1" x14ac:dyDescent="0.2">
      <c r="A220" s="214"/>
      <c r="B220" s="1041"/>
      <c r="C220" s="82"/>
      <c r="D220" s="82"/>
      <c r="E220" s="1042"/>
      <c r="F220" s="64"/>
      <c r="G220" s="64"/>
      <c r="H220" s="64"/>
    </row>
    <row r="221" spans="1:8" ht="15.75" hidden="1" x14ac:dyDescent="0.2">
      <c r="A221" s="214"/>
      <c r="B221" s="1041"/>
      <c r="C221" s="1029"/>
      <c r="D221" s="1029"/>
      <c r="E221" s="1042"/>
      <c r="F221" s="64"/>
      <c r="G221" s="64"/>
      <c r="H221" s="64"/>
    </row>
    <row r="222" spans="1:8" ht="15.75" hidden="1" x14ac:dyDescent="0.2">
      <c r="A222" s="214"/>
      <c r="B222" s="1041"/>
      <c r="C222" s="1029"/>
      <c r="D222" s="1029"/>
      <c r="E222" s="1042"/>
      <c r="F222" s="64"/>
      <c r="G222" s="64"/>
      <c r="H222" s="64"/>
    </row>
    <row r="223" spans="1:8" ht="15.75" hidden="1" x14ac:dyDescent="0.2">
      <c r="A223" s="214"/>
      <c r="B223" s="1041"/>
      <c r="C223" s="1029"/>
      <c r="D223" s="1029"/>
      <c r="E223" s="1042"/>
      <c r="F223" s="64"/>
      <c r="G223" s="64"/>
      <c r="H223" s="64"/>
    </row>
    <row r="224" spans="1:8" ht="15.75" hidden="1" x14ac:dyDescent="0.2">
      <c r="A224" s="214"/>
      <c r="B224" s="1041"/>
      <c r="C224" s="1029"/>
      <c r="D224" s="1029"/>
      <c r="E224" s="1042"/>
      <c r="F224" s="64"/>
      <c r="G224" s="64"/>
      <c r="H224" s="64"/>
    </row>
    <row r="225" spans="1:8" ht="15.75" hidden="1" x14ac:dyDescent="0.2">
      <c r="A225" s="214"/>
      <c r="B225" s="1041"/>
      <c r="C225" s="1029"/>
      <c r="D225" s="1029"/>
      <c r="E225" s="1042"/>
      <c r="F225" s="64"/>
      <c r="G225" s="64"/>
      <c r="H225" s="64"/>
    </row>
    <row r="226" spans="1:8" ht="15.75" hidden="1" x14ac:dyDescent="0.2">
      <c r="A226" s="214"/>
      <c r="B226" s="1041"/>
      <c r="C226" s="1029"/>
      <c r="D226" s="1029"/>
      <c r="E226" s="1042"/>
      <c r="F226" s="64"/>
      <c r="G226" s="64"/>
      <c r="H226" s="64"/>
    </row>
    <row r="227" spans="1:8" ht="15.75" hidden="1" x14ac:dyDescent="0.2">
      <c r="A227" s="214"/>
      <c r="B227" s="1041"/>
      <c r="C227" s="1029"/>
      <c r="D227" s="1029"/>
      <c r="E227" s="1042"/>
      <c r="F227" s="64"/>
      <c r="G227" s="64"/>
      <c r="H227" s="64"/>
    </row>
    <row r="228" spans="1:8" ht="15.75" hidden="1" x14ac:dyDescent="0.2">
      <c r="A228" s="214"/>
      <c r="B228" s="1041"/>
      <c r="C228" s="1029"/>
      <c r="D228" s="1029"/>
      <c r="E228" s="1042"/>
      <c r="F228" s="64"/>
      <c r="G228" s="64"/>
      <c r="H228" s="64"/>
    </row>
    <row r="229" spans="1:8" ht="15.75" hidden="1" x14ac:dyDescent="0.2">
      <c r="A229" s="214"/>
      <c r="B229" s="1041"/>
      <c r="C229" s="1029"/>
      <c r="D229" s="1029"/>
      <c r="E229" s="1042"/>
      <c r="F229" s="64"/>
      <c r="G229" s="64"/>
      <c r="H229" s="64"/>
    </row>
    <row r="230" spans="1:8" ht="15.75" hidden="1" x14ac:dyDescent="0.2">
      <c r="A230" s="214"/>
      <c r="B230" s="1041"/>
      <c r="C230" s="1029"/>
      <c r="D230" s="1029"/>
      <c r="E230" s="1042"/>
      <c r="F230" s="64"/>
      <c r="G230" s="64"/>
      <c r="H230" s="64"/>
    </row>
    <row r="231" spans="1:8" ht="15.75" hidden="1" x14ac:dyDescent="0.2">
      <c r="A231" s="214"/>
      <c r="B231" s="1041"/>
      <c r="C231" s="1029"/>
      <c r="D231" s="1029"/>
      <c r="E231" s="1042"/>
      <c r="F231" s="64"/>
      <c r="G231" s="64"/>
      <c r="H231" s="64"/>
    </row>
    <row r="232" spans="1:8" ht="15.75" x14ac:dyDescent="0.25">
      <c r="A232" s="214"/>
      <c r="B232" s="216" t="s">
        <v>141</v>
      </c>
      <c r="C232" s="1590">
        <f>SUM(C183:C213)</f>
        <v>216</v>
      </c>
      <c r="D232" s="1590">
        <f>SUM(D183:D213)</f>
        <v>216</v>
      </c>
      <c r="E232" s="481">
        <f>SUM(E183:E231)</f>
        <v>7414.9795027500004</v>
      </c>
      <c r="F232" s="64"/>
      <c r="G232" s="64"/>
      <c r="H232" s="64"/>
    </row>
    <row r="233" spans="1:8" ht="15" customHeight="1" x14ac:dyDescent="0.2">
      <c r="A233" s="214"/>
      <c r="B233" s="77"/>
      <c r="C233" s="77"/>
      <c r="D233" s="63"/>
      <c r="E233" s="87"/>
      <c r="F233" s="64"/>
      <c r="G233" s="64"/>
      <c r="H233" s="64"/>
    </row>
    <row r="234" spans="1:8" ht="15" customHeight="1" x14ac:dyDescent="0.2">
      <c r="A234" s="214"/>
      <c r="B234" s="453" t="s">
        <v>143</v>
      </c>
      <c r="C234" s="453" t="s">
        <v>68</v>
      </c>
      <c r="D234" s="453" t="s">
        <v>245</v>
      </c>
      <c r="E234" s="454" t="s">
        <v>49</v>
      </c>
      <c r="F234" s="64"/>
      <c r="G234" s="64"/>
      <c r="H234" s="64"/>
    </row>
    <row r="235" spans="1:8" ht="15" customHeight="1" x14ac:dyDescent="0.2">
      <c r="A235" s="214"/>
      <c r="B235" s="73" t="s">
        <v>143</v>
      </c>
      <c r="C235" s="82">
        <v>93</v>
      </c>
      <c r="D235" s="82">
        <v>93</v>
      </c>
      <c r="E235" s="83">
        <v>1937.6750906040015</v>
      </c>
      <c r="F235" s="64"/>
      <c r="G235" s="64"/>
      <c r="H235" s="64"/>
    </row>
    <row r="236" spans="1:8" ht="15" customHeight="1" x14ac:dyDescent="0.2">
      <c r="A236" s="214"/>
      <c r="B236" s="276"/>
      <c r="C236" s="78"/>
      <c r="D236" s="78"/>
      <c r="E236" s="91"/>
      <c r="F236" s="64"/>
      <c r="G236" s="64"/>
      <c r="H236" s="64"/>
    </row>
    <row r="237" spans="1:8" ht="15" customHeight="1" x14ac:dyDescent="0.25">
      <c r="A237" s="214"/>
      <c r="B237" s="479" t="s">
        <v>142</v>
      </c>
      <c r="C237" s="1591">
        <f>C235+C232</f>
        <v>309</v>
      </c>
      <c r="D237" s="1591">
        <f>D235+D232</f>
        <v>309</v>
      </c>
      <c r="E237" s="481">
        <f>E235+E232</f>
        <v>9352.6545933540019</v>
      </c>
      <c r="F237" s="64"/>
      <c r="G237" s="64"/>
      <c r="H237" s="64"/>
    </row>
    <row r="238" spans="1:8" ht="15" customHeight="1" x14ac:dyDescent="0.2">
      <c r="A238" s="214"/>
      <c r="B238" s="77"/>
      <c r="C238" s="77"/>
      <c r="D238" s="63"/>
      <c r="E238" s="87"/>
      <c r="F238" s="64"/>
      <c r="G238" s="64"/>
      <c r="H238" s="64"/>
    </row>
    <row r="239" spans="1:8" ht="15" customHeight="1" x14ac:dyDescent="0.2">
      <c r="A239" s="214"/>
      <c r="B239" s="77"/>
      <c r="C239" s="77"/>
      <c r="D239" s="63"/>
      <c r="E239" s="87"/>
      <c r="F239" s="64"/>
      <c r="G239" s="64"/>
      <c r="H239" s="64"/>
    </row>
    <row r="240" spans="1:8" ht="40.15" customHeight="1" x14ac:dyDescent="0.2">
      <c r="A240" s="214"/>
      <c r="B240" s="1435" t="s">
        <v>180</v>
      </c>
      <c r="C240" s="1436">
        <f>+C177+C237</f>
        <v>930</v>
      </c>
      <c r="D240" s="1436">
        <f>+D177+D237</f>
        <v>813</v>
      </c>
      <c r="E240" s="1437">
        <f>+E237+E177</f>
        <v>24178.732900299998</v>
      </c>
      <c r="F240" s="92"/>
      <c r="G240" s="92"/>
      <c r="H240" s="93"/>
    </row>
    <row r="241" spans="1:8" ht="15" customHeight="1" x14ac:dyDescent="0.2">
      <c r="A241" s="214"/>
      <c r="B241" s="213"/>
      <c r="C241" s="213"/>
      <c r="D241" s="66"/>
      <c r="E241" s="87"/>
      <c r="F241" s="88"/>
      <c r="G241" s="88"/>
      <c r="H241" s="94"/>
    </row>
    <row r="242" spans="1:8" ht="15" customHeight="1" x14ac:dyDescent="0.2">
      <c r="A242" s="214"/>
      <c r="B242" s="64"/>
      <c r="C242" s="64"/>
    </row>
    <row r="243" spans="1:8" ht="24.95" customHeight="1" x14ac:dyDescent="0.2">
      <c r="A243" s="214"/>
      <c r="B243" s="1824" t="s">
        <v>1260</v>
      </c>
      <c r="C243" s="1824"/>
      <c r="D243" s="1824"/>
      <c r="E243" s="1824"/>
      <c r="F243" s="1824"/>
      <c r="G243" s="1824"/>
      <c r="H243" s="1824"/>
    </row>
    <row r="244" spans="1:8" ht="24.95" customHeight="1" x14ac:dyDescent="0.2">
      <c r="A244" s="214"/>
      <c r="B244" s="213"/>
      <c r="C244" s="213"/>
    </row>
    <row r="245" spans="1:8" ht="24.95" customHeight="1" x14ac:dyDescent="0.2">
      <c r="A245" s="214"/>
      <c r="B245" s="1826" t="s">
        <v>640</v>
      </c>
      <c r="C245" s="1826"/>
      <c r="D245" s="1826"/>
      <c r="E245" s="1826"/>
      <c r="F245" s="277"/>
      <c r="G245" s="277"/>
    </row>
    <row r="246" spans="1:8" ht="35.450000000000003" customHeight="1" x14ac:dyDescent="0.2">
      <c r="A246" s="214"/>
      <c r="B246" s="216" t="s">
        <v>773</v>
      </c>
      <c r="C246" s="216" t="s">
        <v>68</v>
      </c>
      <c r="D246" s="65" t="s">
        <v>42</v>
      </c>
      <c r="E246" s="65" t="s">
        <v>123</v>
      </c>
      <c r="F246" s="234"/>
      <c r="G246" s="234"/>
    </row>
    <row r="247" spans="1:8" ht="15.75" x14ac:dyDescent="0.2">
      <c r="A247" s="214"/>
      <c r="B247" s="199"/>
      <c r="C247" s="82"/>
      <c r="D247" s="1100"/>
      <c r="E247" s="98">
        <v>0</v>
      </c>
      <c r="F247" s="234"/>
      <c r="G247" s="234"/>
    </row>
    <row r="248" spans="1:8" ht="15.75" hidden="1" x14ac:dyDescent="0.2">
      <c r="A248" s="214"/>
      <c r="B248" s="199"/>
      <c r="C248" s="82"/>
      <c r="D248" s="1100"/>
      <c r="E248" s="98"/>
      <c r="F248" s="234"/>
      <c r="G248" s="234"/>
    </row>
    <row r="249" spans="1:8" ht="15.75" hidden="1" x14ac:dyDescent="0.2">
      <c r="A249" s="214"/>
      <c r="B249" s="199"/>
      <c r="C249" s="82"/>
      <c r="D249" s="82"/>
      <c r="E249" s="98"/>
      <c r="F249" s="96"/>
      <c r="G249" s="96"/>
      <c r="H249" s="213"/>
    </row>
    <row r="250" spans="1:8" ht="15.75" x14ac:dyDescent="0.2">
      <c r="A250" s="214"/>
      <c r="B250" s="199"/>
      <c r="C250" s="82"/>
      <c r="D250" s="279"/>
      <c r="E250" s="98"/>
      <c r="F250" s="96"/>
      <c r="G250" s="96"/>
      <c r="H250" s="213"/>
    </row>
    <row r="251" spans="1:8" ht="15.75" x14ac:dyDescent="0.2">
      <c r="A251" s="214"/>
      <c r="B251" s="200" t="s">
        <v>971</v>
      </c>
      <c r="C251" s="85">
        <f>SUM(C249:C250)</f>
        <v>0</v>
      </c>
      <c r="D251" s="82">
        <f>SUM(D249:D250)</f>
        <v>0</v>
      </c>
      <c r="E251" s="232">
        <f>SUM(E247:E250)</f>
        <v>0</v>
      </c>
      <c r="F251" s="74"/>
      <c r="G251" s="74"/>
      <c r="H251" s="75"/>
    </row>
    <row r="252" spans="1:8" ht="15.75" x14ac:dyDescent="0.2">
      <c r="A252" s="214"/>
      <c r="B252" s="1362"/>
      <c r="C252" s="86"/>
      <c r="D252" s="78"/>
      <c r="E252" s="215"/>
      <c r="F252" s="74"/>
      <c r="G252" s="74"/>
      <c r="H252" s="75"/>
    </row>
    <row r="253" spans="1:8" ht="15.75" x14ac:dyDescent="0.2">
      <c r="A253" s="214"/>
      <c r="B253" s="65" t="s">
        <v>969</v>
      </c>
      <c r="C253" s="65" t="s">
        <v>68</v>
      </c>
      <c r="D253" s="65" t="s">
        <v>245</v>
      </c>
      <c r="E253" s="1588" t="s">
        <v>970</v>
      </c>
      <c r="F253" s="64"/>
      <c r="G253" s="64"/>
      <c r="H253" s="75"/>
    </row>
    <row r="254" spans="1:8" ht="15.75" x14ac:dyDescent="0.2">
      <c r="A254" s="214"/>
      <c r="B254" s="73" t="s">
        <v>613</v>
      </c>
      <c r="C254" s="82">
        <v>0</v>
      </c>
      <c r="D254" s="82">
        <v>0</v>
      </c>
      <c r="E254" s="1487">
        <v>4.1212739300000001</v>
      </c>
      <c r="F254" s="1587"/>
      <c r="G254" s="514"/>
      <c r="H254" s="75"/>
    </row>
    <row r="255" spans="1:8" ht="15.75" hidden="1" x14ac:dyDescent="0.2">
      <c r="A255" s="214"/>
      <c r="B255" s="73"/>
      <c r="C255" s="82"/>
      <c r="D255" s="82"/>
      <c r="E255" s="1586"/>
      <c r="F255" s="1587"/>
      <c r="G255" s="514"/>
      <c r="H255" s="75"/>
    </row>
    <row r="256" spans="1:8" ht="15.75" hidden="1" x14ac:dyDescent="0.2">
      <c r="A256" s="214"/>
      <c r="B256" s="73"/>
      <c r="C256" s="82"/>
      <c r="D256" s="82"/>
      <c r="E256" s="1586"/>
      <c r="F256" s="1587"/>
      <c r="G256" s="514"/>
      <c r="H256" s="75"/>
    </row>
    <row r="257" spans="1:8" ht="15.75" hidden="1" x14ac:dyDescent="0.2">
      <c r="A257" s="214"/>
      <c r="B257" s="73"/>
      <c r="C257" s="82"/>
      <c r="D257" s="82"/>
      <c r="E257" s="1586"/>
      <c r="F257" s="1587"/>
      <c r="G257" s="514"/>
      <c r="H257" s="75"/>
    </row>
    <row r="258" spans="1:8" ht="15.75" hidden="1" x14ac:dyDescent="0.2">
      <c r="A258" s="214"/>
      <c r="B258" s="73"/>
      <c r="C258" s="82"/>
      <c r="D258" s="82"/>
      <c r="E258" s="1586"/>
      <c r="F258" s="1587"/>
      <c r="G258" s="514"/>
      <c r="H258" s="75"/>
    </row>
    <row r="259" spans="1:8" ht="15.75" hidden="1" x14ac:dyDescent="0.2">
      <c r="A259" s="214"/>
      <c r="B259" s="1401"/>
      <c r="C259" s="82"/>
      <c r="D259" s="82"/>
      <c r="E259" s="1586"/>
      <c r="F259" s="1587"/>
      <c r="G259" s="514"/>
      <c r="H259" s="75"/>
    </row>
    <row r="260" spans="1:8" ht="15.75" hidden="1" x14ac:dyDescent="0.2">
      <c r="A260" s="214"/>
      <c r="B260" s="1401"/>
      <c r="C260" s="82"/>
      <c r="D260" s="82"/>
      <c r="E260" s="1586"/>
      <c r="F260" s="1587"/>
      <c r="G260" s="514"/>
      <c r="H260" s="75"/>
    </row>
    <row r="261" spans="1:8" ht="15.75" hidden="1" x14ac:dyDescent="0.2">
      <c r="A261" s="214"/>
      <c r="B261" s="1401"/>
      <c r="C261" s="82"/>
      <c r="D261" s="82"/>
      <c r="E261" s="1586"/>
      <c r="F261" s="1587"/>
      <c r="G261" s="514"/>
      <c r="H261" s="75"/>
    </row>
    <row r="262" spans="1:8" ht="15.75" x14ac:dyDescent="0.2">
      <c r="A262" s="214"/>
      <c r="E262" s="1439"/>
      <c r="H262" s="75"/>
    </row>
    <row r="263" spans="1:8" ht="15" customHeight="1" x14ac:dyDescent="0.2">
      <c r="A263" s="214"/>
      <c r="C263"/>
      <c r="D263" s="213"/>
      <c r="E263" s="1438"/>
      <c r="F263" s="582"/>
      <c r="G263" s="96"/>
      <c r="H263" s="96"/>
    </row>
    <row r="264" spans="1:8" ht="15.75" x14ac:dyDescent="0.2">
      <c r="A264" s="214"/>
      <c r="B264" s="200" t="s">
        <v>132</v>
      </c>
      <c r="C264" s="85">
        <f>SUM(C254:C255)</f>
        <v>0</v>
      </c>
      <c r="D264" s="82">
        <f>SUM(D254:D255)</f>
        <v>0</v>
      </c>
      <c r="E264" s="232">
        <f>SUM(E254:E261)</f>
        <v>4.1212739300000001</v>
      </c>
      <c r="F264" s="74"/>
      <c r="G264" s="74"/>
      <c r="H264" s="75"/>
    </row>
    <row r="265" spans="1:8" ht="30" customHeight="1" x14ac:dyDescent="0.2">
      <c r="A265" s="214"/>
      <c r="B265" s="200" t="s">
        <v>858</v>
      </c>
      <c r="C265" s="85">
        <f>C251</f>
        <v>0</v>
      </c>
      <c r="D265" s="85">
        <f>D251</f>
        <v>0</v>
      </c>
      <c r="E265" s="232">
        <f>E264+E251</f>
        <v>4.1212739300000001</v>
      </c>
      <c r="F265" s="75"/>
      <c r="G265" s="74"/>
      <c r="H265" s="75"/>
    </row>
    <row r="266" spans="1:8" ht="15" customHeight="1" x14ac:dyDescent="0.2">
      <c r="A266" s="214"/>
      <c r="C266"/>
      <c r="D266" s="213"/>
      <c r="E266" s="530"/>
      <c r="F266" s="582"/>
      <c r="G266" s="96"/>
      <c r="H266" s="96"/>
    </row>
    <row r="267" spans="1:8" ht="15" customHeight="1" x14ac:dyDescent="0.2">
      <c r="A267" s="214"/>
      <c r="C267" s="213"/>
      <c r="D267" s="78"/>
      <c r="E267" s="91"/>
      <c r="F267" s="96"/>
      <c r="G267" s="96"/>
      <c r="H267" s="96"/>
    </row>
    <row r="268" spans="1:8" ht="25.5" customHeight="1" x14ac:dyDescent="0.2">
      <c r="A268" s="214"/>
      <c r="B268" s="1086" t="s">
        <v>165</v>
      </c>
      <c r="C268" s="1086"/>
      <c r="D268" s="1086"/>
      <c r="E268" s="1086"/>
      <c r="F268" s="1086"/>
      <c r="G268" s="1086"/>
      <c r="H268" s="1086"/>
    </row>
    <row r="269" spans="1:8" ht="15.75" x14ac:dyDescent="0.2">
      <c r="A269" s="214"/>
      <c r="F269" s="96"/>
      <c r="G269" s="96"/>
    </row>
    <row r="270" spans="1:8" ht="31.5" x14ac:dyDescent="0.2">
      <c r="A270" s="214"/>
      <c r="B270" s="216" t="s">
        <v>242</v>
      </c>
      <c r="C270" s="216" t="s">
        <v>68</v>
      </c>
      <c r="D270" s="65" t="s">
        <v>42</v>
      </c>
      <c r="E270" s="65" t="s">
        <v>123</v>
      </c>
      <c r="F270" s="96"/>
      <c r="G270" s="96"/>
      <c r="H270" s="213"/>
    </row>
    <row r="271" spans="1:8" ht="15.75" hidden="1" x14ac:dyDescent="0.2">
      <c r="A271" s="214"/>
      <c r="B271" s="199" t="s">
        <v>859</v>
      </c>
      <c r="C271" s="279">
        <v>0</v>
      </c>
      <c r="D271" s="279">
        <v>0</v>
      </c>
      <c r="E271" s="98">
        <v>0</v>
      </c>
      <c r="F271" s="96"/>
      <c r="G271" s="96"/>
      <c r="H271" s="213"/>
    </row>
    <row r="272" spans="1:8" ht="15.75" hidden="1" x14ac:dyDescent="0.2">
      <c r="A272" s="214"/>
      <c r="B272" s="73" t="s">
        <v>859</v>
      </c>
      <c r="C272" s="279">
        <v>0</v>
      </c>
      <c r="D272" s="279">
        <v>0</v>
      </c>
      <c r="E272" s="98">
        <v>0</v>
      </c>
      <c r="F272" s="96"/>
      <c r="G272" s="96"/>
      <c r="H272" s="213"/>
    </row>
    <row r="273" spans="1:8" ht="15.75" hidden="1" x14ac:dyDescent="0.2">
      <c r="A273" s="214"/>
      <c r="B273" s="73" t="s">
        <v>613</v>
      </c>
      <c r="C273" s="279">
        <v>0</v>
      </c>
      <c r="D273" s="279">
        <v>0</v>
      </c>
      <c r="E273" s="98">
        <v>0</v>
      </c>
      <c r="F273" s="96"/>
      <c r="G273" s="96"/>
      <c r="H273" s="213"/>
    </row>
    <row r="274" spans="1:8" ht="15.75" hidden="1" x14ac:dyDescent="0.2">
      <c r="A274" s="214"/>
      <c r="B274" s="73" t="s">
        <v>859</v>
      </c>
      <c r="C274" s="82">
        <v>0</v>
      </c>
      <c r="D274" s="82">
        <v>0</v>
      </c>
      <c r="E274" s="98">
        <v>0</v>
      </c>
      <c r="F274" s="96"/>
      <c r="G274" s="96"/>
      <c r="H274" s="213"/>
    </row>
    <row r="275" spans="1:8" ht="15.75" hidden="1" x14ac:dyDescent="0.2">
      <c r="A275" s="214"/>
      <c r="B275" s="730" t="s">
        <v>613</v>
      </c>
      <c r="C275" s="279">
        <v>0</v>
      </c>
      <c r="D275" s="279">
        <v>0</v>
      </c>
      <c r="E275" s="731">
        <v>0</v>
      </c>
      <c r="F275" s="96"/>
      <c r="G275" s="96"/>
      <c r="H275" s="213"/>
    </row>
    <row r="276" spans="1:8" ht="15.75" hidden="1" x14ac:dyDescent="0.2">
      <c r="A276" s="214"/>
      <c r="B276" s="730"/>
      <c r="C276" s="279"/>
      <c r="D276" s="279"/>
      <c r="E276" s="731"/>
      <c r="F276" s="96"/>
      <c r="G276" s="96"/>
      <c r="H276" s="213"/>
    </row>
    <row r="277" spans="1:8" ht="15.75" hidden="1" x14ac:dyDescent="0.2">
      <c r="A277" s="214"/>
      <c r="B277" s="885"/>
      <c r="C277" s="279"/>
      <c r="D277" s="279"/>
      <c r="E277" s="889"/>
      <c r="F277" s="96"/>
      <c r="G277" s="96"/>
      <c r="H277" s="213"/>
    </row>
    <row r="278" spans="1:8" ht="15.75" hidden="1" x14ac:dyDescent="0.2">
      <c r="A278" s="214"/>
      <c r="B278" s="885"/>
      <c r="C278" s="279"/>
      <c r="D278" s="279"/>
      <c r="E278" s="889"/>
      <c r="F278" s="96"/>
      <c r="G278" s="96"/>
      <c r="H278" s="213"/>
    </row>
    <row r="279" spans="1:8" ht="15.75" hidden="1" x14ac:dyDescent="0.2">
      <c r="A279" s="214"/>
      <c r="B279" s="885"/>
      <c r="C279" s="82"/>
      <c r="D279" s="82"/>
      <c r="E279" s="889"/>
      <c r="F279" s="96"/>
      <c r="G279" s="96"/>
      <c r="H279" s="213"/>
    </row>
    <row r="280" spans="1:8" ht="15.75" hidden="1" x14ac:dyDescent="0.2">
      <c r="A280" s="214"/>
      <c r="B280" s="885"/>
      <c r="C280" s="82"/>
      <c r="D280" s="82"/>
      <c r="E280" s="889"/>
      <c r="F280" s="96"/>
      <c r="G280" s="96"/>
      <c r="H280" s="213"/>
    </row>
    <row r="281" spans="1:8" ht="15.75" hidden="1" x14ac:dyDescent="0.2">
      <c r="A281" s="214"/>
      <c r="B281" s="885"/>
      <c r="C281" s="82"/>
      <c r="D281" s="82"/>
      <c r="E281" s="889"/>
      <c r="F281" s="96"/>
      <c r="G281" s="96"/>
      <c r="H281" s="213"/>
    </row>
    <row r="282" spans="1:8" ht="15.75" hidden="1" x14ac:dyDescent="0.2">
      <c r="A282" s="214"/>
      <c r="B282" s="885"/>
      <c r="C282" s="279"/>
      <c r="D282" s="279"/>
      <c r="E282" s="889"/>
      <c r="F282" s="96"/>
      <c r="G282" s="96"/>
      <c r="H282" s="213"/>
    </row>
    <row r="283" spans="1:8" ht="15.75" hidden="1" x14ac:dyDescent="0.2">
      <c r="A283" s="214"/>
      <c r="B283" s="885"/>
      <c r="C283" s="82"/>
      <c r="D283" s="279"/>
      <c r="E283" s="889"/>
      <c r="F283" s="96"/>
      <c r="G283" s="96"/>
      <c r="H283" s="213"/>
    </row>
    <row r="284" spans="1:8" ht="15.75" hidden="1" x14ac:dyDescent="0.2">
      <c r="A284" s="214"/>
      <c r="B284" s="885"/>
      <c r="C284" s="82"/>
      <c r="D284" s="279"/>
      <c r="E284" s="889"/>
      <c r="F284" s="96"/>
      <c r="G284" s="96"/>
      <c r="H284" s="213"/>
    </row>
    <row r="285" spans="1:8" ht="15.75" hidden="1" x14ac:dyDescent="0.2">
      <c r="A285" s="214"/>
      <c r="B285" s="885"/>
      <c r="C285" s="82"/>
      <c r="D285" s="279"/>
      <c r="E285" s="889"/>
      <c r="F285" s="96"/>
      <c r="G285" s="96"/>
      <c r="H285" s="213"/>
    </row>
    <row r="286" spans="1:8" ht="15.75" hidden="1" x14ac:dyDescent="0.2">
      <c r="A286" s="214"/>
      <c r="B286" s="73"/>
      <c r="C286" s="82"/>
      <c r="D286" s="279"/>
      <c r="E286" s="98"/>
      <c r="F286" s="96"/>
      <c r="G286" s="96"/>
      <c r="H286" s="213"/>
    </row>
    <row r="287" spans="1:8" ht="15.75" hidden="1" x14ac:dyDescent="0.2">
      <c r="A287" s="214"/>
      <c r="B287" s="920"/>
      <c r="C287" s="921"/>
      <c r="D287" s="922"/>
      <c r="E287" s="923"/>
      <c r="F287" s="96"/>
      <c r="G287" s="96"/>
      <c r="H287" s="213"/>
    </row>
    <row r="288" spans="1:8" ht="15.75" hidden="1" x14ac:dyDescent="0.2">
      <c r="A288" s="214"/>
      <c r="B288" s="199"/>
      <c r="C288" s="921"/>
      <c r="D288" s="922"/>
      <c r="E288" s="923"/>
      <c r="F288" s="96"/>
      <c r="G288" s="96"/>
      <c r="H288" s="213"/>
    </row>
    <row r="289" spans="1:8" ht="15.75" hidden="1" x14ac:dyDescent="0.2">
      <c r="A289" s="214"/>
      <c r="B289" s="955"/>
      <c r="C289" s="921"/>
      <c r="D289" s="922"/>
      <c r="E289" s="923"/>
      <c r="F289" s="96"/>
      <c r="G289" s="96"/>
      <c r="H289" s="213"/>
    </row>
    <row r="290" spans="1:8" ht="15.75" hidden="1" x14ac:dyDescent="0.2">
      <c r="A290" s="214"/>
      <c r="B290" s="955"/>
      <c r="C290" s="921"/>
      <c r="D290" s="922"/>
      <c r="E290" s="923"/>
      <c r="F290" s="96"/>
      <c r="G290" s="96"/>
      <c r="H290" s="213"/>
    </row>
    <row r="291" spans="1:8" ht="15.75" hidden="1" x14ac:dyDescent="0.2">
      <c r="A291" s="214"/>
      <c r="B291" s="955"/>
      <c r="C291" s="1029"/>
      <c r="D291" s="1030"/>
      <c r="E291" s="1031"/>
      <c r="F291" s="96"/>
      <c r="G291" s="96"/>
      <c r="H291" s="213"/>
    </row>
    <row r="292" spans="1:8" ht="15.75" hidden="1" x14ac:dyDescent="0.2">
      <c r="A292" s="214"/>
      <c r="B292" s="1034"/>
      <c r="C292" s="1029"/>
      <c r="D292" s="1030"/>
      <c r="E292" s="1031"/>
      <c r="F292" s="96"/>
      <c r="G292" s="96"/>
      <c r="H292" s="213"/>
    </row>
    <row r="293" spans="1:8" ht="15.75" hidden="1" x14ac:dyDescent="0.2">
      <c r="A293" s="214"/>
      <c r="B293" s="1034"/>
      <c r="C293" s="1029"/>
      <c r="D293" s="1030"/>
      <c r="E293" s="1031"/>
      <c r="F293" s="96"/>
      <c r="G293" s="96"/>
      <c r="H293" s="213"/>
    </row>
    <row r="294" spans="1:8" ht="15.75" hidden="1" x14ac:dyDescent="0.2">
      <c r="A294" s="214"/>
      <c r="B294" s="1034"/>
      <c r="C294" s="1029"/>
      <c r="D294" s="1030"/>
      <c r="E294" s="1031"/>
      <c r="F294" s="96"/>
      <c r="G294" s="96"/>
      <c r="H294" s="213"/>
    </row>
    <row r="295" spans="1:8" ht="15.75" hidden="1" x14ac:dyDescent="0.2">
      <c r="A295" s="214"/>
      <c r="B295" s="1043"/>
      <c r="C295" s="1044"/>
      <c r="D295" s="1045"/>
      <c r="E295" s="1046"/>
      <c r="F295" s="96"/>
      <c r="G295" s="96"/>
      <c r="H295" s="213"/>
    </row>
    <row r="296" spans="1:8" ht="15.75" hidden="1" x14ac:dyDescent="0.2">
      <c r="A296" s="214"/>
      <c r="B296" s="1043"/>
      <c r="C296" s="1044"/>
      <c r="D296" s="1045"/>
      <c r="E296" s="1046"/>
      <c r="F296" s="96"/>
      <c r="G296" s="96"/>
      <c r="H296" s="213"/>
    </row>
    <row r="297" spans="1:8" ht="15.75" hidden="1" x14ac:dyDescent="0.2">
      <c r="A297" s="214"/>
      <c r="B297" s="1043"/>
      <c r="C297" s="1044"/>
      <c r="D297" s="1045"/>
      <c r="E297" s="1046"/>
      <c r="F297" s="96"/>
      <c r="G297" s="96"/>
      <c r="H297" s="213"/>
    </row>
    <row r="298" spans="1:8" ht="15.75" hidden="1" x14ac:dyDescent="0.2">
      <c r="A298" s="214"/>
      <c r="B298" s="1043"/>
      <c r="C298" s="1044"/>
      <c r="D298" s="1045"/>
      <c r="E298" s="1046"/>
      <c r="F298" s="96"/>
      <c r="G298" s="96"/>
      <c r="H298" s="213"/>
    </row>
    <row r="299" spans="1:8" ht="15.75" hidden="1" x14ac:dyDescent="0.2">
      <c r="A299" s="214"/>
      <c r="B299" s="1043"/>
      <c r="C299" s="1044"/>
      <c r="D299" s="1045"/>
      <c r="E299" s="1046"/>
      <c r="F299" s="96"/>
      <c r="G299" s="96"/>
      <c r="H299" s="213"/>
    </row>
    <row r="300" spans="1:8" ht="15.75" hidden="1" x14ac:dyDescent="0.2">
      <c r="A300" s="214"/>
      <c r="B300" s="1066"/>
      <c r="C300" s="1067"/>
      <c r="D300" s="1068"/>
      <c r="E300" s="1069"/>
      <c r="F300" s="96"/>
      <c r="G300" s="96"/>
      <c r="H300" s="213"/>
    </row>
    <row r="301" spans="1:8" ht="31.5" x14ac:dyDescent="0.2">
      <c r="A301" s="214"/>
      <c r="B301" s="280" t="s">
        <v>166</v>
      </c>
      <c r="C301" s="85">
        <f>SUM(C270:C291)</f>
        <v>0</v>
      </c>
      <c r="D301" s="85">
        <f>SUM(D270:D286)</f>
        <v>0</v>
      </c>
      <c r="E301" s="232">
        <f>SUM(E271:E275)</f>
        <v>0</v>
      </c>
      <c r="F301" s="96"/>
      <c r="G301" s="96"/>
      <c r="H301" s="75"/>
    </row>
    <row r="302" spans="1:8" ht="19.5" customHeight="1" x14ac:dyDescent="0.2">
      <c r="A302" s="214"/>
      <c r="B302" s="275"/>
      <c r="C302" s="86"/>
      <c r="D302" s="86"/>
      <c r="E302" s="215"/>
      <c r="F302" s="96"/>
      <c r="G302" s="96"/>
      <c r="H302" s="75"/>
    </row>
    <row r="303" spans="1:8" ht="31.5" customHeight="1" x14ac:dyDescent="0.2">
      <c r="A303" s="214"/>
      <c r="B303" s="280" t="s">
        <v>972</v>
      </c>
      <c r="C303" s="85">
        <f>C301+C265</f>
        <v>0</v>
      </c>
      <c r="D303" s="85">
        <f>D301+D265</f>
        <v>0</v>
      </c>
      <c r="E303" s="232">
        <f>E301+E265</f>
        <v>4.1212739300000001</v>
      </c>
      <c r="F303" s="61"/>
      <c r="G303" s="96"/>
      <c r="H303" s="75"/>
    </row>
    <row r="304" spans="1:8" ht="15" customHeight="1" x14ac:dyDescent="0.2">
      <c r="A304" s="214"/>
      <c r="F304" s="96"/>
      <c r="G304" s="96"/>
    </row>
    <row r="305" spans="1:8" ht="14.25" customHeight="1" x14ac:dyDescent="0.2">
      <c r="B305" s="282"/>
      <c r="C305" s="174"/>
      <c r="D305" s="303"/>
      <c r="E305" s="174"/>
    </row>
    <row r="306" spans="1:8" ht="25.5" customHeight="1" x14ac:dyDescent="0.2">
      <c r="A306" s="214"/>
      <c r="B306" s="1086" t="s">
        <v>774</v>
      </c>
      <c r="C306" s="1086"/>
      <c r="D306" s="1086"/>
      <c r="E306" s="1086"/>
      <c r="F306" s="1086"/>
      <c r="G306" s="1086"/>
      <c r="H306" s="1086"/>
    </row>
    <row r="307" spans="1:8" ht="15" customHeight="1" x14ac:dyDescent="0.2">
      <c r="B307" s="216" t="s">
        <v>775</v>
      </c>
      <c r="C307" s="216" t="s">
        <v>68</v>
      </c>
      <c r="D307" s="65" t="s">
        <v>245</v>
      </c>
      <c r="E307" s="65" t="s">
        <v>123</v>
      </c>
      <c r="F307" s="508"/>
      <c r="G307" s="508"/>
      <c r="H307" s="508"/>
    </row>
    <row r="308" spans="1:8" ht="24.75" hidden="1" customHeight="1" x14ac:dyDescent="0.2">
      <c r="B308" s="304"/>
      <c r="C308" s="82"/>
      <c r="D308" s="82"/>
      <c r="E308" s="478"/>
      <c r="F308" s="508"/>
      <c r="G308" s="508"/>
      <c r="H308" s="508"/>
    </row>
    <row r="309" spans="1:8" ht="27.75" hidden="1" customHeight="1" x14ac:dyDescent="0.2">
      <c r="B309" s="304" t="s">
        <v>404</v>
      </c>
      <c r="C309" s="82">
        <v>0</v>
      </c>
      <c r="D309" s="82">
        <v>0</v>
      </c>
      <c r="E309" s="478">
        <v>0</v>
      </c>
      <c r="F309" s="508"/>
      <c r="G309" s="508"/>
      <c r="H309" s="508"/>
    </row>
    <row r="310" spans="1:8" ht="27.75" hidden="1" customHeight="1" x14ac:dyDescent="0.2">
      <c r="B310" s="304" t="s">
        <v>405</v>
      </c>
      <c r="C310" s="82">
        <v>0</v>
      </c>
      <c r="D310" s="82">
        <v>0</v>
      </c>
      <c r="E310" s="478">
        <v>0</v>
      </c>
      <c r="F310" s="508"/>
      <c r="G310" s="508"/>
      <c r="H310" s="508"/>
    </row>
    <row r="311" spans="1:8" ht="27.75" hidden="1" customHeight="1" x14ac:dyDescent="0.2">
      <c r="B311" s="304" t="s">
        <v>406</v>
      </c>
      <c r="C311" s="82">
        <v>0</v>
      </c>
      <c r="D311" s="82">
        <v>0</v>
      </c>
      <c r="E311" s="478">
        <v>0</v>
      </c>
      <c r="F311" s="277"/>
      <c r="G311" s="277"/>
      <c r="H311" s="277"/>
    </row>
    <row r="312" spans="1:8" ht="15" hidden="1" customHeight="1" x14ac:dyDescent="0.2">
      <c r="B312" s="73"/>
      <c r="C312" s="82"/>
      <c r="D312" s="82"/>
      <c r="E312" s="478"/>
    </row>
    <row r="313" spans="1:8" ht="24.75" customHeight="1" x14ac:dyDescent="0.2">
      <c r="B313" s="235" t="s">
        <v>6</v>
      </c>
      <c r="C313" s="85">
        <f>SUM(C308:C312)</f>
        <v>0</v>
      </c>
      <c r="D313" s="85">
        <f>SUM(D308:D312)</f>
        <v>0</v>
      </c>
      <c r="E313" s="281">
        <f>SUM(E308:E312)</f>
        <v>0</v>
      </c>
      <c r="F313" s="508"/>
      <c r="G313" s="508"/>
      <c r="H313" s="508"/>
    </row>
    <row r="314" spans="1:8" ht="24.75" customHeight="1" x14ac:dyDescent="0.2">
      <c r="B314" s="581"/>
      <c r="C314" s="78"/>
      <c r="D314" s="78"/>
      <c r="E314" s="95"/>
      <c r="F314" s="508"/>
      <c r="G314" s="508"/>
      <c r="H314" s="508"/>
    </row>
    <row r="315" spans="1:8" ht="24.75" customHeight="1" x14ac:dyDescent="0.2">
      <c r="B315" s="235" t="s">
        <v>143</v>
      </c>
      <c r="C315" s="85">
        <f>C311</f>
        <v>0</v>
      </c>
      <c r="D315" s="85">
        <f>D311</f>
        <v>0</v>
      </c>
      <c r="E315" s="499">
        <f>E311</f>
        <v>0</v>
      </c>
      <c r="F315" s="508"/>
      <c r="G315" s="508"/>
      <c r="H315" s="508"/>
    </row>
    <row r="316" spans="1:8" ht="24.75" customHeight="1" x14ac:dyDescent="0.2">
      <c r="B316" s="581"/>
      <c r="C316" s="78"/>
      <c r="D316" s="78"/>
      <c r="E316" s="95"/>
      <c r="F316" s="508"/>
      <c r="G316" s="508"/>
      <c r="H316" s="508"/>
    </row>
    <row r="317" spans="1:8" ht="35.25" customHeight="1" x14ac:dyDescent="0.2">
      <c r="B317" s="235" t="s">
        <v>402</v>
      </c>
      <c r="C317" s="85">
        <f>C313</f>
        <v>0</v>
      </c>
      <c r="D317" s="85">
        <f>D313</f>
        <v>0</v>
      </c>
      <c r="E317" s="499">
        <f>E313</f>
        <v>0</v>
      </c>
      <c r="F317" s="508"/>
      <c r="G317" s="508"/>
      <c r="H317" s="508"/>
    </row>
    <row r="318" spans="1:8" ht="24.75" customHeight="1" x14ac:dyDescent="0.2">
      <c r="B318" s="282"/>
      <c r="C318" s="86"/>
      <c r="D318" s="86"/>
      <c r="E318" s="174"/>
      <c r="F318" s="508"/>
      <c r="G318" s="508"/>
      <c r="H318" s="508"/>
    </row>
    <row r="319" spans="1:8" ht="15" customHeight="1" x14ac:dyDescent="0.2">
      <c r="B319" s="216" t="s">
        <v>403</v>
      </c>
      <c r="C319" s="85">
        <f>C317</f>
        <v>0</v>
      </c>
      <c r="D319" s="85">
        <f>D317</f>
        <v>0</v>
      </c>
      <c r="E319" s="499">
        <f>E317</f>
        <v>0</v>
      </c>
    </row>
    <row r="320" spans="1:8" ht="15" customHeight="1" x14ac:dyDescent="0.2">
      <c r="B320" s="282"/>
      <c r="C320" s="174"/>
      <c r="D320" s="303"/>
      <c r="E320" s="174"/>
    </row>
    <row r="321" spans="1:8" ht="15" customHeight="1" x14ac:dyDescent="0.2">
      <c r="B321" s="282"/>
      <c r="C321" s="174"/>
      <c r="D321" s="303"/>
      <c r="E321" s="174"/>
    </row>
    <row r="322" spans="1:8" ht="15" customHeight="1" x14ac:dyDescent="0.2">
      <c r="B322" s="282"/>
      <c r="C322" s="174"/>
      <c r="D322" s="303"/>
      <c r="E322" s="174"/>
    </row>
    <row r="323" spans="1:8" ht="25.5" customHeight="1" x14ac:dyDescent="0.2">
      <c r="A323" s="214"/>
      <c r="B323" s="1824" t="s">
        <v>776</v>
      </c>
      <c r="C323" s="1824"/>
      <c r="D323" s="1824"/>
      <c r="E323" s="1824"/>
      <c r="F323" s="1824"/>
      <c r="G323" s="1824"/>
      <c r="H323" s="1824"/>
    </row>
    <row r="325" spans="1:8" ht="45" customHeight="1" x14ac:dyDescent="0.2">
      <c r="B325" s="216" t="s">
        <v>242</v>
      </c>
      <c r="C325" s="216" t="s">
        <v>68</v>
      </c>
      <c r="D325" s="65" t="s">
        <v>42</v>
      </c>
      <c r="E325" s="65" t="s">
        <v>123</v>
      </c>
      <c r="F325" s="96"/>
      <c r="G325" s="96"/>
      <c r="H325" s="213"/>
    </row>
    <row r="326" spans="1:8" ht="15.75" hidden="1" x14ac:dyDescent="0.2">
      <c r="B326" s="304" t="s">
        <v>364</v>
      </c>
      <c r="C326" s="82">
        <v>0</v>
      </c>
      <c r="D326" s="82">
        <v>0</v>
      </c>
      <c r="E326" s="478">
        <v>0</v>
      </c>
    </row>
    <row r="327" spans="1:8" ht="31.5" x14ac:dyDescent="0.2">
      <c r="B327" s="235" t="s">
        <v>777</v>
      </c>
      <c r="C327" s="85">
        <f>SUM(C326)</f>
        <v>0</v>
      </c>
      <c r="D327" s="85">
        <f>SUM(D326)</f>
        <v>0</v>
      </c>
      <c r="E327" s="281">
        <f>SUM(E326)</f>
        <v>0</v>
      </c>
    </row>
    <row r="328" spans="1:8" ht="15.75" x14ac:dyDescent="0.2">
      <c r="B328" s="282"/>
      <c r="C328" s="86"/>
      <c r="D328" s="86"/>
      <c r="E328" s="174"/>
    </row>
    <row r="329" spans="1:8" ht="15.75" x14ac:dyDescent="0.2">
      <c r="B329" s="235" t="s">
        <v>143</v>
      </c>
      <c r="C329" s="85">
        <v>0</v>
      </c>
      <c r="D329" s="85">
        <v>0</v>
      </c>
      <c r="E329" s="281">
        <v>0</v>
      </c>
    </row>
    <row r="330" spans="1:8" ht="15" customHeight="1" x14ac:dyDescent="0.2">
      <c r="B330" s="278"/>
      <c r="C330" s="174"/>
      <c r="D330" s="86"/>
      <c r="E330" s="86"/>
    </row>
    <row r="331" spans="1:8" ht="51" customHeight="1" x14ac:dyDescent="0.2">
      <c r="B331" s="767" t="s">
        <v>339</v>
      </c>
      <c r="C331" s="85">
        <f>C327+C319+C329</f>
        <v>0</v>
      </c>
      <c r="D331" s="85">
        <f>D327+D319+D329</f>
        <v>0</v>
      </c>
      <c r="E331" s="499">
        <f>E327+E319+E329</f>
        <v>0</v>
      </c>
    </row>
    <row r="333" spans="1:8" ht="15" customHeight="1" x14ac:dyDescent="0.2">
      <c r="A333" s="214"/>
    </row>
    <row r="334" spans="1:8" ht="24.75" hidden="1" customHeight="1" x14ac:dyDescent="0.2">
      <c r="A334" s="214"/>
      <c r="B334" s="1819" t="s">
        <v>696</v>
      </c>
      <c r="C334" s="1823"/>
      <c r="D334" s="1823"/>
      <c r="E334" s="1823"/>
      <c r="F334" s="1823"/>
      <c r="G334" s="1823"/>
      <c r="H334" s="1822"/>
    </row>
    <row r="335" spans="1:8" ht="15" hidden="1" customHeight="1" x14ac:dyDescent="0.2">
      <c r="A335" s="214"/>
      <c r="B335" s="216" t="s">
        <v>242</v>
      </c>
      <c r="C335" s="216" t="s">
        <v>68</v>
      </c>
      <c r="D335" s="65" t="s">
        <v>245</v>
      </c>
      <c r="E335" s="65" t="s">
        <v>123</v>
      </c>
      <c r="F335" s="65" t="s">
        <v>43</v>
      </c>
      <c r="G335" s="65" t="s">
        <v>127</v>
      </c>
      <c r="H335" s="65" t="s">
        <v>44</v>
      </c>
    </row>
    <row r="336" spans="1:8" ht="15" hidden="1" customHeight="1" x14ac:dyDescent="0.2">
      <c r="A336" s="214"/>
      <c r="B336" s="73"/>
      <c r="C336" s="82">
        <v>0</v>
      </c>
      <c r="D336" s="82">
        <v>0</v>
      </c>
      <c r="E336" s="500">
        <v>0</v>
      </c>
      <c r="F336" s="84"/>
      <c r="G336" s="71">
        <v>0</v>
      </c>
      <c r="H336" s="72">
        <v>0</v>
      </c>
    </row>
    <row r="337" spans="1:8" ht="15" hidden="1" customHeight="1" x14ac:dyDescent="0.2">
      <c r="A337" s="214"/>
      <c r="B337" s="216" t="s">
        <v>45</v>
      </c>
      <c r="C337" s="85">
        <f>SUM(C336)</f>
        <v>0</v>
      </c>
      <c r="D337" s="85">
        <f>SUM(D336)</f>
        <v>0</v>
      </c>
      <c r="E337" s="499">
        <f>SUM(E336)</f>
        <v>0</v>
      </c>
      <c r="F337" s="84"/>
      <c r="G337" s="71"/>
      <c r="H337" s="72"/>
    </row>
    <row r="339" spans="1:8" ht="25.5" customHeight="1" x14ac:dyDescent="0.2">
      <c r="A339" s="214"/>
      <c r="B339" s="1824" t="s">
        <v>778</v>
      </c>
      <c r="C339" s="1824"/>
      <c r="D339" s="1824"/>
      <c r="E339" s="1824"/>
      <c r="F339" s="1824"/>
      <c r="G339" s="1824"/>
      <c r="H339" s="1824"/>
    </row>
    <row r="341" spans="1:8" ht="34.5" customHeight="1" x14ac:dyDescent="0.2">
      <c r="B341" s="216" t="s">
        <v>242</v>
      </c>
      <c r="C341" s="216" t="s">
        <v>68</v>
      </c>
      <c r="D341" s="65" t="s">
        <v>42</v>
      </c>
      <c r="E341" s="65" t="s">
        <v>123</v>
      </c>
      <c r="F341" s="65" t="s">
        <v>43</v>
      </c>
      <c r="G341" s="65" t="s">
        <v>127</v>
      </c>
      <c r="H341" s="65" t="s">
        <v>44</v>
      </c>
    </row>
    <row r="342" spans="1:8" ht="15.75" x14ac:dyDescent="0.2">
      <c r="B342" s="1277" t="s">
        <v>779</v>
      </c>
      <c r="C342" s="1275"/>
      <c r="D342" s="1276"/>
      <c r="E342" s="1276"/>
      <c r="F342" s="1276"/>
      <c r="G342" s="1276"/>
      <c r="H342" s="1276"/>
    </row>
    <row r="343" spans="1:8" ht="15.75" x14ac:dyDescent="0.2">
      <c r="B343" s="1277" t="s">
        <v>176</v>
      </c>
      <c r="C343" s="82"/>
      <c r="D343" s="82"/>
      <c r="E343" s="478"/>
      <c r="F343" s="279"/>
      <c r="G343" s="293"/>
      <c r="H343" s="293"/>
    </row>
    <row r="344" spans="1:8" ht="15.75" x14ac:dyDescent="0.2">
      <c r="B344" s="1277" t="s">
        <v>780</v>
      </c>
      <c r="C344" s="85"/>
      <c r="D344" s="85"/>
      <c r="E344" s="281"/>
    </row>
    <row r="345" spans="1:8" ht="15.75" x14ac:dyDescent="0.2">
      <c r="B345" s="282"/>
      <c r="C345" s="174"/>
      <c r="D345" s="303"/>
      <c r="E345" s="174"/>
    </row>
    <row r="346" spans="1:8" ht="18.75" customHeight="1" x14ac:dyDescent="0.2">
      <c r="B346" s="235" t="s">
        <v>781</v>
      </c>
      <c r="C346" s="85"/>
      <c r="D346" s="85"/>
      <c r="E346" s="499"/>
      <c r="F346" s="279"/>
      <c r="G346" s="293"/>
      <c r="H346" s="293"/>
    </row>
    <row r="347" spans="1:8" ht="18.75" customHeight="1" x14ac:dyDescent="0.2">
      <c r="B347" s="282"/>
      <c r="C347" s="86"/>
      <c r="D347" s="86"/>
      <c r="E347" s="174"/>
      <c r="G347" s="514"/>
      <c r="H347" s="514"/>
    </row>
    <row r="348" spans="1:8" ht="25.5" customHeight="1" x14ac:dyDescent="0.2">
      <c r="A348" s="214"/>
      <c r="B348" s="1824" t="s">
        <v>782</v>
      </c>
      <c r="C348" s="1824"/>
      <c r="D348" s="1824"/>
      <c r="E348" s="1824"/>
      <c r="F348" s="1824"/>
      <c r="G348" s="1824"/>
      <c r="H348" s="1824"/>
    </row>
    <row r="350" spans="1:8" ht="34.5" customHeight="1" x14ac:dyDescent="0.2">
      <c r="B350" s="216" t="s">
        <v>242</v>
      </c>
      <c r="C350" s="216" t="s">
        <v>68</v>
      </c>
      <c r="D350" s="65" t="s">
        <v>42</v>
      </c>
      <c r="E350" s="65" t="s">
        <v>123</v>
      </c>
      <c r="F350" s="65" t="s">
        <v>43</v>
      </c>
      <c r="G350" s="65" t="s">
        <v>127</v>
      </c>
      <c r="H350" s="65" t="s">
        <v>44</v>
      </c>
    </row>
    <row r="351" spans="1:8" ht="48" hidden="1" customHeight="1" x14ac:dyDescent="0.2">
      <c r="B351" s="304" t="s">
        <v>406</v>
      </c>
      <c r="C351" s="82">
        <v>0</v>
      </c>
      <c r="D351" s="82">
        <v>0</v>
      </c>
      <c r="E351" s="478">
        <v>0</v>
      </c>
      <c r="F351" s="279"/>
      <c r="G351" s="293"/>
      <c r="H351" s="293"/>
    </row>
    <row r="352" spans="1:8" ht="15.75" x14ac:dyDescent="0.2">
      <c r="B352" s="1280" t="s">
        <v>783</v>
      </c>
      <c r="C352" s="1278"/>
      <c r="D352" s="1278"/>
      <c r="E352" s="1279"/>
      <c r="F352" s="1281"/>
      <c r="G352" s="1282"/>
      <c r="H352" s="1282"/>
    </row>
    <row r="353" spans="2:10" ht="15.75" x14ac:dyDescent="0.2">
      <c r="B353" s="1280" t="s">
        <v>143</v>
      </c>
      <c r="C353" s="1278"/>
      <c r="D353" s="1278"/>
      <c r="E353" s="1279"/>
      <c r="F353" s="1281"/>
      <c r="G353" s="1282"/>
      <c r="H353" s="1282"/>
    </row>
    <row r="354" spans="2:10" ht="47.25" x14ac:dyDescent="0.2">
      <c r="B354" s="1280" t="s">
        <v>784</v>
      </c>
      <c r="C354" s="1283">
        <f>SUM(C351:C351)</f>
        <v>0</v>
      </c>
      <c r="D354" s="1283">
        <f>SUM(D351:D351)</f>
        <v>0</v>
      </c>
      <c r="E354" s="1284">
        <f>SUM(E351:E351)</f>
        <v>0</v>
      </c>
      <c r="F354" s="1281"/>
      <c r="G354" s="1281"/>
      <c r="H354" s="1281"/>
    </row>
    <row r="355" spans="2:10" ht="15.75" x14ac:dyDescent="0.2">
      <c r="B355" s="282"/>
      <c r="C355" s="174"/>
      <c r="D355" s="303"/>
      <c r="E355" s="174"/>
    </row>
    <row r="356" spans="2:10" ht="14.25" customHeight="1" x14ac:dyDescent="0.2">
      <c r="B356" s="277"/>
      <c r="C356" s="86"/>
      <c r="D356" s="86"/>
      <c r="E356" s="87"/>
    </row>
    <row r="357" spans="2:10" ht="15.75" customHeight="1" x14ac:dyDescent="0.2">
      <c r="B357" s="1824" t="s">
        <v>999</v>
      </c>
      <c r="C357" s="1824"/>
      <c r="D357" s="1824"/>
      <c r="E357" s="1824"/>
      <c r="F357" s="1824"/>
      <c r="G357" s="1824"/>
      <c r="H357" s="1824"/>
    </row>
    <row r="358" spans="2:10" ht="15.75" customHeight="1" x14ac:dyDescent="0.2">
      <c r="B358" s="277"/>
      <c r="C358" s="86"/>
      <c r="D358" s="86"/>
      <c r="E358" s="87"/>
    </row>
    <row r="359" spans="2:10" ht="15.75" customHeight="1" x14ac:dyDescent="0.2">
      <c r="B359" s="216" t="s">
        <v>242</v>
      </c>
      <c r="C359" s="216" t="s">
        <v>68</v>
      </c>
      <c r="D359" s="65" t="s">
        <v>42</v>
      </c>
      <c r="E359" s="1276" t="s">
        <v>123</v>
      </c>
      <c r="F359" s="64"/>
      <c r="G359" s="64"/>
      <c r="H359" s="64"/>
      <c r="I359" s="61"/>
      <c r="J359" s="61"/>
    </row>
    <row r="360" spans="2:10" ht="15.75" hidden="1" customHeight="1" x14ac:dyDescent="0.2">
      <c r="B360" s="1071" t="s">
        <v>669</v>
      </c>
      <c r="C360" s="82"/>
      <c r="D360" s="82"/>
      <c r="E360" s="1285"/>
      <c r="F360" s="64"/>
      <c r="G360" s="64"/>
      <c r="H360" s="64"/>
      <c r="I360" s="61"/>
      <c r="J360" s="61"/>
    </row>
    <row r="361" spans="2:10" ht="15.75" hidden="1" customHeight="1" x14ac:dyDescent="0.2">
      <c r="B361" s="1071" t="s">
        <v>673</v>
      </c>
      <c r="C361" s="82"/>
      <c r="D361" s="82"/>
      <c r="E361" s="1285"/>
      <c r="F361" s="64"/>
      <c r="G361" s="64"/>
      <c r="H361" s="64"/>
      <c r="I361" s="61"/>
      <c r="J361" s="61"/>
    </row>
    <row r="362" spans="2:10" ht="15.75" hidden="1" customHeight="1" x14ac:dyDescent="0.2">
      <c r="B362" s="1071" t="s">
        <v>660</v>
      </c>
      <c r="C362" s="82"/>
      <c r="D362" s="82"/>
      <c r="E362" s="1285"/>
      <c r="F362" s="64"/>
      <c r="G362" s="64"/>
      <c r="H362" s="64"/>
      <c r="I362" s="61"/>
      <c r="J362" s="61"/>
    </row>
    <row r="363" spans="2:10" ht="33" hidden="1" customHeight="1" x14ac:dyDescent="0.2">
      <c r="B363" s="1490"/>
      <c r="C363" s="1491"/>
      <c r="D363" s="1491"/>
      <c r="E363" s="1492"/>
      <c r="F363" s="64"/>
      <c r="G363" s="64"/>
      <c r="H363" s="64"/>
      <c r="I363" s="61"/>
      <c r="J363" s="61"/>
    </row>
    <row r="364" spans="2:10" ht="15.75" hidden="1" customHeight="1" x14ac:dyDescent="0.2">
      <c r="B364" s="1485"/>
      <c r="C364" s="1486"/>
      <c r="D364" s="1486"/>
      <c r="E364" s="1487"/>
      <c r="F364" s="64"/>
      <c r="G364" s="64"/>
      <c r="H364" s="64"/>
      <c r="I364" s="61"/>
      <c r="J364" s="61"/>
    </row>
    <row r="365" spans="2:10" ht="15.75" hidden="1" x14ac:dyDescent="0.2">
      <c r="B365" s="920"/>
      <c r="C365" s="921"/>
      <c r="D365" s="921"/>
      <c r="E365" s="1285"/>
      <c r="F365" s="64"/>
      <c r="G365" s="64"/>
      <c r="H365" s="64"/>
      <c r="I365" s="61"/>
      <c r="J365" s="61"/>
    </row>
    <row r="366" spans="2:10" ht="15.75" x14ac:dyDescent="0.2">
      <c r="B366" s="1287" t="s">
        <v>488</v>
      </c>
      <c r="C366" s="1278">
        <v>0</v>
      </c>
      <c r="D366" s="1278">
        <v>0</v>
      </c>
      <c r="E366" s="1285">
        <v>0</v>
      </c>
      <c r="F366" s="64"/>
      <c r="G366" s="64"/>
      <c r="H366" s="64"/>
      <c r="I366" s="61"/>
      <c r="J366" s="61"/>
    </row>
    <row r="367" spans="2:10" ht="15.75" x14ac:dyDescent="0.2">
      <c r="B367" s="276"/>
      <c r="C367" s="78"/>
      <c r="D367" s="78"/>
      <c r="E367" s="91"/>
      <c r="F367" s="64"/>
      <c r="G367" s="64"/>
      <c r="H367" s="64"/>
      <c r="I367" s="61"/>
      <c r="J367" s="61"/>
    </row>
    <row r="368" spans="2:10" ht="31.5" x14ac:dyDescent="0.2">
      <c r="B368" s="1277" t="s">
        <v>1000</v>
      </c>
      <c r="C368" s="1278">
        <f>C365</f>
        <v>0</v>
      </c>
      <c r="D368" s="1278">
        <f>D365</f>
        <v>0</v>
      </c>
      <c r="E368" s="1285">
        <f>E365+E363+E364</f>
        <v>0</v>
      </c>
      <c r="F368" s="64"/>
      <c r="G368" s="64"/>
      <c r="H368" s="64"/>
      <c r="I368" s="61"/>
      <c r="J368" s="61"/>
    </row>
    <row r="369" spans="2:10" ht="15.75" x14ac:dyDescent="0.2">
      <c r="B369" s="1288"/>
      <c r="C369" s="1289"/>
      <c r="D369" s="1289"/>
      <c r="E369" s="1290"/>
      <c r="F369" s="64"/>
      <c r="G369" s="64"/>
      <c r="H369" s="64"/>
      <c r="I369" s="61"/>
      <c r="J369" s="61"/>
    </row>
    <row r="370" spans="2:10" ht="15.75" customHeight="1" x14ac:dyDescent="0.2">
      <c r="B370" s="1824" t="s">
        <v>1001</v>
      </c>
      <c r="C370" s="1824">
        <v>0</v>
      </c>
      <c r="D370" s="1824">
        <v>0</v>
      </c>
      <c r="E370" s="1824">
        <v>0</v>
      </c>
      <c r="F370" s="1824"/>
      <c r="G370" s="1824"/>
      <c r="H370" s="1824"/>
    </row>
    <row r="371" spans="2:10" ht="15.75" customHeight="1" x14ac:dyDescent="0.2">
      <c r="B371" s="216" t="s">
        <v>242</v>
      </c>
      <c r="C371" s="216" t="s">
        <v>68</v>
      </c>
      <c r="D371" s="65" t="s">
        <v>42</v>
      </c>
      <c r="E371" s="1276" t="s">
        <v>123</v>
      </c>
      <c r="F371" s="64"/>
      <c r="G371" s="64"/>
      <c r="H371" s="64"/>
      <c r="I371" s="61"/>
      <c r="J371" s="61"/>
    </row>
    <row r="372" spans="2:10" ht="15.75" x14ac:dyDescent="0.2">
      <c r="B372" s="1134" t="s">
        <v>143</v>
      </c>
      <c r="C372" s="82">
        <v>0</v>
      </c>
      <c r="D372" s="82">
        <v>0</v>
      </c>
      <c r="E372" s="1402">
        <v>0</v>
      </c>
      <c r="F372" s="64"/>
      <c r="G372" s="64"/>
      <c r="H372" s="64"/>
      <c r="I372" s="61"/>
      <c r="J372" s="61"/>
    </row>
    <row r="373" spans="2:10" ht="15.75" x14ac:dyDescent="0.2">
      <c r="B373" s="1277" t="s">
        <v>488</v>
      </c>
      <c r="C373" s="1278">
        <v>0</v>
      </c>
      <c r="D373" s="1278">
        <v>0</v>
      </c>
      <c r="E373" s="1285">
        <v>0</v>
      </c>
      <c r="F373" s="64"/>
      <c r="G373" s="64"/>
      <c r="H373" s="64"/>
      <c r="I373" s="61"/>
      <c r="J373" s="61"/>
    </row>
    <row r="374" spans="2:10" ht="31.5" x14ac:dyDescent="0.2">
      <c r="B374" s="1277" t="s">
        <v>1002</v>
      </c>
      <c r="C374" s="1278">
        <f>C372</f>
        <v>0</v>
      </c>
      <c r="D374" s="1278">
        <f>D372</f>
        <v>0</v>
      </c>
      <c r="E374" s="1285">
        <f>E372</f>
        <v>0</v>
      </c>
      <c r="F374" s="64"/>
      <c r="G374" s="64"/>
      <c r="H374" s="64"/>
      <c r="I374" s="61"/>
      <c r="J374" s="61"/>
    </row>
    <row r="375" spans="2:10" ht="15.75" x14ac:dyDescent="0.2">
      <c r="B375" s="275"/>
      <c r="C375" s="78"/>
      <c r="D375" s="78"/>
      <c r="E375" s="91"/>
      <c r="F375" s="64"/>
      <c r="G375" s="64"/>
      <c r="H375" s="64"/>
      <c r="I375" s="61"/>
      <c r="J375" s="61"/>
    </row>
    <row r="376" spans="2:10" ht="15.75" x14ac:dyDescent="0.2">
      <c r="B376" s="581"/>
      <c r="C376" s="78"/>
      <c r="D376" s="78"/>
      <c r="E376" s="95"/>
      <c r="G376" s="514"/>
      <c r="H376" s="514"/>
      <c r="I376" s="61"/>
      <c r="J376" s="61"/>
    </row>
    <row r="377" spans="2:10" ht="47.45" customHeight="1" x14ac:dyDescent="0.2">
      <c r="B377" s="1280" t="s">
        <v>1003</v>
      </c>
      <c r="C377" s="1283">
        <f>SUM(C368+C374)</f>
        <v>0</v>
      </c>
      <c r="D377" s="1283">
        <f>D368+D374</f>
        <v>0</v>
      </c>
      <c r="E377" s="1286">
        <f>E374+E368</f>
        <v>0</v>
      </c>
      <c r="I377" s="61"/>
      <c r="J377" s="61"/>
    </row>
    <row r="378" spans="2:10" ht="15.75" customHeight="1" x14ac:dyDescent="0.2">
      <c r="B378" s="277"/>
      <c r="C378" s="86"/>
      <c r="D378" s="86"/>
      <c r="E378" s="87"/>
    </row>
    <row r="379" spans="2:10" ht="15.75" customHeight="1" x14ac:dyDescent="0.2">
      <c r="B379" s="277"/>
      <c r="C379" s="86"/>
      <c r="D379" s="86"/>
      <c r="E379" s="87"/>
    </row>
    <row r="380" spans="2:10" ht="15.75" customHeight="1" x14ac:dyDescent="0.2">
      <c r="B380" s="216" t="s">
        <v>785</v>
      </c>
      <c r="C380" s="216" t="s">
        <v>68</v>
      </c>
      <c r="D380" s="65" t="s">
        <v>42</v>
      </c>
      <c r="E380" s="65" t="s">
        <v>123</v>
      </c>
    </row>
    <row r="381" spans="2:10" ht="15.75" hidden="1" customHeight="1" x14ac:dyDescent="0.2">
      <c r="B381" s="1071"/>
      <c r="C381" s="82"/>
      <c r="D381" s="1068"/>
      <c r="E381" s="83"/>
    </row>
    <row r="382" spans="2:10" ht="15.75" hidden="1" customHeight="1" x14ac:dyDescent="0.2">
      <c r="B382" s="1071"/>
      <c r="C382" s="82"/>
      <c r="D382" s="1068"/>
      <c r="E382" s="83"/>
    </row>
    <row r="383" spans="2:10" ht="15.75" hidden="1" customHeight="1" x14ac:dyDescent="0.2">
      <c r="B383" s="1071"/>
      <c r="C383" s="82"/>
      <c r="D383" s="1068"/>
      <c r="E383" s="83"/>
    </row>
    <row r="384" spans="2:10" ht="15.75" hidden="1" customHeight="1" x14ac:dyDescent="0.2">
      <c r="B384" s="1070"/>
      <c r="C384" s="82"/>
      <c r="D384" s="1068"/>
      <c r="E384" s="83"/>
    </row>
    <row r="385" spans="2:8" ht="15.75" hidden="1" customHeight="1" x14ac:dyDescent="0.2">
      <c r="B385" s="1180"/>
      <c r="C385" s="82"/>
      <c r="D385" s="1068"/>
      <c r="E385" s="83"/>
    </row>
    <row r="386" spans="2:8" ht="15.75" hidden="1" customHeight="1" x14ac:dyDescent="0.2">
      <c r="B386" s="1070"/>
      <c r="C386" s="82"/>
      <c r="D386" s="1068"/>
      <c r="E386" s="83"/>
    </row>
    <row r="387" spans="2:8" ht="15.75" hidden="1" customHeight="1" x14ac:dyDescent="0.2">
      <c r="B387" s="304"/>
      <c r="C387" s="82"/>
      <c r="D387" s="82"/>
      <c r="E387" s="1072"/>
    </row>
    <row r="388" spans="2:8" ht="15.75" customHeight="1" x14ac:dyDescent="0.2">
      <c r="B388" s="1073"/>
      <c r="C388" s="1067"/>
      <c r="D388" s="1067"/>
      <c r="E388" s="1072"/>
    </row>
    <row r="389" spans="2:8" ht="15.75" customHeight="1" x14ac:dyDescent="0.2">
      <c r="B389" s="235" t="s">
        <v>786</v>
      </c>
      <c r="C389" s="85">
        <f>C387</f>
        <v>0</v>
      </c>
      <c r="D389" s="85">
        <f>D387</f>
        <v>0</v>
      </c>
      <c r="E389" s="281">
        <f>E381+E382+E383+E384+E385+E386+E387</f>
        <v>0</v>
      </c>
    </row>
    <row r="390" spans="2:8" ht="15.75" customHeight="1" x14ac:dyDescent="0.2">
      <c r="B390" s="277"/>
      <c r="C390" s="86"/>
      <c r="D390" s="86"/>
      <c r="E390" s="87"/>
    </row>
    <row r="391" spans="2:8" ht="15.75" customHeight="1" x14ac:dyDescent="0.2">
      <c r="B391" s="924" t="s">
        <v>787</v>
      </c>
      <c r="C391" s="925">
        <v>0</v>
      </c>
      <c r="D391" s="925">
        <v>0</v>
      </c>
      <c r="E391" s="926">
        <v>0</v>
      </c>
    </row>
    <row r="392" spans="2:8" ht="15.75" customHeight="1" x14ac:dyDescent="0.2">
      <c r="B392" s="277"/>
      <c r="C392" s="86"/>
      <c r="D392" s="86"/>
      <c r="E392" s="87"/>
    </row>
    <row r="393" spans="2:8" ht="15.75" customHeight="1" x14ac:dyDescent="0.2">
      <c r="B393" s="1824" t="s">
        <v>788</v>
      </c>
      <c r="C393" s="1824"/>
      <c r="D393" s="1824"/>
      <c r="E393" s="1824"/>
      <c r="F393" s="1824"/>
      <c r="G393" s="1824"/>
      <c r="H393" s="1824"/>
    </row>
    <row r="394" spans="2:8" ht="15.75" customHeight="1" x14ac:dyDescent="0.2">
      <c r="B394" s="277"/>
      <c r="C394" s="86"/>
      <c r="D394" s="86"/>
      <c r="E394" s="87"/>
    </row>
    <row r="395" spans="2:8" ht="15.75" customHeight="1" x14ac:dyDescent="0.2">
      <c r="B395" s="216" t="s">
        <v>242</v>
      </c>
      <c r="C395" s="216" t="s">
        <v>68</v>
      </c>
      <c r="D395" s="65" t="s">
        <v>42</v>
      </c>
      <c r="E395" s="65" t="s">
        <v>123</v>
      </c>
    </row>
    <row r="396" spans="2:8" ht="15.75" customHeight="1" x14ac:dyDescent="0.2">
      <c r="B396" s="924" t="s">
        <v>143</v>
      </c>
      <c r="C396" s="82">
        <v>0</v>
      </c>
      <c r="D396" s="82">
        <v>0</v>
      </c>
      <c r="E396" s="478">
        <v>0</v>
      </c>
    </row>
    <row r="397" spans="2:8" ht="15.75" customHeight="1" x14ac:dyDescent="0.2">
      <c r="B397" s="924" t="s">
        <v>488</v>
      </c>
      <c r="C397" s="925"/>
      <c r="D397" s="925"/>
      <c r="E397" s="928"/>
    </row>
    <row r="398" spans="2:8" ht="15.75" customHeight="1" x14ac:dyDescent="0.2">
      <c r="B398" s="924" t="s">
        <v>789</v>
      </c>
      <c r="C398" s="925">
        <v>0</v>
      </c>
      <c r="D398" s="925">
        <v>0</v>
      </c>
      <c r="E398" s="926">
        <v>0</v>
      </c>
    </row>
    <row r="399" spans="2:8" ht="15.75" customHeight="1" x14ac:dyDescent="0.2">
      <c r="B399" s="277"/>
      <c r="C399" s="86"/>
      <c r="D399" s="86"/>
      <c r="E399" s="87"/>
    </row>
    <row r="400" spans="2:8" ht="15.75" customHeight="1" x14ac:dyDescent="0.2">
      <c r="B400" s="277"/>
      <c r="C400" s="86"/>
      <c r="D400" s="86"/>
      <c r="E400" s="87"/>
    </row>
    <row r="401" spans="1:16372" ht="32.450000000000003" customHeight="1" x14ac:dyDescent="0.2">
      <c r="B401" s="216" t="s">
        <v>790</v>
      </c>
      <c r="C401" s="216" t="s">
        <v>68</v>
      </c>
      <c r="D401" s="65" t="s">
        <v>42</v>
      </c>
      <c r="E401" s="65" t="s">
        <v>123</v>
      </c>
    </row>
    <row r="402" spans="1:16372" ht="15.75" customHeight="1" x14ac:dyDescent="0.2">
      <c r="B402" s="304" t="s">
        <v>143</v>
      </c>
      <c r="C402" s="82">
        <v>0</v>
      </c>
      <c r="D402" s="82">
        <v>0</v>
      </c>
      <c r="E402" s="478">
        <v>0</v>
      </c>
    </row>
    <row r="403" spans="1:16372" ht="15.75" customHeight="1" x14ac:dyDescent="0.2">
      <c r="B403" s="927" t="s">
        <v>792</v>
      </c>
      <c r="C403" s="925"/>
      <c r="D403" s="925"/>
      <c r="E403" s="928"/>
    </row>
    <row r="404" spans="1:16372" ht="15.75" customHeight="1" x14ac:dyDescent="0.2"/>
    <row r="405" spans="1:16372" ht="15.75" customHeight="1" x14ac:dyDescent="0.2"/>
    <row r="406" spans="1:16372" ht="45.6" customHeight="1" x14ac:dyDescent="0.2">
      <c r="B406" s="924" t="s">
        <v>791</v>
      </c>
      <c r="C406" s="925">
        <v>0</v>
      </c>
      <c r="D406" s="925">
        <v>0</v>
      </c>
      <c r="E406" s="926">
        <f>E403</f>
        <v>0</v>
      </c>
    </row>
    <row r="407" spans="1:16372" ht="19.5" customHeight="1" x14ac:dyDescent="0.2">
      <c r="F407" s="60"/>
      <c r="G407" s="97"/>
    </row>
    <row r="408" spans="1:16372" ht="19.5" customHeight="1" x14ac:dyDescent="0.2">
      <c r="A408" s="1309"/>
      <c r="B408" s="1824" t="s">
        <v>860</v>
      </c>
      <c r="C408" s="1824"/>
      <c r="D408" s="1824"/>
      <c r="E408" s="1824"/>
      <c r="F408" s="1824"/>
      <c r="G408" s="1824"/>
      <c r="H408" s="1824"/>
      <c r="I408" s="1310"/>
      <c r="J408" s="1310"/>
      <c r="K408" s="1309"/>
      <c r="L408" s="1309"/>
      <c r="M408" s="1309"/>
      <c r="N408" s="1309"/>
      <c r="O408" s="1309"/>
      <c r="P408" s="1309"/>
      <c r="Q408" s="1309"/>
      <c r="R408" s="1309"/>
      <c r="S408" s="1309"/>
      <c r="T408" s="1309"/>
      <c r="U408" s="1309"/>
      <c r="V408" s="1309"/>
      <c r="W408" s="1309"/>
      <c r="X408" s="1309"/>
      <c r="Y408" s="1309"/>
      <c r="Z408" s="1309"/>
      <c r="AA408" s="1309"/>
      <c r="AB408" s="1309"/>
      <c r="AC408" s="1309"/>
      <c r="AD408" s="1309"/>
      <c r="AE408" s="1309"/>
      <c r="AF408" s="1309"/>
      <c r="AG408" s="1309"/>
      <c r="AH408" s="1309"/>
      <c r="AI408" s="1309"/>
      <c r="AJ408" s="1309"/>
      <c r="AK408" s="1309"/>
      <c r="AL408" s="1309"/>
      <c r="AM408" s="1309"/>
      <c r="AN408" s="1309"/>
      <c r="AO408" s="1309"/>
      <c r="AP408" s="1309"/>
      <c r="AQ408" s="1309"/>
      <c r="AR408" s="1309"/>
      <c r="AS408" s="1309"/>
      <c r="AT408" s="1309"/>
      <c r="AU408" s="1309"/>
      <c r="AV408" s="1309"/>
      <c r="AW408" s="1309"/>
      <c r="AX408" s="1309"/>
      <c r="AY408" s="1309"/>
      <c r="AZ408" s="1309"/>
      <c r="BA408" s="1309"/>
      <c r="BB408" s="1309"/>
      <c r="BC408" s="1309"/>
      <c r="BD408" s="1309"/>
      <c r="BE408" s="1309"/>
      <c r="BF408" s="1309"/>
      <c r="BG408" s="1309"/>
      <c r="BH408" s="1309"/>
      <c r="BI408" s="1309"/>
      <c r="BJ408" s="1309"/>
      <c r="BK408" s="1309"/>
      <c r="BL408" s="1309"/>
      <c r="BM408" s="1309"/>
      <c r="BN408" s="1309"/>
      <c r="BO408" s="1309"/>
      <c r="BP408" s="1309"/>
      <c r="BQ408" s="1309"/>
      <c r="BR408" s="1309"/>
      <c r="BS408" s="1309"/>
      <c r="BT408" s="1309"/>
      <c r="BU408" s="1309"/>
      <c r="BV408" s="1309"/>
      <c r="BW408" s="1309"/>
      <c r="BX408" s="1309"/>
      <c r="BY408" s="1309"/>
      <c r="BZ408" s="1309"/>
      <c r="CA408" s="1309"/>
      <c r="CB408" s="1309"/>
      <c r="CC408" s="1309"/>
      <c r="CD408" s="1309"/>
      <c r="CE408" s="1309"/>
      <c r="CF408" s="1309"/>
      <c r="CG408" s="1309"/>
      <c r="CH408" s="1309"/>
      <c r="CI408" s="1309"/>
      <c r="CJ408" s="1309"/>
      <c r="CK408" s="1309"/>
      <c r="CL408" s="1309"/>
      <c r="CM408" s="1309"/>
      <c r="CN408" s="1309"/>
      <c r="CO408" s="1309"/>
      <c r="CP408" s="1309"/>
      <c r="CQ408" s="1309"/>
      <c r="CR408" s="1309"/>
      <c r="CS408" s="1309"/>
      <c r="CT408" s="1309"/>
      <c r="CU408" s="1309"/>
      <c r="CV408" s="1309"/>
      <c r="CW408" s="1309"/>
      <c r="CX408" s="1309"/>
      <c r="CY408" s="1309"/>
      <c r="CZ408" s="1309"/>
      <c r="DA408" s="1309"/>
      <c r="DB408" s="1309"/>
      <c r="DC408" s="1309"/>
      <c r="DD408" s="1309"/>
      <c r="DE408" s="1309"/>
      <c r="DF408" s="1309"/>
      <c r="DG408" s="1309"/>
      <c r="DH408" s="1309"/>
      <c r="DI408" s="1309"/>
      <c r="DJ408" s="1309"/>
      <c r="DK408" s="1309"/>
      <c r="DL408" s="1309"/>
      <c r="DM408" s="1309"/>
      <c r="DN408" s="1309"/>
      <c r="DO408" s="1309"/>
      <c r="DP408" s="1309"/>
      <c r="DQ408" s="1309"/>
      <c r="DR408" s="1309"/>
      <c r="DS408" s="1309"/>
      <c r="DT408" s="1309"/>
      <c r="DU408" s="1309"/>
      <c r="DV408" s="1309"/>
      <c r="DW408" s="1309"/>
      <c r="DX408" s="1309"/>
      <c r="DY408" s="1309"/>
      <c r="DZ408" s="1309"/>
      <c r="EA408" s="1309"/>
      <c r="EB408" s="1309"/>
      <c r="EC408" s="1309"/>
      <c r="ED408" s="1309"/>
      <c r="EE408" s="1309"/>
      <c r="EF408" s="1309"/>
      <c r="EG408" s="1309"/>
      <c r="EH408" s="1309"/>
      <c r="EI408" s="1309"/>
      <c r="EJ408" s="1309"/>
      <c r="EK408" s="1309"/>
      <c r="EL408" s="1309"/>
      <c r="EM408" s="1309"/>
      <c r="EN408" s="1309"/>
      <c r="EO408" s="1309"/>
      <c r="EP408" s="1309"/>
      <c r="EQ408" s="1309"/>
      <c r="ER408" s="1309"/>
      <c r="ES408" s="1309"/>
      <c r="ET408" s="1309"/>
      <c r="EU408" s="1309"/>
      <c r="EV408" s="1309"/>
      <c r="EW408" s="1309"/>
      <c r="EX408" s="1309"/>
      <c r="EY408" s="1309"/>
      <c r="EZ408" s="1309"/>
      <c r="FA408" s="1309"/>
      <c r="FB408" s="1309"/>
      <c r="FC408" s="1309"/>
      <c r="FD408" s="1309"/>
      <c r="FE408" s="1309"/>
      <c r="FF408" s="1309"/>
      <c r="FG408" s="1309"/>
      <c r="FH408" s="1309"/>
      <c r="FI408" s="1309"/>
      <c r="FJ408" s="1309"/>
      <c r="FK408" s="1309"/>
      <c r="FL408" s="1309"/>
      <c r="FM408" s="1309"/>
      <c r="FN408" s="1309"/>
      <c r="FO408" s="1309"/>
      <c r="FP408" s="1309"/>
      <c r="FQ408" s="1309"/>
      <c r="FR408" s="1309"/>
      <c r="FS408" s="1309"/>
      <c r="FT408" s="1309"/>
      <c r="FU408" s="1309"/>
      <c r="FV408" s="1309"/>
      <c r="FW408" s="1309"/>
      <c r="FX408" s="1309"/>
      <c r="FY408" s="1309"/>
      <c r="FZ408" s="1309"/>
      <c r="GA408" s="1309"/>
      <c r="GB408" s="1309"/>
      <c r="GC408" s="1309"/>
      <c r="GD408" s="1309"/>
      <c r="GE408" s="1309"/>
      <c r="GF408" s="1309"/>
      <c r="GG408" s="1309"/>
      <c r="GH408" s="1309"/>
      <c r="GI408" s="1309"/>
      <c r="GJ408" s="1309"/>
      <c r="GK408" s="1309"/>
      <c r="GL408" s="1309"/>
      <c r="GM408" s="1309"/>
      <c r="GN408" s="1309"/>
      <c r="GO408" s="1309"/>
      <c r="GP408" s="1309"/>
      <c r="GQ408" s="1309"/>
      <c r="GR408" s="1309"/>
      <c r="GS408" s="1309"/>
      <c r="GT408" s="1309"/>
      <c r="GU408" s="1309"/>
      <c r="GV408" s="1309"/>
      <c r="GW408" s="1309"/>
      <c r="GX408" s="1309"/>
      <c r="GY408" s="1309"/>
      <c r="GZ408" s="1309"/>
      <c r="HA408" s="1309"/>
      <c r="HB408" s="1309"/>
      <c r="HC408" s="1309"/>
      <c r="HD408" s="1309"/>
      <c r="HE408" s="1309"/>
      <c r="HF408" s="1309"/>
      <c r="HG408" s="1309"/>
      <c r="HH408" s="1309"/>
      <c r="HI408" s="1309"/>
      <c r="HJ408" s="1309"/>
      <c r="HK408" s="1309"/>
      <c r="HL408" s="1309"/>
      <c r="HM408" s="1309"/>
      <c r="HN408" s="1309"/>
      <c r="HO408" s="1309"/>
      <c r="HP408" s="1309"/>
      <c r="HQ408" s="1309"/>
      <c r="HR408" s="1309"/>
      <c r="HS408" s="1309"/>
      <c r="HT408" s="1309"/>
      <c r="HU408" s="1309"/>
      <c r="HV408" s="1309"/>
      <c r="HW408" s="1309"/>
      <c r="HX408" s="1309"/>
      <c r="HY408" s="1309"/>
      <c r="HZ408" s="1309"/>
      <c r="IA408" s="1309"/>
      <c r="IB408" s="1309"/>
      <c r="IC408" s="1309"/>
      <c r="ID408" s="1309"/>
      <c r="IE408" s="1309"/>
      <c r="IF408" s="1309"/>
      <c r="IG408" s="1309"/>
      <c r="IH408" s="1309"/>
      <c r="II408" s="1309"/>
      <c r="IJ408" s="1309"/>
      <c r="IK408" s="1309"/>
      <c r="IL408" s="1309"/>
      <c r="IM408" s="1309"/>
      <c r="IN408" s="1309"/>
      <c r="IO408" s="1309"/>
      <c r="IP408" s="1309"/>
      <c r="IQ408" s="1309"/>
      <c r="IR408" s="1309"/>
      <c r="IS408" s="1309"/>
      <c r="IT408" s="1309"/>
      <c r="IU408" s="1309"/>
      <c r="IV408" s="1309"/>
      <c r="IW408" s="1309"/>
      <c r="IX408" s="1309"/>
      <c r="IY408" s="1309"/>
      <c r="IZ408" s="1309"/>
      <c r="JA408" s="1309"/>
      <c r="JB408" s="1309"/>
      <c r="JC408" s="1309"/>
      <c r="JD408" s="1309"/>
      <c r="JE408" s="1309"/>
      <c r="JF408" s="1309"/>
      <c r="JG408" s="1309"/>
      <c r="JH408" s="1309"/>
      <c r="JI408" s="1309"/>
      <c r="JJ408" s="1309"/>
      <c r="JK408" s="1309"/>
      <c r="JL408" s="1309"/>
      <c r="JM408" s="1309"/>
      <c r="JN408" s="1309"/>
      <c r="JO408" s="1309"/>
      <c r="JP408" s="1309"/>
      <c r="JQ408" s="1309"/>
      <c r="JR408" s="1309"/>
      <c r="JS408" s="1309"/>
      <c r="JT408" s="1309"/>
      <c r="JU408" s="1309"/>
      <c r="JV408" s="1309"/>
      <c r="JW408" s="1309"/>
      <c r="JX408" s="1309"/>
      <c r="JY408" s="1309"/>
      <c r="JZ408" s="1309"/>
      <c r="KA408" s="1309"/>
      <c r="KB408" s="1309"/>
      <c r="KC408" s="1309"/>
      <c r="KD408" s="1309"/>
      <c r="KE408" s="1309"/>
      <c r="KF408" s="1309"/>
      <c r="KG408" s="1309"/>
      <c r="KH408" s="1309"/>
      <c r="KI408" s="1309"/>
      <c r="KJ408" s="1309"/>
      <c r="KK408" s="1309"/>
      <c r="KL408" s="1309"/>
      <c r="KM408" s="1309"/>
      <c r="KN408" s="1309"/>
      <c r="KO408" s="1309"/>
      <c r="KP408" s="1309"/>
      <c r="KQ408" s="1309"/>
      <c r="KR408" s="1309"/>
      <c r="KS408" s="1309"/>
      <c r="KT408" s="1309"/>
      <c r="KU408" s="1309"/>
      <c r="KV408" s="1309"/>
      <c r="KW408" s="1309"/>
      <c r="KX408" s="1309"/>
      <c r="KY408" s="1309"/>
      <c r="KZ408" s="1309"/>
      <c r="LA408" s="1309"/>
      <c r="LB408" s="1309"/>
      <c r="LC408" s="1309"/>
      <c r="LD408" s="1309"/>
      <c r="LE408" s="1309"/>
      <c r="LF408" s="1309"/>
      <c r="LG408" s="1309"/>
      <c r="LH408" s="1309"/>
      <c r="LI408" s="1309"/>
      <c r="LJ408" s="1309"/>
      <c r="LK408" s="1309"/>
      <c r="LL408" s="1309"/>
      <c r="LM408" s="1309"/>
      <c r="LN408" s="1309"/>
      <c r="LO408" s="1309"/>
      <c r="LP408" s="1309"/>
      <c r="LQ408" s="1309"/>
      <c r="LR408" s="1309"/>
      <c r="LS408" s="1309"/>
      <c r="LT408" s="1309"/>
      <c r="LU408" s="1309"/>
      <c r="LV408" s="1309"/>
      <c r="LW408" s="1309"/>
      <c r="LX408" s="1309"/>
      <c r="LY408" s="1309"/>
      <c r="LZ408" s="1309"/>
      <c r="MA408" s="1309"/>
      <c r="MB408" s="1309"/>
      <c r="MC408" s="1309"/>
      <c r="MD408" s="1309"/>
      <c r="ME408" s="1309"/>
      <c r="MF408" s="1309"/>
      <c r="MG408" s="1309"/>
      <c r="MH408" s="1309"/>
      <c r="MI408" s="1309"/>
      <c r="MJ408" s="1309"/>
      <c r="MK408" s="1309"/>
      <c r="ML408" s="1309"/>
      <c r="MM408" s="1309"/>
      <c r="MN408" s="1309"/>
      <c r="MO408" s="1309"/>
      <c r="MP408" s="1309"/>
      <c r="MQ408" s="1309"/>
      <c r="MR408" s="1309"/>
      <c r="MS408" s="1309"/>
      <c r="MT408" s="1309"/>
      <c r="MU408" s="1309"/>
      <c r="MV408" s="1309"/>
      <c r="MW408" s="1309"/>
      <c r="MX408" s="1309"/>
      <c r="MY408" s="1309"/>
      <c r="MZ408" s="1309"/>
      <c r="NA408" s="1309"/>
      <c r="NB408" s="1309"/>
      <c r="NC408" s="1309"/>
      <c r="ND408" s="1309"/>
      <c r="NE408" s="1309"/>
      <c r="NF408" s="1309"/>
      <c r="NG408" s="1309"/>
      <c r="NH408" s="1309"/>
      <c r="NI408" s="1309"/>
      <c r="NJ408" s="1309"/>
      <c r="NK408" s="1309"/>
      <c r="NL408" s="1309"/>
      <c r="NM408" s="1309"/>
      <c r="NN408" s="1309"/>
      <c r="NO408" s="1309"/>
      <c r="NP408" s="1309"/>
      <c r="NQ408" s="1309"/>
      <c r="NR408" s="1309"/>
      <c r="NS408" s="1309"/>
      <c r="NT408" s="1309"/>
      <c r="NU408" s="1309"/>
      <c r="NV408" s="1309"/>
      <c r="NW408" s="1309"/>
      <c r="NX408" s="1309"/>
      <c r="NY408" s="1309"/>
      <c r="NZ408" s="1309"/>
      <c r="OA408" s="1309"/>
      <c r="OB408" s="1309"/>
      <c r="OC408" s="1309"/>
      <c r="OD408" s="1309"/>
      <c r="OE408" s="1309"/>
      <c r="OF408" s="1309"/>
      <c r="OG408" s="1309"/>
      <c r="OH408" s="1309"/>
      <c r="OI408" s="1309"/>
      <c r="OJ408" s="1309"/>
      <c r="OK408" s="1309"/>
      <c r="OL408" s="1309"/>
      <c r="OM408" s="1309"/>
      <c r="ON408" s="1309"/>
      <c r="OO408" s="1309"/>
      <c r="OP408" s="1309"/>
      <c r="OQ408" s="1309"/>
      <c r="OR408" s="1309"/>
      <c r="OS408" s="1309"/>
      <c r="OT408" s="1309"/>
      <c r="OU408" s="1309"/>
      <c r="OV408" s="1309"/>
      <c r="OW408" s="1309"/>
      <c r="OX408" s="1309"/>
      <c r="OY408" s="1309"/>
      <c r="OZ408" s="1309"/>
      <c r="PA408" s="1309"/>
      <c r="PB408" s="1309"/>
      <c r="PC408" s="1309"/>
      <c r="PD408" s="1309"/>
      <c r="PE408" s="1309"/>
      <c r="PF408" s="1309"/>
      <c r="PG408" s="1309"/>
      <c r="PH408" s="1309"/>
      <c r="PI408" s="1309"/>
      <c r="PJ408" s="1309"/>
      <c r="PK408" s="1309"/>
      <c r="PL408" s="1309"/>
      <c r="PM408" s="1309"/>
      <c r="PN408" s="1309"/>
      <c r="PO408" s="1309"/>
      <c r="PP408" s="1309"/>
      <c r="PQ408" s="1309"/>
      <c r="PR408" s="1309"/>
      <c r="PS408" s="1309"/>
      <c r="PT408" s="1309"/>
      <c r="PU408" s="1309"/>
      <c r="PV408" s="1309"/>
      <c r="PW408" s="1309"/>
      <c r="PX408" s="1309"/>
      <c r="PY408" s="1309"/>
      <c r="PZ408" s="1309"/>
      <c r="QA408" s="1309"/>
      <c r="QB408" s="1309"/>
      <c r="QC408" s="1309"/>
      <c r="QD408" s="1309"/>
      <c r="QE408" s="1309"/>
      <c r="QF408" s="1309"/>
      <c r="QG408" s="1309"/>
      <c r="QH408" s="1309"/>
      <c r="QI408" s="1309"/>
      <c r="QJ408" s="1309"/>
      <c r="QK408" s="1309"/>
      <c r="QL408" s="1309"/>
      <c r="QM408" s="1309"/>
      <c r="QN408" s="1309"/>
      <c r="QO408" s="1309"/>
      <c r="QP408" s="1309"/>
      <c r="QQ408" s="1309"/>
      <c r="QR408" s="1309"/>
      <c r="QS408" s="1309"/>
      <c r="QT408" s="1309"/>
      <c r="QU408" s="1309"/>
      <c r="QV408" s="1309"/>
      <c r="QW408" s="1309"/>
      <c r="QX408" s="1309"/>
      <c r="QY408" s="1309"/>
      <c r="QZ408" s="1309"/>
      <c r="RA408" s="1309"/>
      <c r="RB408" s="1309"/>
      <c r="RC408" s="1309"/>
      <c r="RD408" s="1309"/>
      <c r="RE408" s="1309"/>
      <c r="RF408" s="1309"/>
      <c r="RG408" s="1309"/>
      <c r="RH408" s="1309"/>
      <c r="RI408" s="1309"/>
      <c r="RJ408" s="1309"/>
      <c r="RK408" s="1309"/>
      <c r="RL408" s="1309"/>
      <c r="RM408" s="1309"/>
      <c r="RN408" s="1309"/>
      <c r="RO408" s="1309"/>
      <c r="RP408" s="1309"/>
      <c r="RQ408" s="1309"/>
      <c r="RR408" s="1309"/>
      <c r="RS408" s="1309"/>
      <c r="RT408" s="1309"/>
      <c r="RU408" s="1309"/>
      <c r="RV408" s="1309"/>
      <c r="RW408" s="1309"/>
      <c r="RX408" s="1309"/>
      <c r="RY408" s="1309"/>
      <c r="RZ408" s="1309"/>
      <c r="SA408" s="1309"/>
      <c r="SB408" s="1309"/>
      <c r="SC408" s="1309"/>
      <c r="SD408" s="1309"/>
      <c r="SE408" s="1309"/>
      <c r="SF408" s="1309"/>
      <c r="SG408" s="1309"/>
      <c r="SH408" s="1309"/>
      <c r="SI408" s="1309"/>
      <c r="SJ408" s="1309"/>
      <c r="SK408" s="1309"/>
      <c r="SL408" s="1309"/>
      <c r="SM408" s="1309"/>
      <c r="SN408" s="1309"/>
      <c r="SO408" s="1309"/>
      <c r="SP408" s="1309"/>
      <c r="SQ408" s="1309"/>
      <c r="SR408" s="1309"/>
      <c r="SS408" s="1309"/>
      <c r="ST408" s="1309"/>
      <c r="SU408" s="1309"/>
      <c r="SV408" s="1309"/>
      <c r="SW408" s="1309"/>
      <c r="SX408" s="1309"/>
      <c r="SY408" s="1309"/>
      <c r="SZ408" s="1309"/>
      <c r="TA408" s="1309"/>
      <c r="TB408" s="1309"/>
      <c r="TC408" s="1309"/>
      <c r="TD408" s="1309"/>
      <c r="TE408" s="1309"/>
      <c r="TF408" s="1309"/>
      <c r="TG408" s="1309"/>
      <c r="TH408" s="1309"/>
      <c r="TI408" s="1309"/>
      <c r="TJ408" s="1309"/>
      <c r="TK408" s="1309"/>
      <c r="TL408" s="1309"/>
      <c r="TM408" s="1309"/>
      <c r="TN408" s="1309"/>
      <c r="TO408" s="1309"/>
      <c r="TP408" s="1309"/>
      <c r="TQ408" s="1309"/>
      <c r="TR408" s="1309"/>
      <c r="TS408" s="1309"/>
      <c r="TT408" s="1309"/>
      <c r="TU408" s="1309"/>
      <c r="TV408" s="1309"/>
      <c r="TW408" s="1309"/>
      <c r="TX408" s="1309"/>
      <c r="TY408" s="1309"/>
      <c r="TZ408" s="1309"/>
      <c r="UA408" s="1309"/>
      <c r="UB408" s="1309"/>
      <c r="UC408" s="1309"/>
      <c r="UD408" s="1309"/>
      <c r="UE408" s="1309"/>
      <c r="UF408" s="1309"/>
      <c r="UG408" s="1309"/>
      <c r="UH408" s="1309"/>
      <c r="UI408" s="1309"/>
      <c r="UJ408" s="1309"/>
      <c r="UK408" s="1309"/>
      <c r="UL408" s="1309"/>
      <c r="UM408" s="1309"/>
      <c r="UN408" s="1309"/>
      <c r="UO408" s="1309"/>
      <c r="UP408" s="1309"/>
      <c r="UQ408" s="1309"/>
      <c r="UR408" s="1309"/>
      <c r="US408" s="1309"/>
      <c r="UT408" s="1309"/>
      <c r="UU408" s="1309"/>
      <c r="UV408" s="1309"/>
      <c r="UW408" s="1309"/>
      <c r="UX408" s="1309"/>
      <c r="UY408" s="1309"/>
      <c r="UZ408" s="1309"/>
      <c r="VA408" s="1309"/>
      <c r="VB408" s="1309"/>
      <c r="VC408" s="1309"/>
      <c r="VD408" s="1309"/>
      <c r="VE408" s="1309"/>
      <c r="VF408" s="1309"/>
      <c r="VG408" s="1309"/>
      <c r="VH408" s="1309"/>
      <c r="VI408" s="1309"/>
      <c r="VJ408" s="1309"/>
      <c r="VK408" s="1309"/>
      <c r="VL408" s="1309"/>
      <c r="VM408" s="1309"/>
      <c r="VN408" s="1309"/>
      <c r="VO408" s="1309"/>
      <c r="VP408" s="1309"/>
      <c r="VQ408" s="1309"/>
      <c r="VR408" s="1309"/>
      <c r="VS408" s="1309"/>
      <c r="VT408" s="1309"/>
      <c r="VU408" s="1309"/>
      <c r="VV408" s="1309"/>
      <c r="VW408" s="1309"/>
      <c r="VX408" s="1309"/>
      <c r="VY408" s="1309"/>
      <c r="VZ408" s="1309"/>
      <c r="WA408" s="1309"/>
      <c r="WB408" s="1309"/>
      <c r="WC408" s="1309"/>
      <c r="WD408" s="1309"/>
      <c r="WE408" s="1309"/>
      <c r="WF408" s="1309"/>
      <c r="WG408" s="1309"/>
      <c r="WH408" s="1309"/>
      <c r="WI408" s="1309"/>
      <c r="WJ408" s="1309"/>
      <c r="WK408" s="1309"/>
      <c r="WL408" s="1309"/>
      <c r="WM408" s="1309"/>
      <c r="WN408" s="1309"/>
      <c r="WO408" s="1309"/>
      <c r="WP408" s="1309"/>
      <c r="WQ408" s="1309"/>
      <c r="WR408" s="1309"/>
      <c r="WS408" s="1309"/>
      <c r="WT408" s="1309"/>
      <c r="WU408" s="1309"/>
      <c r="WV408" s="1309"/>
      <c r="WW408" s="1309"/>
      <c r="WX408" s="1309"/>
      <c r="WY408" s="1309"/>
      <c r="WZ408" s="1309"/>
      <c r="XA408" s="1309"/>
      <c r="XB408" s="1309"/>
      <c r="XC408" s="1309"/>
      <c r="XD408" s="1309"/>
      <c r="XE408" s="1309"/>
      <c r="XF408" s="1309"/>
      <c r="XG408" s="1309"/>
      <c r="XH408" s="1309"/>
      <c r="XI408" s="1309"/>
      <c r="XJ408" s="1309"/>
      <c r="XK408" s="1309"/>
      <c r="XL408" s="1309"/>
      <c r="XM408" s="1309"/>
      <c r="XN408" s="1309"/>
      <c r="XO408" s="1309"/>
      <c r="XP408" s="1309"/>
      <c r="XQ408" s="1309"/>
      <c r="XR408" s="1309"/>
      <c r="XS408" s="1309"/>
      <c r="XT408" s="1309"/>
      <c r="XU408" s="1309"/>
      <c r="XV408" s="1309"/>
      <c r="XW408" s="1309"/>
      <c r="XX408" s="1309"/>
      <c r="XY408" s="1309"/>
      <c r="XZ408" s="1309"/>
      <c r="YA408" s="1309"/>
      <c r="YB408" s="1309"/>
      <c r="YC408" s="1309"/>
      <c r="YD408" s="1309"/>
      <c r="YE408" s="1309"/>
      <c r="YF408" s="1309"/>
      <c r="YG408" s="1309"/>
      <c r="YH408" s="1309"/>
      <c r="YI408" s="1309"/>
      <c r="YJ408" s="1309"/>
      <c r="YK408" s="1309"/>
      <c r="YL408" s="1309"/>
      <c r="YM408" s="1309"/>
      <c r="YN408" s="1309"/>
      <c r="YO408" s="1309"/>
      <c r="YP408" s="1309"/>
      <c r="YQ408" s="1309"/>
      <c r="YR408" s="1309"/>
      <c r="YS408" s="1309"/>
      <c r="YT408" s="1309"/>
      <c r="YU408" s="1309"/>
      <c r="YV408" s="1309"/>
      <c r="YW408" s="1309"/>
      <c r="YX408" s="1309"/>
      <c r="YY408" s="1309"/>
      <c r="YZ408" s="1309"/>
      <c r="ZA408" s="1309"/>
      <c r="ZB408" s="1309"/>
      <c r="ZC408" s="1309"/>
      <c r="ZD408" s="1309"/>
      <c r="ZE408" s="1309"/>
      <c r="ZF408" s="1309"/>
      <c r="ZG408" s="1309"/>
      <c r="ZH408" s="1309"/>
      <c r="ZI408" s="1309"/>
      <c r="ZJ408" s="1309"/>
      <c r="ZK408" s="1309"/>
      <c r="ZL408" s="1309"/>
      <c r="ZM408" s="1309"/>
      <c r="ZN408" s="1309"/>
      <c r="ZO408" s="1309"/>
      <c r="ZP408" s="1309"/>
      <c r="ZQ408" s="1309"/>
      <c r="ZR408" s="1309"/>
      <c r="ZS408" s="1309"/>
      <c r="ZT408" s="1309"/>
      <c r="ZU408" s="1309"/>
      <c r="ZV408" s="1309"/>
      <c r="ZW408" s="1309"/>
      <c r="ZX408" s="1309"/>
      <c r="ZY408" s="1309"/>
      <c r="ZZ408" s="1309"/>
      <c r="AAA408" s="1309"/>
      <c r="AAB408" s="1309"/>
      <c r="AAC408" s="1309"/>
      <c r="AAD408" s="1309"/>
      <c r="AAE408" s="1309"/>
      <c r="AAF408" s="1309"/>
      <c r="AAG408" s="1309"/>
      <c r="AAH408" s="1309"/>
      <c r="AAI408" s="1309"/>
      <c r="AAJ408" s="1309"/>
      <c r="AAK408" s="1309"/>
      <c r="AAL408" s="1309"/>
      <c r="AAM408" s="1309"/>
      <c r="AAN408" s="1309"/>
      <c r="AAO408" s="1309"/>
      <c r="AAP408" s="1309"/>
      <c r="AAQ408" s="1309"/>
      <c r="AAR408" s="1309"/>
      <c r="AAS408" s="1309"/>
      <c r="AAT408" s="1309"/>
      <c r="AAU408" s="1309"/>
      <c r="AAV408" s="1309"/>
      <c r="AAW408" s="1309"/>
      <c r="AAX408" s="1309"/>
      <c r="AAY408" s="1309"/>
      <c r="AAZ408" s="1309"/>
      <c r="ABA408" s="1309"/>
      <c r="ABB408" s="1309"/>
      <c r="ABC408" s="1309"/>
      <c r="ABD408" s="1309"/>
      <c r="ABE408" s="1309"/>
      <c r="ABF408" s="1309"/>
      <c r="ABG408" s="1309"/>
      <c r="ABH408" s="1309"/>
      <c r="ABI408" s="1309"/>
      <c r="ABJ408" s="1309"/>
      <c r="ABK408" s="1309"/>
      <c r="ABL408" s="1309"/>
      <c r="ABM408" s="1309"/>
      <c r="ABN408" s="1309"/>
      <c r="ABO408" s="1309"/>
      <c r="ABP408" s="1309"/>
      <c r="ABQ408" s="1309"/>
      <c r="ABR408" s="1309"/>
      <c r="ABS408" s="1309"/>
      <c r="ABT408" s="1309"/>
      <c r="ABU408" s="1309"/>
      <c r="ABV408" s="1309"/>
      <c r="ABW408" s="1309"/>
      <c r="ABX408" s="1309"/>
      <c r="ABY408" s="1309"/>
      <c r="ABZ408" s="1309"/>
      <c r="ACA408" s="1309"/>
      <c r="ACB408" s="1309"/>
      <c r="ACC408" s="1309"/>
      <c r="ACD408" s="1309"/>
      <c r="ACE408" s="1309"/>
      <c r="ACF408" s="1309"/>
      <c r="ACG408" s="1309"/>
      <c r="ACH408" s="1309"/>
      <c r="ACI408" s="1309"/>
      <c r="ACJ408" s="1309"/>
      <c r="ACK408" s="1309"/>
      <c r="ACL408" s="1309"/>
      <c r="ACM408" s="1309"/>
      <c r="ACN408" s="1309"/>
      <c r="ACO408" s="1309"/>
      <c r="ACP408" s="1309"/>
      <c r="ACQ408" s="1309"/>
      <c r="ACR408" s="1309"/>
      <c r="ACS408" s="1309"/>
      <c r="ACT408" s="1309"/>
      <c r="ACU408" s="1309"/>
      <c r="ACV408" s="1309"/>
      <c r="ACW408" s="1309"/>
      <c r="ACX408" s="1309"/>
      <c r="ACY408" s="1309"/>
      <c r="ACZ408" s="1309"/>
      <c r="ADA408" s="1309"/>
      <c r="ADB408" s="1309"/>
      <c r="ADC408" s="1309"/>
      <c r="ADD408" s="1309"/>
      <c r="ADE408" s="1309"/>
      <c r="ADF408" s="1309"/>
      <c r="ADG408" s="1309"/>
      <c r="ADH408" s="1309"/>
      <c r="ADI408" s="1309"/>
      <c r="ADJ408" s="1309"/>
      <c r="ADK408" s="1309"/>
      <c r="ADL408" s="1309"/>
      <c r="ADM408" s="1309"/>
      <c r="ADN408" s="1309"/>
      <c r="ADO408" s="1309"/>
      <c r="ADP408" s="1309"/>
      <c r="ADQ408" s="1309"/>
      <c r="ADR408" s="1309"/>
      <c r="ADS408" s="1309"/>
      <c r="ADT408" s="1309"/>
      <c r="ADU408" s="1309"/>
      <c r="ADV408" s="1309"/>
      <c r="ADW408" s="1309"/>
      <c r="ADX408" s="1309"/>
      <c r="ADY408" s="1309"/>
      <c r="ADZ408" s="1309"/>
      <c r="AEA408" s="1309"/>
      <c r="AEB408" s="1309"/>
      <c r="AEC408" s="1309"/>
      <c r="AED408" s="1309"/>
      <c r="AEE408" s="1309"/>
      <c r="AEF408" s="1309"/>
      <c r="AEG408" s="1309"/>
      <c r="AEH408" s="1309"/>
      <c r="AEI408" s="1309"/>
      <c r="AEJ408" s="1309"/>
      <c r="AEK408" s="1309"/>
      <c r="AEL408" s="1309"/>
      <c r="AEM408" s="1309"/>
      <c r="AEN408" s="1309"/>
      <c r="AEO408" s="1309"/>
      <c r="AEP408" s="1309"/>
      <c r="AEQ408" s="1309"/>
      <c r="AER408" s="1309"/>
      <c r="AES408" s="1309"/>
      <c r="AET408" s="1309"/>
      <c r="AEU408" s="1309"/>
      <c r="AEV408" s="1309"/>
      <c r="AEW408" s="1309"/>
      <c r="AEX408" s="1309"/>
      <c r="AEY408" s="1309"/>
      <c r="AEZ408" s="1309"/>
      <c r="AFA408" s="1309"/>
      <c r="AFB408" s="1309"/>
      <c r="AFC408" s="1309"/>
      <c r="AFD408" s="1309"/>
      <c r="AFE408" s="1309"/>
      <c r="AFF408" s="1309"/>
      <c r="AFG408" s="1309"/>
      <c r="AFH408" s="1309"/>
      <c r="AFI408" s="1309"/>
      <c r="AFJ408" s="1309"/>
      <c r="AFK408" s="1309"/>
      <c r="AFL408" s="1309"/>
      <c r="AFM408" s="1309"/>
      <c r="AFN408" s="1309"/>
      <c r="AFO408" s="1309"/>
      <c r="AFP408" s="1309"/>
      <c r="AFQ408" s="1309"/>
      <c r="AFR408" s="1309"/>
      <c r="AFS408" s="1309"/>
      <c r="AFT408" s="1309"/>
      <c r="AFU408" s="1309"/>
      <c r="AFV408" s="1309"/>
      <c r="AFW408" s="1309"/>
      <c r="AFX408" s="1309"/>
      <c r="AFY408" s="1309"/>
      <c r="AFZ408" s="1309"/>
      <c r="AGA408" s="1309"/>
      <c r="AGB408" s="1309"/>
      <c r="AGC408" s="1309"/>
      <c r="AGD408" s="1309"/>
      <c r="AGE408" s="1309"/>
      <c r="AGF408" s="1309"/>
      <c r="AGG408" s="1309"/>
      <c r="AGH408" s="1309"/>
      <c r="AGI408" s="1309"/>
      <c r="AGJ408" s="1309"/>
      <c r="AGK408" s="1309"/>
      <c r="AGL408" s="1309"/>
      <c r="AGM408" s="1309"/>
      <c r="AGN408" s="1309"/>
      <c r="AGO408" s="1309"/>
      <c r="AGP408" s="1309"/>
      <c r="AGQ408" s="1309"/>
      <c r="AGR408" s="1309"/>
      <c r="AGS408" s="1309"/>
      <c r="AGT408" s="1309"/>
      <c r="AGU408" s="1309"/>
      <c r="AGV408" s="1309"/>
      <c r="AGW408" s="1309"/>
      <c r="AGX408" s="1309"/>
      <c r="AGY408" s="1309"/>
      <c r="AGZ408" s="1309"/>
      <c r="AHA408" s="1309"/>
      <c r="AHB408" s="1309"/>
      <c r="AHC408" s="1309"/>
      <c r="AHD408" s="1309"/>
      <c r="AHE408" s="1309"/>
      <c r="AHF408" s="1309"/>
      <c r="AHG408" s="1309"/>
      <c r="AHH408" s="1309"/>
      <c r="AHI408" s="1309"/>
      <c r="AHJ408" s="1309"/>
      <c r="AHK408" s="1309"/>
      <c r="AHL408" s="1309"/>
      <c r="AHM408" s="1309"/>
      <c r="AHN408" s="1309"/>
      <c r="AHO408" s="1309"/>
      <c r="AHP408" s="1309"/>
      <c r="AHQ408" s="1309"/>
      <c r="AHR408" s="1309"/>
      <c r="AHS408" s="1309"/>
      <c r="AHT408" s="1309"/>
      <c r="AHU408" s="1309"/>
      <c r="AHV408" s="1309"/>
      <c r="AHW408" s="1309"/>
      <c r="AHX408" s="1309"/>
      <c r="AHY408" s="1309"/>
      <c r="AHZ408" s="1309"/>
      <c r="AIA408" s="1309"/>
      <c r="AIB408" s="1309"/>
      <c r="AIC408" s="1309"/>
      <c r="AID408" s="1309"/>
      <c r="AIE408" s="1309"/>
      <c r="AIF408" s="1309"/>
      <c r="AIG408" s="1309"/>
      <c r="AIH408" s="1309"/>
      <c r="AII408" s="1309"/>
      <c r="AIJ408" s="1309"/>
      <c r="AIK408" s="1309"/>
      <c r="AIL408" s="1309"/>
      <c r="AIM408" s="1309"/>
      <c r="AIN408" s="1309"/>
      <c r="AIO408" s="1309"/>
      <c r="AIP408" s="1309"/>
      <c r="AIQ408" s="1309"/>
      <c r="AIR408" s="1309"/>
      <c r="AIS408" s="1309"/>
      <c r="AIT408" s="1309"/>
      <c r="AIU408" s="1309"/>
      <c r="AIV408" s="1309"/>
      <c r="AIW408" s="1309"/>
      <c r="AIX408" s="1309"/>
      <c r="AIY408" s="1309"/>
      <c r="AIZ408" s="1309"/>
      <c r="AJA408" s="1309"/>
      <c r="AJB408" s="1309"/>
      <c r="AJC408" s="1309"/>
      <c r="AJD408" s="1309"/>
      <c r="AJE408" s="1309"/>
      <c r="AJF408" s="1309"/>
      <c r="AJG408" s="1309"/>
      <c r="AJH408" s="1309"/>
      <c r="AJI408" s="1309"/>
      <c r="AJJ408" s="1309"/>
      <c r="AJK408" s="1309"/>
      <c r="AJL408" s="1309"/>
      <c r="AJM408" s="1309"/>
      <c r="AJN408" s="1309"/>
      <c r="AJO408" s="1309"/>
      <c r="AJP408" s="1309"/>
      <c r="AJQ408" s="1309"/>
      <c r="AJR408" s="1309"/>
      <c r="AJS408" s="1309"/>
      <c r="AJT408" s="1309"/>
      <c r="AJU408" s="1309"/>
      <c r="AJV408" s="1309"/>
      <c r="AJW408" s="1309"/>
      <c r="AJX408" s="1309"/>
      <c r="AJY408" s="1309"/>
      <c r="AJZ408" s="1309"/>
      <c r="AKA408" s="1309"/>
      <c r="AKB408" s="1309"/>
      <c r="AKC408" s="1309"/>
      <c r="AKD408" s="1309"/>
      <c r="AKE408" s="1309"/>
      <c r="AKF408" s="1309"/>
      <c r="AKG408" s="1309"/>
      <c r="AKH408" s="1309"/>
      <c r="AKI408" s="1309"/>
      <c r="AKJ408" s="1309"/>
      <c r="AKK408" s="1309"/>
      <c r="AKL408" s="1309"/>
      <c r="AKM408" s="1309"/>
      <c r="AKN408" s="1309"/>
      <c r="AKO408" s="1309"/>
      <c r="AKP408" s="1309"/>
      <c r="AKQ408" s="1309"/>
      <c r="AKR408" s="1309"/>
      <c r="AKS408" s="1309"/>
      <c r="AKT408" s="1309"/>
      <c r="AKU408" s="1309"/>
      <c r="AKV408" s="1309"/>
      <c r="AKW408" s="1309"/>
      <c r="AKX408" s="1309"/>
      <c r="AKY408" s="1309"/>
      <c r="AKZ408" s="1309"/>
      <c r="ALA408" s="1309"/>
      <c r="ALB408" s="1309"/>
      <c r="ALC408" s="1309"/>
      <c r="ALD408" s="1309"/>
      <c r="ALE408" s="1309"/>
      <c r="ALF408" s="1309"/>
      <c r="ALG408" s="1309"/>
      <c r="ALH408" s="1309"/>
      <c r="ALI408" s="1309"/>
      <c r="ALJ408" s="1309"/>
      <c r="ALK408" s="1309"/>
      <c r="ALL408" s="1309"/>
      <c r="ALM408" s="1309"/>
      <c r="ALN408" s="1309"/>
      <c r="ALO408" s="1309"/>
      <c r="ALP408" s="1309"/>
      <c r="ALQ408" s="1309"/>
      <c r="ALR408" s="1309"/>
      <c r="ALS408" s="1309"/>
      <c r="ALT408" s="1309"/>
      <c r="ALU408" s="1309"/>
      <c r="ALV408" s="1309"/>
      <c r="ALW408" s="1309"/>
      <c r="ALX408" s="1309"/>
      <c r="ALY408" s="1309"/>
      <c r="ALZ408" s="1309"/>
      <c r="AMA408" s="1309"/>
      <c r="AMB408" s="1309"/>
      <c r="AMC408" s="1309"/>
      <c r="AMD408" s="1309"/>
      <c r="AME408" s="1309"/>
      <c r="AMF408" s="1309"/>
      <c r="AMG408" s="1309"/>
      <c r="AMH408" s="1309"/>
      <c r="AMI408" s="1309"/>
      <c r="AMJ408" s="1309"/>
      <c r="AMK408" s="1309"/>
      <c r="AML408" s="1309"/>
      <c r="AMM408" s="1309"/>
      <c r="AMN408" s="1309"/>
      <c r="AMO408" s="1309"/>
      <c r="AMP408" s="1309"/>
      <c r="AMQ408" s="1309"/>
      <c r="AMR408" s="1309"/>
      <c r="AMS408" s="1309"/>
      <c r="AMT408" s="1309"/>
      <c r="AMU408" s="1309"/>
      <c r="AMV408" s="1309"/>
      <c r="AMW408" s="1309"/>
      <c r="AMX408" s="1309"/>
      <c r="AMY408" s="1309"/>
      <c r="AMZ408" s="1309"/>
      <c r="ANA408" s="1309"/>
      <c r="ANB408" s="1309"/>
      <c r="ANC408" s="1309"/>
      <c r="AND408" s="1309"/>
      <c r="ANE408" s="1309"/>
      <c r="ANF408" s="1309"/>
      <c r="ANG408" s="1309"/>
      <c r="ANH408" s="1309"/>
      <c r="ANI408" s="1309"/>
      <c r="ANJ408" s="1309"/>
      <c r="ANK408" s="1309"/>
      <c r="ANL408" s="1309"/>
      <c r="ANM408" s="1309"/>
      <c r="ANN408" s="1309"/>
      <c r="ANO408" s="1309"/>
      <c r="ANP408" s="1309"/>
      <c r="ANQ408" s="1309"/>
      <c r="ANR408" s="1309"/>
      <c r="ANS408" s="1309"/>
      <c r="ANT408" s="1309"/>
      <c r="ANU408" s="1309"/>
      <c r="ANV408" s="1309"/>
      <c r="ANW408" s="1309"/>
      <c r="ANX408" s="1309"/>
      <c r="ANY408" s="1309"/>
      <c r="ANZ408" s="1309"/>
      <c r="AOA408" s="1309"/>
      <c r="AOB408" s="1309"/>
      <c r="AOC408" s="1309"/>
      <c r="AOD408" s="1309"/>
      <c r="AOE408" s="1309"/>
      <c r="AOF408" s="1309"/>
      <c r="AOG408" s="1309"/>
      <c r="AOH408" s="1309"/>
      <c r="AOI408" s="1309"/>
      <c r="AOJ408" s="1309"/>
      <c r="AOK408" s="1309"/>
      <c r="AOL408" s="1309"/>
      <c r="AOM408" s="1309"/>
      <c r="AON408" s="1309"/>
      <c r="AOO408" s="1309"/>
      <c r="AOP408" s="1309"/>
      <c r="AOQ408" s="1309"/>
      <c r="AOR408" s="1309"/>
      <c r="AOS408" s="1309"/>
      <c r="AOT408" s="1309"/>
      <c r="AOU408" s="1309"/>
      <c r="AOV408" s="1309"/>
      <c r="AOW408" s="1309"/>
      <c r="AOX408" s="1309"/>
      <c r="AOY408" s="1309"/>
      <c r="AOZ408" s="1309"/>
      <c r="APA408" s="1309"/>
      <c r="APB408" s="1309"/>
      <c r="APC408" s="1309"/>
      <c r="APD408" s="1309"/>
      <c r="APE408" s="1309"/>
      <c r="APF408" s="1309"/>
      <c r="APG408" s="1309"/>
      <c r="APH408" s="1309"/>
      <c r="API408" s="1309"/>
      <c r="APJ408" s="1309"/>
      <c r="APK408" s="1309"/>
      <c r="APL408" s="1309"/>
      <c r="APM408" s="1309"/>
      <c r="APN408" s="1309"/>
      <c r="APO408" s="1309"/>
      <c r="APP408" s="1309"/>
      <c r="APQ408" s="1309"/>
      <c r="APR408" s="1309"/>
      <c r="APS408" s="1309"/>
      <c r="APT408" s="1309"/>
      <c r="APU408" s="1309"/>
      <c r="APV408" s="1309"/>
      <c r="APW408" s="1309"/>
      <c r="APX408" s="1309"/>
      <c r="APY408" s="1309"/>
      <c r="APZ408" s="1309"/>
      <c r="AQA408" s="1309"/>
      <c r="AQB408" s="1309"/>
      <c r="AQC408" s="1309"/>
      <c r="AQD408" s="1309"/>
      <c r="AQE408" s="1309"/>
      <c r="AQF408" s="1309"/>
      <c r="AQG408" s="1309"/>
      <c r="AQH408" s="1309"/>
      <c r="AQI408" s="1309"/>
      <c r="AQJ408" s="1309"/>
      <c r="AQK408" s="1309"/>
      <c r="AQL408" s="1309"/>
      <c r="AQM408" s="1309"/>
      <c r="AQN408" s="1309"/>
      <c r="AQO408" s="1309"/>
      <c r="AQP408" s="1309"/>
      <c r="AQQ408" s="1309"/>
      <c r="AQR408" s="1309"/>
      <c r="AQS408" s="1309"/>
      <c r="AQT408" s="1309"/>
      <c r="AQU408" s="1309"/>
      <c r="AQV408" s="1309"/>
      <c r="AQW408" s="1309"/>
      <c r="AQX408" s="1309"/>
      <c r="AQY408" s="1309"/>
      <c r="AQZ408" s="1309"/>
      <c r="ARA408" s="1309"/>
      <c r="ARB408" s="1309"/>
      <c r="ARC408" s="1309"/>
      <c r="ARD408" s="1309"/>
      <c r="ARE408" s="1309"/>
      <c r="ARF408" s="1309"/>
      <c r="ARG408" s="1309"/>
      <c r="ARH408" s="1309"/>
      <c r="ARI408" s="1309"/>
      <c r="ARJ408" s="1309"/>
      <c r="ARK408" s="1309"/>
      <c r="ARL408" s="1309"/>
      <c r="ARM408" s="1309"/>
      <c r="ARN408" s="1309"/>
      <c r="ARO408" s="1309"/>
      <c r="ARP408" s="1309"/>
      <c r="ARQ408" s="1309"/>
      <c r="ARR408" s="1309"/>
      <c r="ARS408" s="1309"/>
      <c r="ART408" s="1309"/>
      <c r="ARU408" s="1309"/>
      <c r="ARV408" s="1309"/>
      <c r="ARW408" s="1309"/>
      <c r="ARX408" s="1309"/>
      <c r="ARY408" s="1309"/>
      <c r="ARZ408" s="1309"/>
      <c r="ASA408" s="1309"/>
      <c r="ASB408" s="1309"/>
      <c r="ASC408" s="1309"/>
      <c r="ASD408" s="1309"/>
      <c r="ASE408" s="1309"/>
      <c r="ASF408" s="1309"/>
      <c r="ASG408" s="1309"/>
      <c r="ASH408" s="1309"/>
      <c r="ASI408" s="1309"/>
      <c r="ASJ408" s="1309"/>
      <c r="ASK408" s="1309"/>
      <c r="ASL408" s="1309"/>
      <c r="ASM408" s="1309"/>
      <c r="ASN408" s="1309"/>
      <c r="ASO408" s="1309"/>
      <c r="ASP408" s="1309"/>
      <c r="ASQ408" s="1309"/>
      <c r="ASR408" s="1309"/>
      <c r="ASS408" s="1309"/>
      <c r="AST408" s="1309"/>
      <c r="ASU408" s="1309"/>
      <c r="ASV408" s="1309"/>
      <c r="ASW408" s="1309"/>
      <c r="ASX408" s="1309"/>
      <c r="ASY408" s="1309"/>
      <c r="ASZ408" s="1309"/>
      <c r="ATA408" s="1309"/>
      <c r="ATB408" s="1309"/>
      <c r="ATC408" s="1309"/>
      <c r="ATD408" s="1309"/>
      <c r="ATE408" s="1309"/>
      <c r="ATF408" s="1309"/>
      <c r="ATG408" s="1309"/>
      <c r="ATH408" s="1309"/>
      <c r="ATI408" s="1309"/>
      <c r="ATJ408" s="1309"/>
      <c r="ATK408" s="1309"/>
      <c r="ATL408" s="1309"/>
      <c r="ATM408" s="1309"/>
      <c r="ATN408" s="1309"/>
      <c r="ATO408" s="1309"/>
      <c r="ATP408" s="1309"/>
      <c r="ATQ408" s="1309"/>
      <c r="ATR408" s="1309"/>
      <c r="ATS408" s="1309"/>
      <c r="ATT408" s="1309"/>
      <c r="ATU408" s="1309"/>
      <c r="ATV408" s="1309"/>
      <c r="ATW408" s="1309"/>
      <c r="ATX408" s="1309"/>
      <c r="ATY408" s="1309"/>
      <c r="ATZ408" s="1309"/>
      <c r="AUA408" s="1309"/>
      <c r="AUB408" s="1309"/>
      <c r="AUC408" s="1309"/>
      <c r="AUD408" s="1309"/>
      <c r="AUE408" s="1309"/>
      <c r="AUF408" s="1309"/>
      <c r="AUG408" s="1309"/>
      <c r="AUH408" s="1309"/>
      <c r="AUI408" s="1309"/>
      <c r="AUJ408" s="1309"/>
      <c r="AUK408" s="1309"/>
      <c r="AUL408" s="1309"/>
      <c r="AUM408" s="1309"/>
      <c r="AUN408" s="1309"/>
      <c r="AUO408" s="1309"/>
      <c r="AUP408" s="1309"/>
      <c r="AUQ408" s="1309"/>
      <c r="AUR408" s="1309"/>
      <c r="AUS408" s="1309"/>
      <c r="AUT408" s="1309"/>
      <c r="AUU408" s="1309"/>
      <c r="AUV408" s="1309"/>
      <c r="AUW408" s="1309"/>
      <c r="AUX408" s="1309"/>
      <c r="AUY408" s="1309"/>
      <c r="AUZ408" s="1309"/>
      <c r="AVA408" s="1309"/>
      <c r="AVB408" s="1309"/>
      <c r="AVC408" s="1309"/>
      <c r="AVD408" s="1309"/>
      <c r="AVE408" s="1309"/>
      <c r="AVF408" s="1309"/>
      <c r="AVG408" s="1309"/>
      <c r="AVH408" s="1309"/>
      <c r="AVI408" s="1309"/>
      <c r="AVJ408" s="1309"/>
      <c r="AVK408" s="1309"/>
      <c r="AVL408" s="1309"/>
      <c r="AVM408" s="1309"/>
      <c r="AVN408" s="1309"/>
      <c r="AVO408" s="1309"/>
      <c r="AVP408" s="1309"/>
      <c r="AVQ408" s="1309"/>
      <c r="AVR408" s="1309"/>
      <c r="AVS408" s="1309"/>
      <c r="AVT408" s="1309"/>
      <c r="AVU408" s="1309"/>
      <c r="AVV408" s="1309"/>
      <c r="AVW408" s="1309"/>
      <c r="AVX408" s="1309"/>
      <c r="AVY408" s="1309"/>
      <c r="AVZ408" s="1309"/>
      <c r="AWA408" s="1309"/>
      <c r="AWB408" s="1309"/>
      <c r="AWC408" s="1309"/>
      <c r="AWD408" s="1309"/>
      <c r="AWE408" s="1309"/>
      <c r="AWF408" s="1309"/>
      <c r="AWG408" s="1309"/>
      <c r="AWH408" s="1309"/>
      <c r="AWI408" s="1309"/>
      <c r="AWJ408" s="1309"/>
      <c r="AWK408" s="1309"/>
      <c r="AWL408" s="1309"/>
      <c r="AWM408" s="1309"/>
      <c r="AWN408" s="1309"/>
      <c r="AWO408" s="1309"/>
      <c r="AWP408" s="1309"/>
      <c r="AWQ408" s="1309"/>
      <c r="AWR408" s="1309"/>
      <c r="AWS408" s="1309"/>
      <c r="AWT408" s="1309"/>
      <c r="AWU408" s="1309"/>
      <c r="AWV408" s="1309"/>
      <c r="AWW408" s="1309"/>
      <c r="AWX408" s="1309"/>
      <c r="AWY408" s="1309"/>
      <c r="AWZ408" s="1309"/>
      <c r="AXA408" s="1309"/>
      <c r="AXB408" s="1309"/>
      <c r="AXC408" s="1309"/>
      <c r="AXD408" s="1309"/>
      <c r="AXE408" s="1309"/>
      <c r="AXF408" s="1309"/>
      <c r="AXG408" s="1309"/>
      <c r="AXH408" s="1309"/>
      <c r="AXI408" s="1309"/>
      <c r="AXJ408" s="1309"/>
      <c r="AXK408" s="1309"/>
      <c r="AXL408" s="1309"/>
      <c r="AXM408" s="1309"/>
      <c r="AXN408" s="1309"/>
      <c r="AXO408" s="1309"/>
      <c r="AXP408" s="1309"/>
      <c r="AXQ408" s="1309"/>
      <c r="AXR408" s="1309"/>
      <c r="AXS408" s="1309"/>
      <c r="AXT408" s="1309"/>
      <c r="AXU408" s="1309"/>
      <c r="AXV408" s="1309"/>
      <c r="AXW408" s="1309"/>
      <c r="AXX408" s="1309"/>
      <c r="AXY408" s="1309"/>
      <c r="AXZ408" s="1309"/>
      <c r="AYA408" s="1309"/>
      <c r="AYB408" s="1309"/>
      <c r="AYC408" s="1309"/>
      <c r="AYD408" s="1309"/>
      <c r="AYE408" s="1309"/>
      <c r="AYF408" s="1309"/>
      <c r="AYG408" s="1309"/>
      <c r="AYH408" s="1309"/>
      <c r="AYI408" s="1309"/>
      <c r="AYJ408" s="1309"/>
      <c r="AYK408" s="1309"/>
      <c r="AYL408" s="1309"/>
      <c r="AYM408" s="1309"/>
      <c r="AYN408" s="1309"/>
      <c r="AYO408" s="1309"/>
      <c r="AYP408" s="1309"/>
      <c r="AYQ408" s="1309"/>
      <c r="AYR408" s="1309"/>
      <c r="AYS408" s="1309"/>
      <c r="AYT408" s="1309"/>
      <c r="AYU408" s="1309"/>
      <c r="AYV408" s="1309"/>
      <c r="AYW408" s="1309"/>
      <c r="AYX408" s="1309"/>
      <c r="AYY408" s="1309"/>
      <c r="AYZ408" s="1309"/>
      <c r="AZA408" s="1309"/>
      <c r="AZB408" s="1309"/>
      <c r="AZC408" s="1309"/>
      <c r="AZD408" s="1309"/>
      <c r="AZE408" s="1309"/>
      <c r="AZF408" s="1309"/>
      <c r="AZG408" s="1309"/>
      <c r="AZH408" s="1309"/>
      <c r="AZI408" s="1309"/>
      <c r="AZJ408" s="1309"/>
      <c r="AZK408" s="1309"/>
      <c r="AZL408" s="1309"/>
      <c r="AZM408" s="1309"/>
      <c r="AZN408" s="1309"/>
      <c r="AZO408" s="1309"/>
      <c r="AZP408" s="1309"/>
      <c r="AZQ408" s="1309"/>
      <c r="AZR408" s="1309"/>
      <c r="AZS408" s="1309"/>
      <c r="AZT408" s="1309"/>
      <c r="AZU408" s="1309"/>
      <c r="AZV408" s="1309"/>
      <c r="AZW408" s="1309"/>
      <c r="AZX408" s="1309"/>
      <c r="AZY408" s="1309"/>
      <c r="AZZ408" s="1309"/>
      <c r="BAA408" s="1309"/>
      <c r="BAB408" s="1309"/>
      <c r="BAC408" s="1309"/>
      <c r="BAD408" s="1309"/>
      <c r="BAE408" s="1309"/>
      <c r="BAF408" s="1309"/>
      <c r="BAG408" s="1309"/>
      <c r="BAH408" s="1309"/>
      <c r="BAI408" s="1309"/>
      <c r="BAJ408" s="1309"/>
      <c r="BAK408" s="1309"/>
      <c r="BAL408" s="1309"/>
      <c r="BAM408" s="1309"/>
      <c r="BAN408" s="1309"/>
      <c r="BAO408" s="1309"/>
      <c r="BAP408" s="1309"/>
      <c r="BAQ408" s="1309"/>
      <c r="BAR408" s="1309"/>
      <c r="BAS408" s="1309"/>
      <c r="BAT408" s="1309"/>
      <c r="BAU408" s="1309"/>
      <c r="BAV408" s="1309"/>
      <c r="BAW408" s="1309"/>
      <c r="BAX408" s="1309"/>
      <c r="BAY408" s="1309"/>
      <c r="BAZ408" s="1309"/>
      <c r="BBA408" s="1309"/>
      <c r="BBB408" s="1309"/>
      <c r="BBC408" s="1309"/>
      <c r="BBD408" s="1309"/>
      <c r="BBE408" s="1309"/>
      <c r="BBF408" s="1309"/>
      <c r="BBG408" s="1309"/>
      <c r="BBH408" s="1309"/>
      <c r="BBI408" s="1309"/>
      <c r="BBJ408" s="1309"/>
      <c r="BBK408" s="1309"/>
      <c r="BBL408" s="1309"/>
      <c r="BBM408" s="1309"/>
      <c r="BBN408" s="1309"/>
      <c r="BBO408" s="1309"/>
      <c r="BBP408" s="1309"/>
      <c r="BBQ408" s="1309"/>
      <c r="BBR408" s="1309"/>
      <c r="BBS408" s="1309"/>
      <c r="BBT408" s="1309"/>
      <c r="BBU408" s="1309"/>
      <c r="BBV408" s="1309"/>
      <c r="BBW408" s="1309"/>
      <c r="BBX408" s="1309"/>
      <c r="BBY408" s="1309"/>
      <c r="BBZ408" s="1309"/>
      <c r="BCA408" s="1309"/>
      <c r="BCB408" s="1309"/>
      <c r="BCC408" s="1309"/>
      <c r="BCD408" s="1309"/>
      <c r="BCE408" s="1309"/>
      <c r="BCF408" s="1309"/>
      <c r="BCG408" s="1309"/>
      <c r="BCH408" s="1309"/>
      <c r="BCI408" s="1309"/>
      <c r="BCJ408" s="1309"/>
      <c r="BCK408" s="1309"/>
      <c r="BCL408" s="1309"/>
      <c r="BCM408" s="1309"/>
      <c r="BCN408" s="1309"/>
      <c r="BCO408" s="1309"/>
      <c r="BCP408" s="1309"/>
      <c r="BCQ408" s="1309"/>
      <c r="BCR408" s="1309"/>
      <c r="BCS408" s="1309"/>
      <c r="BCT408" s="1309"/>
      <c r="BCU408" s="1309"/>
      <c r="BCV408" s="1309"/>
      <c r="BCW408" s="1309"/>
      <c r="BCX408" s="1309"/>
      <c r="BCY408" s="1309"/>
      <c r="BCZ408" s="1309"/>
      <c r="BDA408" s="1309"/>
      <c r="BDB408" s="1309"/>
      <c r="BDC408" s="1309"/>
      <c r="BDD408" s="1309"/>
      <c r="BDE408" s="1309"/>
      <c r="BDF408" s="1309"/>
      <c r="BDG408" s="1309"/>
      <c r="BDH408" s="1309"/>
      <c r="BDI408" s="1309"/>
      <c r="BDJ408" s="1309"/>
      <c r="BDK408" s="1309"/>
      <c r="BDL408" s="1309"/>
      <c r="BDM408" s="1309"/>
      <c r="BDN408" s="1309"/>
      <c r="BDO408" s="1309"/>
      <c r="BDP408" s="1309"/>
      <c r="BDQ408" s="1309"/>
      <c r="BDR408" s="1309"/>
      <c r="BDS408" s="1309"/>
      <c r="BDT408" s="1309"/>
      <c r="BDU408" s="1309"/>
      <c r="BDV408" s="1309"/>
      <c r="BDW408" s="1309"/>
      <c r="BDX408" s="1309"/>
      <c r="BDY408" s="1309"/>
      <c r="BDZ408" s="1309"/>
      <c r="BEA408" s="1309"/>
      <c r="BEB408" s="1309"/>
      <c r="BEC408" s="1309"/>
      <c r="BED408" s="1309"/>
      <c r="BEE408" s="1309"/>
      <c r="BEF408" s="1309"/>
      <c r="BEG408" s="1309"/>
      <c r="BEH408" s="1309"/>
      <c r="BEI408" s="1309"/>
      <c r="BEJ408" s="1309"/>
      <c r="BEK408" s="1309"/>
      <c r="BEL408" s="1309"/>
      <c r="BEM408" s="1309"/>
      <c r="BEN408" s="1309"/>
      <c r="BEO408" s="1309"/>
      <c r="BEP408" s="1309"/>
      <c r="BEQ408" s="1309"/>
      <c r="BER408" s="1309"/>
      <c r="BES408" s="1309"/>
      <c r="BET408" s="1309"/>
      <c r="BEU408" s="1309"/>
      <c r="BEV408" s="1309"/>
      <c r="BEW408" s="1309"/>
      <c r="BEX408" s="1309"/>
      <c r="BEY408" s="1309"/>
      <c r="BEZ408" s="1309"/>
      <c r="BFA408" s="1309"/>
      <c r="BFB408" s="1309"/>
      <c r="BFC408" s="1309"/>
      <c r="BFD408" s="1309"/>
      <c r="BFE408" s="1309"/>
      <c r="BFF408" s="1309"/>
      <c r="BFG408" s="1309"/>
      <c r="BFH408" s="1309"/>
      <c r="BFI408" s="1309"/>
      <c r="BFJ408" s="1309"/>
      <c r="BFK408" s="1309"/>
      <c r="BFL408" s="1309"/>
      <c r="BFM408" s="1309"/>
      <c r="BFN408" s="1309"/>
      <c r="BFO408" s="1309"/>
      <c r="BFP408" s="1309"/>
      <c r="BFQ408" s="1309"/>
      <c r="BFR408" s="1309"/>
      <c r="BFS408" s="1309"/>
      <c r="BFT408" s="1309"/>
      <c r="BFU408" s="1309"/>
      <c r="BFV408" s="1309"/>
      <c r="BFW408" s="1309"/>
      <c r="BFX408" s="1309"/>
      <c r="BFY408" s="1309"/>
      <c r="BFZ408" s="1309"/>
      <c r="BGA408" s="1309"/>
      <c r="BGB408" s="1309"/>
      <c r="BGC408" s="1309"/>
      <c r="BGD408" s="1309"/>
      <c r="BGE408" s="1309"/>
      <c r="BGF408" s="1309"/>
      <c r="BGG408" s="1309"/>
      <c r="BGH408" s="1309"/>
      <c r="BGI408" s="1309"/>
      <c r="BGJ408" s="1309"/>
      <c r="BGK408" s="1309"/>
      <c r="BGL408" s="1309"/>
      <c r="BGM408" s="1309"/>
      <c r="BGN408" s="1309"/>
      <c r="BGO408" s="1309"/>
      <c r="BGP408" s="1309"/>
      <c r="BGQ408" s="1309"/>
      <c r="BGR408" s="1309"/>
      <c r="BGS408" s="1309"/>
      <c r="BGT408" s="1309"/>
      <c r="BGU408" s="1309"/>
      <c r="BGV408" s="1309"/>
      <c r="BGW408" s="1309"/>
      <c r="BGX408" s="1309"/>
      <c r="BGY408" s="1309"/>
      <c r="BGZ408" s="1309"/>
      <c r="BHA408" s="1309"/>
      <c r="BHB408" s="1309"/>
      <c r="BHC408" s="1309"/>
      <c r="BHD408" s="1309"/>
      <c r="BHE408" s="1309"/>
      <c r="BHF408" s="1309"/>
      <c r="BHG408" s="1309"/>
      <c r="BHH408" s="1309"/>
      <c r="BHI408" s="1309"/>
      <c r="BHJ408" s="1309"/>
      <c r="BHK408" s="1309"/>
      <c r="BHL408" s="1309"/>
      <c r="BHM408" s="1309"/>
      <c r="BHN408" s="1309"/>
      <c r="BHO408" s="1309"/>
      <c r="BHP408" s="1309"/>
      <c r="BHQ408" s="1309"/>
      <c r="BHR408" s="1309"/>
      <c r="BHS408" s="1309"/>
      <c r="BHT408" s="1309"/>
      <c r="BHU408" s="1309"/>
      <c r="BHV408" s="1309"/>
      <c r="BHW408" s="1309"/>
      <c r="BHX408" s="1309"/>
      <c r="BHY408" s="1309"/>
      <c r="BHZ408" s="1309"/>
      <c r="BIA408" s="1309"/>
      <c r="BIB408" s="1309"/>
      <c r="BIC408" s="1309"/>
      <c r="BID408" s="1309"/>
      <c r="BIE408" s="1309"/>
      <c r="BIF408" s="1309"/>
      <c r="BIG408" s="1309"/>
      <c r="BIH408" s="1309"/>
      <c r="BII408" s="1309"/>
      <c r="BIJ408" s="1309"/>
      <c r="BIK408" s="1309"/>
      <c r="BIL408" s="1309"/>
      <c r="BIM408" s="1309"/>
      <c r="BIN408" s="1309"/>
      <c r="BIO408" s="1309"/>
      <c r="BIP408" s="1309"/>
      <c r="BIQ408" s="1309"/>
      <c r="BIR408" s="1309"/>
      <c r="BIS408" s="1309"/>
      <c r="BIT408" s="1309"/>
      <c r="BIU408" s="1309"/>
      <c r="BIV408" s="1309"/>
      <c r="BIW408" s="1309"/>
      <c r="BIX408" s="1309"/>
      <c r="BIY408" s="1309"/>
      <c r="BIZ408" s="1309"/>
      <c r="BJA408" s="1309"/>
      <c r="BJB408" s="1309"/>
      <c r="BJC408" s="1309"/>
      <c r="BJD408" s="1309"/>
      <c r="BJE408" s="1309"/>
      <c r="BJF408" s="1309"/>
      <c r="BJG408" s="1309"/>
      <c r="BJH408" s="1309"/>
      <c r="BJI408" s="1309"/>
      <c r="BJJ408" s="1309"/>
      <c r="BJK408" s="1309"/>
      <c r="BJL408" s="1309"/>
      <c r="BJM408" s="1309"/>
      <c r="BJN408" s="1309"/>
      <c r="BJO408" s="1309"/>
      <c r="BJP408" s="1309"/>
      <c r="BJQ408" s="1309"/>
      <c r="BJR408" s="1309"/>
      <c r="BJS408" s="1309"/>
      <c r="BJT408" s="1309"/>
      <c r="BJU408" s="1309"/>
      <c r="BJV408" s="1309"/>
      <c r="BJW408" s="1309"/>
      <c r="BJX408" s="1309"/>
      <c r="BJY408" s="1309"/>
      <c r="BJZ408" s="1309"/>
      <c r="BKA408" s="1309"/>
      <c r="BKB408" s="1309"/>
      <c r="BKC408" s="1309"/>
      <c r="BKD408" s="1309"/>
      <c r="BKE408" s="1309"/>
      <c r="BKF408" s="1309"/>
      <c r="BKG408" s="1309"/>
      <c r="BKH408" s="1309"/>
      <c r="BKI408" s="1309"/>
      <c r="BKJ408" s="1309"/>
      <c r="BKK408" s="1309"/>
      <c r="BKL408" s="1309"/>
      <c r="BKM408" s="1309"/>
      <c r="BKN408" s="1309"/>
      <c r="BKO408" s="1309"/>
      <c r="BKP408" s="1309"/>
      <c r="BKQ408" s="1309"/>
      <c r="BKR408" s="1309"/>
      <c r="BKS408" s="1309"/>
      <c r="BKT408" s="1309"/>
      <c r="BKU408" s="1309"/>
      <c r="BKV408" s="1309"/>
      <c r="BKW408" s="1309"/>
      <c r="BKX408" s="1309"/>
      <c r="BKY408" s="1309"/>
      <c r="BKZ408" s="1309"/>
      <c r="BLA408" s="1309"/>
      <c r="BLB408" s="1309"/>
      <c r="BLC408" s="1309"/>
      <c r="BLD408" s="1309"/>
      <c r="BLE408" s="1309"/>
      <c r="BLF408" s="1309"/>
      <c r="BLG408" s="1309"/>
      <c r="BLH408" s="1309"/>
      <c r="BLI408" s="1309"/>
      <c r="BLJ408" s="1309"/>
      <c r="BLK408" s="1309"/>
      <c r="BLL408" s="1309"/>
      <c r="BLM408" s="1309"/>
      <c r="BLN408" s="1309"/>
      <c r="BLO408" s="1309"/>
      <c r="BLP408" s="1309"/>
      <c r="BLQ408" s="1309"/>
      <c r="BLR408" s="1309"/>
      <c r="BLS408" s="1309"/>
      <c r="BLT408" s="1309"/>
      <c r="BLU408" s="1309"/>
      <c r="BLV408" s="1309"/>
      <c r="BLW408" s="1309"/>
      <c r="BLX408" s="1309"/>
      <c r="BLY408" s="1309"/>
      <c r="BLZ408" s="1309"/>
      <c r="BMA408" s="1309"/>
      <c r="BMB408" s="1309"/>
      <c r="BMC408" s="1309"/>
      <c r="BMD408" s="1309"/>
      <c r="BME408" s="1309"/>
      <c r="BMF408" s="1309"/>
      <c r="BMG408" s="1309"/>
      <c r="BMH408" s="1309"/>
      <c r="BMI408" s="1309"/>
      <c r="BMJ408" s="1309"/>
      <c r="BMK408" s="1309"/>
      <c r="BML408" s="1309"/>
      <c r="BMM408" s="1309"/>
      <c r="BMN408" s="1309"/>
      <c r="BMO408" s="1309"/>
      <c r="BMP408" s="1309"/>
      <c r="BMQ408" s="1309"/>
      <c r="BMR408" s="1309"/>
      <c r="BMS408" s="1309"/>
      <c r="BMT408" s="1309"/>
      <c r="BMU408" s="1309"/>
      <c r="BMV408" s="1309"/>
      <c r="BMW408" s="1309"/>
      <c r="BMX408" s="1309"/>
      <c r="BMY408" s="1309"/>
      <c r="BMZ408" s="1309"/>
      <c r="BNA408" s="1309"/>
      <c r="BNB408" s="1309"/>
      <c r="BNC408" s="1309"/>
      <c r="BND408" s="1309"/>
      <c r="BNE408" s="1309"/>
      <c r="BNF408" s="1309"/>
      <c r="BNG408" s="1309"/>
      <c r="BNH408" s="1309"/>
      <c r="BNI408" s="1309"/>
      <c r="BNJ408" s="1309"/>
      <c r="BNK408" s="1309"/>
      <c r="BNL408" s="1309"/>
      <c r="BNM408" s="1309"/>
      <c r="BNN408" s="1309"/>
      <c r="BNO408" s="1309"/>
      <c r="BNP408" s="1309"/>
      <c r="BNQ408" s="1309"/>
      <c r="BNR408" s="1309"/>
      <c r="BNS408" s="1309"/>
      <c r="BNT408" s="1309"/>
      <c r="BNU408" s="1309"/>
      <c r="BNV408" s="1309"/>
      <c r="BNW408" s="1309"/>
      <c r="BNX408" s="1309"/>
      <c r="BNY408" s="1309"/>
      <c r="BNZ408" s="1309"/>
      <c r="BOA408" s="1309"/>
      <c r="BOB408" s="1309"/>
      <c r="BOC408" s="1309"/>
      <c r="BOD408" s="1309"/>
      <c r="BOE408" s="1309"/>
      <c r="BOF408" s="1309"/>
      <c r="BOG408" s="1309"/>
      <c r="BOH408" s="1309"/>
      <c r="BOI408" s="1309"/>
      <c r="BOJ408" s="1309"/>
      <c r="BOK408" s="1309"/>
      <c r="BOL408" s="1309"/>
      <c r="BOM408" s="1309"/>
      <c r="BON408" s="1309"/>
      <c r="BOO408" s="1309"/>
      <c r="BOP408" s="1309"/>
      <c r="BOQ408" s="1309"/>
      <c r="BOR408" s="1309"/>
      <c r="BOS408" s="1309"/>
      <c r="BOT408" s="1309"/>
      <c r="BOU408" s="1309"/>
      <c r="BOV408" s="1309"/>
      <c r="BOW408" s="1309"/>
      <c r="BOX408" s="1309"/>
      <c r="BOY408" s="1309"/>
      <c r="BOZ408" s="1309"/>
      <c r="BPA408" s="1309"/>
      <c r="BPB408" s="1309"/>
      <c r="BPC408" s="1309"/>
      <c r="BPD408" s="1309"/>
      <c r="BPE408" s="1309"/>
      <c r="BPF408" s="1309"/>
      <c r="BPG408" s="1309"/>
      <c r="BPH408" s="1309"/>
      <c r="BPI408" s="1309"/>
      <c r="BPJ408" s="1309"/>
      <c r="BPK408" s="1309"/>
      <c r="BPL408" s="1309"/>
      <c r="BPM408" s="1309"/>
      <c r="BPN408" s="1309"/>
      <c r="BPO408" s="1309"/>
      <c r="BPP408" s="1309"/>
      <c r="BPQ408" s="1309"/>
      <c r="BPR408" s="1309"/>
      <c r="BPS408" s="1309"/>
      <c r="BPT408" s="1309"/>
      <c r="BPU408" s="1309"/>
      <c r="BPV408" s="1309"/>
      <c r="BPW408" s="1309"/>
      <c r="BPX408" s="1309"/>
      <c r="BPY408" s="1309"/>
      <c r="BPZ408" s="1309"/>
      <c r="BQA408" s="1309"/>
      <c r="BQB408" s="1309"/>
      <c r="BQC408" s="1309"/>
      <c r="BQD408" s="1309"/>
      <c r="BQE408" s="1309"/>
      <c r="BQF408" s="1309"/>
      <c r="BQG408" s="1309"/>
      <c r="BQH408" s="1309"/>
      <c r="BQI408" s="1309"/>
      <c r="BQJ408" s="1309"/>
      <c r="BQK408" s="1309"/>
      <c r="BQL408" s="1309"/>
      <c r="BQM408" s="1309"/>
      <c r="BQN408" s="1309"/>
      <c r="BQO408" s="1309"/>
      <c r="BQP408" s="1309"/>
      <c r="BQQ408" s="1309"/>
      <c r="BQR408" s="1309"/>
      <c r="BQS408" s="1309"/>
      <c r="BQT408" s="1309"/>
      <c r="BQU408" s="1309"/>
      <c r="BQV408" s="1309"/>
      <c r="BQW408" s="1309"/>
      <c r="BQX408" s="1309"/>
      <c r="BQY408" s="1309"/>
      <c r="BQZ408" s="1309"/>
      <c r="BRA408" s="1309"/>
      <c r="BRB408" s="1309"/>
      <c r="BRC408" s="1309"/>
      <c r="BRD408" s="1309"/>
      <c r="BRE408" s="1309"/>
      <c r="BRF408" s="1309"/>
      <c r="BRG408" s="1309"/>
      <c r="BRH408" s="1309"/>
      <c r="BRI408" s="1309"/>
      <c r="BRJ408" s="1309"/>
      <c r="BRK408" s="1309"/>
      <c r="BRL408" s="1309"/>
      <c r="BRM408" s="1309"/>
      <c r="BRN408" s="1309"/>
      <c r="BRO408" s="1309"/>
      <c r="BRP408" s="1309"/>
      <c r="BRQ408" s="1309"/>
      <c r="BRR408" s="1309"/>
      <c r="BRS408" s="1309"/>
      <c r="BRT408" s="1309"/>
      <c r="BRU408" s="1309"/>
      <c r="BRV408" s="1309"/>
      <c r="BRW408" s="1309"/>
      <c r="BRX408" s="1309"/>
      <c r="BRY408" s="1309"/>
      <c r="BRZ408" s="1309"/>
      <c r="BSA408" s="1309"/>
      <c r="BSB408" s="1309"/>
      <c r="BSC408" s="1309"/>
      <c r="BSD408" s="1309"/>
      <c r="BSE408" s="1309"/>
      <c r="BSF408" s="1309"/>
      <c r="BSG408" s="1309"/>
      <c r="BSH408" s="1309"/>
      <c r="BSI408" s="1309"/>
      <c r="BSJ408" s="1309"/>
      <c r="BSK408" s="1309"/>
      <c r="BSL408" s="1309"/>
      <c r="BSM408" s="1309"/>
      <c r="BSN408" s="1309"/>
      <c r="BSO408" s="1309"/>
      <c r="BSP408" s="1309"/>
      <c r="BSQ408" s="1309"/>
      <c r="BSR408" s="1309"/>
      <c r="BSS408" s="1309"/>
      <c r="BST408" s="1309"/>
      <c r="BSU408" s="1309"/>
      <c r="BSV408" s="1309"/>
      <c r="BSW408" s="1309"/>
      <c r="BSX408" s="1309"/>
      <c r="BSY408" s="1309"/>
      <c r="BSZ408" s="1309"/>
      <c r="BTA408" s="1309"/>
      <c r="BTB408" s="1309"/>
      <c r="BTC408" s="1309"/>
      <c r="BTD408" s="1309"/>
      <c r="BTE408" s="1309"/>
      <c r="BTF408" s="1309"/>
      <c r="BTG408" s="1309"/>
      <c r="BTH408" s="1309"/>
      <c r="BTI408" s="1309"/>
      <c r="BTJ408" s="1309"/>
      <c r="BTK408" s="1309"/>
      <c r="BTL408" s="1309"/>
      <c r="BTM408" s="1309"/>
      <c r="BTN408" s="1309"/>
      <c r="BTO408" s="1309"/>
      <c r="BTP408" s="1309"/>
      <c r="BTQ408" s="1309"/>
      <c r="BTR408" s="1309"/>
      <c r="BTS408" s="1309"/>
      <c r="BTT408" s="1309"/>
      <c r="BTU408" s="1309"/>
      <c r="BTV408" s="1309"/>
      <c r="BTW408" s="1309"/>
      <c r="BTX408" s="1309"/>
      <c r="BTY408" s="1309"/>
      <c r="BTZ408" s="1309"/>
      <c r="BUA408" s="1309"/>
      <c r="BUB408" s="1309"/>
      <c r="BUC408" s="1309"/>
      <c r="BUD408" s="1309"/>
      <c r="BUE408" s="1309"/>
      <c r="BUF408" s="1309"/>
      <c r="BUG408" s="1309"/>
      <c r="BUH408" s="1309"/>
      <c r="BUI408" s="1309"/>
      <c r="BUJ408" s="1309"/>
      <c r="BUK408" s="1309"/>
      <c r="BUL408" s="1309"/>
      <c r="BUM408" s="1309"/>
      <c r="BUN408" s="1309"/>
      <c r="BUO408" s="1309"/>
      <c r="BUP408" s="1309"/>
      <c r="BUQ408" s="1309"/>
      <c r="BUR408" s="1309"/>
      <c r="BUS408" s="1309"/>
      <c r="BUT408" s="1309"/>
      <c r="BUU408" s="1309"/>
      <c r="BUV408" s="1309"/>
      <c r="BUW408" s="1309"/>
      <c r="BUX408" s="1309"/>
      <c r="BUY408" s="1309"/>
      <c r="BUZ408" s="1309"/>
      <c r="BVA408" s="1309"/>
      <c r="BVB408" s="1309"/>
      <c r="BVC408" s="1309"/>
      <c r="BVD408" s="1309"/>
      <c r="BVE408" s="1309"/>
      <c r="BVF408" s="1309"/>
      <c r="BVG408" s="1309"/>
      <c r="BVH408" s="1309"/>
      <c r="BVI408" s="1309"/>
      <c r="BVJ408" s="1309"/>
      <c r="BVK408" s="1309"/>
      <c r="BVL408" s="1309"/>
      <c r="BVM408" s="1309"/>
      <c r="BVN408" s="1309"/>
      <c r="BVO408" s="1309"/>
      <c r="BVP408" s="1309"/>
      <c r="BVQ408" s="1309"/>
      <c r="BVR408" s="1309"/>
      <c r="BVS408" s="1309"/>
      <c r="BVT408" s="1309"/>
      <c r="BVU408" s="1309"/>
      <c r="BVV408" s="1309"/>
      <c r="BVW408" s="1309"/>
      <c r="BVX408" s="1309"/>
      <c r="BVY408" s="1309"/>
      <c r="BVZ408" s="1309"/>
      <c r="BWA408" s="1309"/>
      <c r="BWB408" s="1309"/>
      <c r="BWC408" s="1309"/>
      <c r="BWD408" s="1309"/>
      <c r="BWE408" s="1309"/>
      <c r="BWF408" s="1309"/>
      <c r="BWG408" s="1309"/>
      <c r="BWH408" s="1309"/>
      <c r="BWI408" s="1309"/>
      <c r="BWJ408" s="1309"/>
      <c r="BWK408" s="1309"/>
      <c r="BWL408" s="1309"/>
      <c r="BWM408" s="1309"/>
      <c r="BWN408" s="1309"/>
      <c r="BWO408" s="1309"/>
      <c r="BWP408" s="1309"/>
      <c r="BWQ408" s="1309"/>
      <c r="BWR408" s="1309"/>
      <c r="BWS408" s="1309"/>
      <c r="BWT408" s="1309"/>
      <c r="BWU408" s="1309"/>
      <c r="BWV408" s="1309"/>
      <c r="BWW408" s="1309"/>
      <c r="BWX408" s="1309"/>
      <c r="BWY408" s="1309"/>
      <c r="BWZ408" s="1309"/>
      <c r="BXA408" s="1309"/>
      <c r="BXB408" s="1309"/>
      <c r="BXC408" s="1309"/>
      <c r="BXD408" s="1309"/>
      <c r="BXE408" s="1309"/>
      <c r="BXF408" s="1309"/>
      <c r="BXG408" s="1309"/>
      <c r="BXH408" s="1309"/>
      <c r="BXI408" s="1309"/>
      <c r="BXJ408" s="1309"/>
      <c r="BXK408" s="1309"/>
      <c r="BXL408" s="1309"/>
      <c r="BXM408" s="1309"/>
      <c r="BXN408" s="1309"/>
      <c r="BXO408" s="1309"/>
      <c r="BXP408" s="1309"/>
      <c r="BXQ408" s="1309"/>
      <c r="BXR408" s="1309"/>
      <c r="BXS408" s="1309"/>
      <c r="BXT408" s="1309"/>
      <c r="BXU408" s="1309"/>
      <c r="BXV408" s="1309"/>
      <c r="BXW408" s="1309"/>
      <c r="BXX408" s="1309"/>
      <c r="BXY408" s="1309"/>
      <c r="BXZ408" s="1309"/>
      <c r="BYA408" s="1309"/>
      <c r="BYB408" s="1309"/>
      <c r="BYC408" s="1309"/>
      <c r="BYD408" s="1309"/>
      <c r="BYE408" s="1309"/>
      <c r="BYF408" s="1309"/>
      <c r="BYG408" s="1309"/>
      <c r="BYH408" s="1309"/>
      <c r="BYI408" s="1309"/>
      <c r="BYJ408" s="1309"/>
      <c r="BYK408" s="1309"/>
      <c r="BYL408" s="1309"/>
      <c r="BYM408" s="1309"/>
      <c r="BYN408" s="1309"/>
      <c r="BYO408" s="1309"/>
      <c r="BYP408" s="1309"/>
      <c r="BYQ408" s="1309"/>
      <c r="BYR408" s="1309"/>
      <c r="BYS408" s="1309"/>
      <c r="BYT408" s="1309"/>
      <c r="BYU408" s="1309"/>
      <c r="BYV408" s="1309"/>
      <c r="BYW408" s="1309"/>
      <c r="BYX408" s="1309"/>
      <c r="BYY408" s="1309"/>
      <c r="BYZ408" s="1309"/>
      <c r="BZA408" s="1309"/>
      <c r="BZB408" s="1309"/>
      <c r="BZC408" s="1309"/>
      <c r="BZD408" s="1309"/>
      <c r="BZE408" s="1309"/>
      <c r="BZF408" s="1309"/>
      <c r="BZG408" s="1309"/>
      <c r="BZH408" s="1309"/>
      <c r="BZI408" s="1309"/>
      <c r="BZJ408" s="1309"/>
      <c r="BZK408" s="1309"/>
      <c r="BZL408" s="1309"/>
      <c r="BZM408" s="1309"/>
      <c r="BZN408" s="1309"/>
      <c r="BZO408" s="1309"/>
      <c r="BZP408" s="1309"/>
      <c r="BZQ408" s="1309"/>
      <c r="BZR408" s="1309"/>
      <c r="BZS408" s="1309"/>
      <c r="BZT408" s="1309"/>
      <c r="BZU408" s="1309"/>
      <c r="BZV408" s="1309"/>
      <c r="BZW408" s="1309"/>
      <c r="BZX408" s="1309"/>
      <c r="BZY408" s="1309"/>
      <c r="BZZ408" s="1309"/>
      <c r="CAA408" s="1309"/>
      <c r="CAB408" s="1309"/>
      <c r="CAC408" s="1309"/>
      <c r="CAD408" s="1309"/>
      <c r="CAE408" s="1309"/>
      <c r="CAF408" s="1309"/>
      <c r="CAG408" s="1309"/>
      <c r="CAH408" s="1309"/>
      <c r="CAI408" s="1309"/>
      <c r="CAJ408" s="1309"/>
      <c r="CAK408" s="1309"/>
      <c r="CAL408" s="1309"/>
      <c r="CAM408" s="1309"/>
      <c r="CAN408" s="1309"/>
      <c r="CAO408" s="1309"/>
      <c r="CAP408" s="1309"/>
      <c r="CAQ408" s="1309"/>
      <c r="CAR408" s="1309"/>
      <c r="CAS408" s="1309"/>
      <c r="CAT408" s="1309"/>
      <c r="CAU408" s="1309"/>
      <c r="CAV408" s="1309"/>
      <c r="CAW408" s="1309"/>
      <c r="CAX408" s="1309"/>
      <c r="CAY408" s="1309"/>
      <c r="CAZ408" s="1309"/>
      <c r="CBA408" s="1309"/>
      <c r="CBB408" s="1309"/>
      <c r="CBC408" s="1309"/>
      <c r="CBD408" s="1309"/>
      <c r="CBE408" s="1309"/>
      <c r="CBF408" s="1309"/>
      <c r="CBG408" s="1309"/>
      <c r="CBH408" s="1309"/>
      <c r="CBI408" s="1309"/>
      <c r="CBJ408" s="1309"/>
      <c r="CBK408" s="1309"/>
      <c r="CBL408" s="1309"/>
      <c r="CBM408" s="1309"/>
      <c r="CBN408" s="1309"/>
      <c r="CBO408" s="1309"/>
      <c r="CBP408" s="1309"/>
      <c r="CBQ408" s="1309"/>
      <c r="CBR408" s="1309"/>
      <c r="CBS408" s="1309"/>
      <c r="CBT408" s="1309"/>
      <c r="CBU408" s="1309"/>
      <c r="CBV408" s="1309"/>
      <c r="CBW408" s="1309"/>
      <c r="CBX408" s="1309"/>
      <c r="CBY408" s="1309"/>
      <c r="CBZ408" s="1309"/>
      <c r="CCA408" s="1309"/>
      <c r="CCB408" s="1309"/>
      <c r="CCC408" s="1309"/>
      <c r="CCD408" s="1309"/>
      <c r="CCE408" s="1309"/>
      <c r="CCF408" s="1309"/>
      <c r="CCG408" s="1309"/>
      <c r="CCH408" s="1309"/>
      <c r="CCI408" s="1309"/>
      <c r="CCJ408" s="1309"/>
      <c r="CCK408" s="1309"/>
      <c r="CCL408" s="1309"/>
      <c r="CCM408" s="1309"/>
      <c r="CCN408" s="1309"/>
      <c r="CCO408" s="1309"/>
      <c r="CCP408" s="1309"/>
      <c r="CCQ408" s="1309"/>
      <c r="CCR408" s="1309"/>
      <c r="CCS408" s="1309"/>
      <c r="CCT408" s="1309"/>
      <c r="CCU408" s="1309"/>
      <c r="CCV408" s="1309"/>
      <c r="CCW408" s="1309"/>
      <c r="CCX408" s="1309"/>
      <c r="CCY408" s="1309"/>
      <c r="CCZ408" s="1309"/>
      <c r="CDA408" s="1309"/>
      <c r="CDB408" s="1309"/>
      <c r="CDC408" s="1309"/>
      <c r="CDD408" s="1309"/>
      <c r="CDE408" s="1309"/>
      <c r="CDF408" s="1309"/>
      <c r="CDG408" s="1309"/>
      <c r="CDH408" s="1309"/>
      <c r="CDI408" s="1309"/>
      <c r="CDJ408" s="1309"/>
      <c r="CDK408" s="1309"/>
      <c r="CDL408" s="1309"/>
      <c r="CDM408" s="1309"/>
      <c r="CDN408" s="1309"/>
      <c r="CDO408" s="1309"/>
      <c r="CDP408" s="1309"/>
      <c r="CDQ408" s="1309"/>
      <c r="CDR408" s="1309"/>
      <c r="CDS408" s="1309"/>
      <c r="CDT408" s="1309"/>
      <c r="CDU408" s="1309"/>
      <c r="CDV408" s="1309"/>
      <c r="CDW408" s="1309"/>
      <c r="CDX408" s="1309"/>
      <c r="CDY408" s="1309"/>
      <c r="CDZ408" s="1309"/>
      <c r="CEA408" s="1309"/>
      <c r="CEB408" s="1309"/>
      <c r="CEC408" s="1309"/>
      <c r="CED408" s="1309"/>
      <c r="CEE408" s="1309"/>
      <c r="CEF408" s="1309"/>
      <c r="CEG408" s="1309"/>
      <c r="CEH408" s="1309"/>
      <c r="CEI408" s="1309"/>
      <c r="CEJ408" s="1309"/>
      <c r="CEK408" s="1309"/>
      <c r="CEL408" s="1309"/>
      <c r="CEM408" s="1309"/>
      <c r="CEN408" s="1309"/>
      <c r="CEO408" s="1309"/>
      <c r="CEP408" s="1309"/>
      <c r="CEQ408" s="1309"/>
      <c r="CER408" s="1309"/>
      <c r="CES408" s="1309"/>
      <c r="CET408" s="1309"/>
      <c r="CEU408" s="1309"/>
      <c r="CEV408" s="1309"/>
      <c r="CEW408" s="1309"/>
      <c r="CEX408" s="1309"/>
      <c r="CEY408" s="1309"/>
      <c r="CEZ408" s="1309"/>
      <c r="CFA408" s="1309"/>
      <c r="CFB408" s="1309"/>
      <c r="CFC408" s="1309"/>
      <c r="CFD408" s="1309"/>
      <c r="CFE408" s="1309"/>
      <c r="CFF408" s="1309"/>
      <c r="CFG408" s="1309"/>
      <c r="CFH408" s="1309"/>
      <c r="CFI408" s="1309"/>
      <c r="CFJ408" s="1309"/>
      <c r="CFK408" s="1309"/>
      <c r="CFL408" s="1309"/>
      <c r="CFM408" s="1309"/>
      <c r="CFN408" s="1309"/>
      <c r="CFO408" s="1309"/>
      <c r="CFP408" s="1309"/>
      <c r="CFQ408" s="1309"/>
      <c r="CFR408" s="1309"/>
      <c r="CFS408" s="1309"/>
      <c r="CFT408" s="1309"/>
      <c r="CFU408" s="1309"/>
      <c r="CFV408" s="1309"/>
      <c r="CFW408" s="1309"/>
      <c r="CFX408" s="1309"/>
      <c r="CFY408" s="1309"/>
      <c r="CFZ408" s="1309"/>
      <c r="CGA408" s="1309"/>
      <c r="CGB408" s="1309"/>
      <c r="CGC408" s="1309"/>
      <c r="CGD408" s="1309"/>
      <c r="CGE408" s="1309"/>
      <c r="CGF408" s="1309"/>
      <c r="CGG408" s="1309"/>
      <c r="CGH408" s="1309"/>
      <c r="CGI408" s="1309"/>
      <c r="CGJ408" s="1309"/>
      <c r="CGK408" s="1309"/>
      <c r="CGL408" s="1309"/>
      <c r="CGM408" s="1309"/>
      <c r="CGN408" s="1309"/>
      <c r="CGO408" s="1309"/>
      <c r="CGP408" s="1309"/>
      <c r="CGQ408" s="1309"/>
      <c r="CGR408" s="1309"/>
      <c r="CGS408" s="1309"/>
      <c r="CGT408" s="1309"/>
      <c r="CGU408" s="1309"/>
      <c r="CGV408" s="1309"/>
      <c r="CGW408" s="1309"/>
      <c r="CGX408" s="1309"/>
      <c r="CGY408" s="1309"/>
      <c r="CGZ408" s="1309"/>
      <c r="CHA408" s="1309"/>
      <c r="CHB408" s="1309"/>
      <c r="CHC408" s="1309"/>
      <c r="CHD408" s="1309"/>
      <c r="CHE408" s="1309"/>
      <c r="CHF408" s="1309"/>
      <c r="CHG408" s="1309"/>
      <c r="CHH408" s="1309"/>
      <c r="CHI408" s="1309"/>
      <c r="CHJ408" s="1309"/>
      <c r="CHK408" s="1309"/>
      <c r="CHL408" s="1309"/>
      <c r="CHM408" s="1309"/>
      <c r="CHN408" s="1309"/>
      <c r="CHO408" s="1309"/>
      <c r="CHP408" s="1309"/>
      <c r="CHQ408" s="1309"/>
      <c r="CHR408" s="1309"/>
      <c r="CHS408" s="1309"/>
      <c r="CHT408" s="1309"/>
      <c r="CHU408" s="1309"/>
      <c r="CHV408" s="1309"/>
      <c r="CHW408" s="1309"/>
      <c r="CHX408" s="1309"/>
      <c r="CHY408" s="1309"/>
      <c r="CHZ408" s="1309"/>
      <c r="CIA408" s="1309"/>
      <c r="CIB408" s="1309"/>
      <c r="CIC408" s="1309"/>
      <c r="CID408" s="1309"/>
      <c r="CIE408" s="1309"/>
      <c r="CIF408" s="1309"/>
      <c r="CIG408" s="1309"/>
      <c r="CIH408" s="1309"/>
      <c r="CII408" s="1309"/>
      <c r="CIJ408" s="1309"/>
      <c r="CIK408" s="1309"/>
      <c r="CIL408" s="1309"/>
      <c r="CIM408" s="1309"/>
      <c r="CIN408" s="1309"/>
      <c r="CIO408" s="1309"/>
      <c r="CIP408" s="1309"/>
      <c r="CIQ408" s="1309"/>
      <c r="CIR408" s="1309"/>
      <c r="CIS408" s="1309"/>
      <c r="CIT408" s="1309"/>
      <c r="CIU408" s="1309"/>
      <c r="CIV408" s="1309"/>
      <c r="CIW408" s="1309"/>
      <c r="CIX408" s="1309"/>
      <c r="CIY408" s="1309"/>
      <c r="CIZ408" s="1309"/>
      <c r="CJA408" s="1309"/>
      <c r="CJB408" s="1309"/>
      <c r="CJC408" s="1309"/>
      <c r="CJD408" s="1309"/>
      <c r="CJE408" s="1309"/>
      <c r="CJF408" s="1309"/>
      <c r="CJG408" s="1309"/>
      <c r="CJH408" s="1309"/>
      <c r="CJI408" s="1309"/>
      <c r="CJJ408" s="1309"/>
      <c r="CJK408" s="1309"/>
      <c r="CJL408" s="1309"/>
      <c r="CJM408" s="1309"/>
      <c r="CJN408" s="1309"/>
      <c r="CJO408" s="1309"/>
      <c r="CJP408" s="1309"/>
      <c r="CJQ408" s="1309"/>
      <c r="CJR408" s="1309"/>
      <c r="CJS408" s="1309"/>
      <c r="CJT408" s="1309"/>
      <c r="CJU408" s="1309"/>
      <c r="CJV408" s="1309"/>
      <c r="CJW408" s="1309"/>
      <c r="CJX408" s="1309"/>
      <c r="CJY408" s="1309"/>
      <c r="CJZ408" s="1309"/>
      <c r="CKA408" s="1309"/>
      <c r="CKB408" s="1309"/>
      <c r="CKC408" s="1309"/>
      <c r="CKD408" s="1309"/>
      <c r="CKE408" s="1309"/>
      <c r="CKF408" s="1309"/>
      <c r="CKG408" s="1309"/>
      <c r="CKH408" s="1309"/>
      <c r="CKI408" s="1309"/>
      <c r="CKJ408" s="1309"/>
      <c r="CKK408" s="1309"/>
      <c r="CKL408" s="1309"/>
      <c r="CKM408" s="1309"/>
      <c r="CKN408" s="1309"/>
      <c r="CKO408" s="1309"/>
      <c r="CKP408" s="1309"/>
      <c r="CKQ408" s="1309"/>
      <c r="CKR408" s="1309"/>
      <c r="CKS408" s="1309"/>
      <c r="CKT408" s="1309"/>
      <c r="CKU408" s="1309"/>
      <c r="CKV408" s="1309"/>
      <c r="CKW408" s="1309"/>
      <c r="CKX408" s="1309"/>
      <c r="CKY408" s="1309"/>
      <c r="CKZ408" s="1309"/>
      <c r="CLA408" s="1309"/>
      <c r="CLB408" s="1309"/>
      <c r="CLC408" s="1309"/>
      <c r="CLD408" s="1309"/>
      <c r="CLE408" s="1309"/>
      <c r="CLF408" s="1309"/>
      <c r="CLG408" s="1309"/>
      <c r="CLH408" s="1309"/>
      <c r="CLI408" s="1309"/>
      <c r="CLJ408" s="1309"/>
      <c r="CLK408" s="1309"/>
      <c r="CLL408" s="1309"/>
      <c r="CLM408" s="1309"/>
      <c r="CLN408" s="1309"/>
      <c r="CLO408" s="1309"/>
      <c r="CLP408" s="1309"/>
      <c r="CLQ408" s="1309"/>
      <c r="CLR408" s="1309"/>
      <c r="CLS408" s="1309"/>
      <c r="CLT408" s="1309"/>
      <c r="CLU408" s="1309"/>
      <c r="CLV408" s="1309"/>
      <c r="CLW408" s="1309"/>
      <c r="CLX408" s="1309"/>
      <c r="CLY408" s="1309"/>
      <c r="CLZ408" s="1309"/>
      <c r="CMA408" s="1309"/>
      <c r="CMB408" s="1309"/>
      <c r="CMC408" s="1309"/>
      <c r="CMD408" s="1309"/>
      <c r="CME408" s="1309"/>
      <c r="CMF408" s="1309"/>
      <c r="CMG408" s="1309"/>
      <c r="CMH408" s="1309"/>
      <c r="CMI408" s="1309"/>
      <c r="CMJ408" s="1309"/>
      <c r="CMK408" s="1309"/>
      <c r="CML408" s="1309"/>
      <c r="CMM408" s="1309"/>
      <c r="CMN408" s="1309"/>
      <c r="CMO408" s="1309"/>
      <c r="CMP408" s="1309"/>
      <c r="CMQ408" s="1309"/>
      <c r="CMR408" s="1309"/>
      <c r="CMS408" s="1309"/>
      <c r="CMT408" s="1309"/>
      <c r="CMU408" s="1309"/>
      <c r="CMV408" s="1309"/>
      <c r="CMW408" s="1309"/>
      <c r="CMX408" s="1309"/>
      <c r="CMY408" s="1309"/>
      <c r="CMZ408" s="1309"/>
      <c r="CNA408" s="1309"/>
      <c r="CNB408" s="1309"/>
      <c r="CNC408" s="1309"/>
      <c r="CND408" s="1309"/>
      <c r="CNE408" s="1309"/>
      <c r="CNF408" s="1309"/>
      <c r="CNG408" s="1309"/>
      <c r="CNH408" s="1309"/>
      <c r="CNI408" s="1309"/>
      <c r="CNJ408" s="1309"/>
      <c r="CNK408" s="1309"/>
      <c r="CNL408" s="1309"/>
      <c r="CNM408" s="1309"/>
      <c r="CNN408" s="1309"/>
      <c r="CNO408" s="1309"/>
      <c r="CNP408" s="1309"/>
      <c r="CNQ408" s="1309"/>
      <c r="CNR408" s="1309"/>
      <c r="CNS408" s="1309"/>
      <c r="CNT408" s="1309"/>
      <c r="CNU408" s="1309"/>
      <c r="CNV408" s="1309"/>
      <c r="CNW408" s="1309"/>
      <c r="CNX408" s="1309"/>
      <c r="CNY408" s="1309"/>
      <c r="CNZ408" s="1309"/>
      <c r="COA408" s="1309"/>
      <c r="COB408" s="1309"/>
      <c r="COC408" s="1309"/>
      <c r="COD408" s="1309"/>
      <c r="COE408" s="1309"/>
      <c r="COF408" s="1309"/>
      <c r="COG408" s="1309"/>
      <c r="COH408" s="1309"/>
      <c r="COI408" s="1309"/>
      <c r="COJ408" s="1309"/>
      <c r="COK408" s="1309"/>
      <c r="COL408" s="1309"/>
      <c r="COM408" s="1309"/>
      <c r="CON408" s="1309"/>
      <c r="COO408" s="1309"/>
      <c r="COP408" s="1309"/>
      <c r="COQ408" s="1309"/>
      <c r="COR408" s="1309"/>
      <c r="COS408" s="1309"/>
      <c r="COT408" s="1309"/>
      <c r="COU408" s="1309"/>
      <c r="COV408" s="1309"/>
      <c r="COW408" s="1309"/>
      <c r="COX408" s="1309"/>
      <c r="COY408" s="1309"/>
      <c r="COZ408" s="1309"/>
      <c r="CPA408" s="1309"/>
      <c r="CPB408" s="1309"/>
      <c r="CPC408" s="1309"/>
      <c r="CPD408" s="1309"/>
      <c r="CPE408" s="1309"/>
      <c r="CPF408" s="1309"/>
      <c r="CPG408" s="1309"/>
      <c r="CPH408" s="1309"/>
      <c r="CPI408" s="1309"/>
      <c r="CPJ408" s="1309"/>
      <c r="CPK408" s="1309"/>
      <c r="CPL408" s="1309"/>
      <c r="CPM408" s="1309"/>
      <c r="CPN408" s="1309"/>
      <c r="CPO408" s="1309"/>
      <c r="CPP408" s="1309"/>
      <c r="CPQ408" s="1309"/>
      <c r="CPR408" s="1309"/>
      <c r="CPS408" s="1309"/>
      <c r="CPT408" s="1309"/>
      <c r="CPU408" s="1309"/>
      <c r="CPV408" s="1309"/>
      <c r="CPW408" s="1309"/>
      <c r="CPX408" s="1309"/>
      <c r="CPY408" s="1309"/>
      <c r="CPZ408" s="1309"/>
      <c r="CQA408" s="1309"/>
      <c r="CQB408" s="1309"/>
      <c r="CQC408" s="1309"/>
      <c r="CQD408" s="1309"/>
      <c r="CQE408" s="1309"/>
      <c r="CQF408" s="1309"/>
      <c r="CQG408" s="1309"/>
      <c r="CQH408" s="1309"/>
      <c r="CQI408" s="1309"/>
      <c r="CQJ408" s="1309"/>
      <c r="CQK408" s="1309"/>
      <c r="CQL408" s="1309"/>
      <c r="CQM408" s="1309"/>
      <c r="CQN408" s="1309"/>
      <c r="CQO408" s="1309"/>
      <c r="CQP408" s="1309"/>
      <c r="CQQ408" s="1309"/>
      <c r="CQR408" s="1309"/>
      <c r="CQS408" s="1309"/>
      <c r="CQT408" s="1309"/>
      <c r="CQU408" s="1309"/>
      <c r="CQV408" s="1309"/>
      <c r="CQW408" s="1309"/>
      <c r="CQX408" s="1309"/>
      <c r="CQY408" s="1309"/>
      <c r="CQZ408" s="1309"/>
      <c r="CRA408" s="1309"/>
      <c r="CRB408" s="1309"/>
      <c r="CRC408" s="1309"/>
      <c r="CRD408" s="1309"/>
      <c r="CRE408" s="1309"/>
      <c r="CRF408" s="1309"/>
      <c r="CRG408" s="1309"/>
      <c r="CRH408" s="1309"/>
      <c r="CRI408" s="1309"/>
      <c r="CRJ408" s="1309"/>
      <c r="CRK408" s="1309"/>
      <c r="CRL408" s="1309"/>
      <c r="CRM408" s="1309"/>
      <c r="CRN408" s="1309"/>
      <c r="CRO408" s="1309"/>
      <c r="CRP408" s="1309"/>
      <c r="CRQ408" s="1309"/>
      <c r="CRR408" s="1309"/>
      <c r="CRS408" s="1309"/>
      <c r="CRT408" s="1309"/>
      <c r="CRU408" s="1309"/>
      <c r="CRV408" s="1309"/>
      <c r="CRW408" s="1309"/>
      <c r="CRX408" s="1309"/>
      <c r="CRY408" s="1309"/>
      <c r="CRZ408" s="1309"/>
      <c r="CSA408" s="1309"/>
      <c r="CSB408" s="1309"/>
      <c r="CSC408" s="1309"/>
      <c r="CSD408" s="1309"/>
      <c r="CSE408" s="1309"/>
      <c r="CSF408" s="1309"/>
      <c r="CSG408" s="1309"/>
      <c r="CSH408" s="1309"/>
      <c r="CSI408" s="1309"/>
      <c r="CSJ408" s="1309"/>
      <c r="CSK408" s="1309"/>
      <c r="CSL408" s="1309"/>
      <c r="CSM408" s="1309"/>
      <c r="CSN408" s="1309"/>
      <c r="CSO408" s="1309"/>
      <c r="CSP408" s="1309"/>
      <c r="CSQ408" s="1309"/>
      <c r="CSR408" s="1309"/>
      <c r="CSS408" s="1309"/>
      <c r="CST408" s="1309"/>
      <c r="CSU408" s="1309"/>
      <c r="CSV408" s="1309"/>
      <c r="CSW408" s="1309"/>
      <c r="CSX408" s="1309"/>
      <c r="CSY408" s="1309"/>
      <c r="CSZ408" s="1309"/>
      <c r="CTA408" s="1309"/>
      <c r="CTB408" s="1309"/>
      <c r="CTC408" s="1309"/>
      <c r="CTD408" s="1309"/>
      <c r="CTE408" s="1309"/>
      <c r="CTF408" s="1309"/>
      <c r="CTG408" s="1309"/>
      <c r="CTH408" s="1309"/>
      <c r="CTI408" s="1309"/>
      <c r="CTJ408" s="1309"/>
      <c r="CTK408" s="1309"/>
      <c r="CTL408" s="1309"/>
      <c r="CTM408" s="1309"/>
      <c r="CTN408" s="1309"/>
      <c r="CTO408" s="1309"/>
      <c r="CTP408" s="1309"/>
      <c r="CTQ408" s="1309"/>
      <c r="CTR408" s="1309"/>
      <c r="CTS408" s="1309"/>
      <c r="CTT408" s="1309"/>
      <c r="CTU408" s="1309"/>
      <c r="CTV408" s="1309"/>
      <c r="CTW408" s="1309"/>
      <c r="CTX408" s="1309"/>
      <c r="CTY408" s="1309"/>
      <c r="CTZ408" s="1309"/>
      <c r="CUA408" s="1309"/>
      <c r="CUB408" s="1309"/>
      <c r="CUC408" s="1309"/>
      <c r="CUD408" s="1309"/>
      <c r="CUE408" s="1309"/>
      <c r="CUF408" s="1309"/>
      <c r="CUG408" s="1309"/>
      <c r="CUH408" s="1309"/>
      <c r="CUI408" s="1309"/>
      <c r="CUJ408" s="1309"/>
      <c r="CUK408" s="1309"/>
      <c r="CUL408" s="1309"/>
      <c r="CUM408" s="1309"/>
      <c r="CUN408" s="1309"/>
      <c r="CUO408" s="1309"/>
      <c r="CUP408" s="1309"/>
      <c r="CUQ408" s="1309"/>
      <c r="CUR408" s="1309"/>
      <c r="CUS408" s="1309"/>
      <c r="CUT408" s="1309"/>
      <c r="CUU408" s="1309"/>
      <c r="CUV408" s="1309"/>
      <c r="CUW408" s="1309"/>
      <c r="CUX408" s="1309"/>
      <c r="CUY408" s="1309"/>
      <c r="CUZ408" s="1309"/>
      <c r="CVA408" s="1309"/>
      <c r="CVB408" s="1309"/>
      <c r="CVC408" s="1309"/>
      <c r="CVD408" s="1309"/>
      <c r="CVE408" s="1309"/>
      <c r="CVF408" s="1309"/>
      <c r="CVG408" s="1309"/>
      <c r="CVH408" s="1309"/>
      <c r="CVI408" s="1309"/>
      <c r="CVJ408" s="1309"/>
      <c r="CVK408" s="1309"/>
      <c r="CVL408" s="1309"/>
      <c r="CVM408" s="1309"/>
      <c r="CVN408" s="1309"/>
      <c r="CVO408" s="1309"/>
      <c r="CVP408" s="1309"/>
      <c r="CVQ408" s="1309"/>
      <c r="CVR408" s="1309"/>
      <c r="CVS408" s="1309"/>
      <c r="CVT408" s="1309"/>
      <c r="CVU408" s="1309"/>
      <c r="CVV408" s="1309"/>
      <c r="CVW408" s="1309"/>
      <c r="CVX408" s="1309"/>
      <c r="CVY408" s="1309"/>
      <c r="CVZ408" s="1309"/>
      <c r="CWA408" s="1309"/>
      <c r="CWB408" s="1309"/>
      <c r="CWC408" s="1309"/>
      <c r="CWD408" s="1309"/>
      <c r="CWE408" s="1309"/>
      <c r="CWF408" s="1309"/>
      <c r="CWG408" s="1309"/>
      <c r="CWH408" s="1309"/>
      <c r="CWI408" s="1309"/>
      <c r="CWJ408" s="1309"/>
      <c r="CWK408" s="1309"/>
      <c r="CWL408" s="1309"/>
      <c r="CWM408" s="1309"/>
      <c r="CWN408" s="1309"/>
      <c r="CWO408" s="1309"/>
      <c r="CWP408" s="1309"/>
      <c r="CWQ408" s="1309"/>
      <c r="CWR408" s="1309"/>
      <c r="CWS408" s="1309"/>
      <c r="CWT408" s="1309"/>
      <c r="CWU408" s="1309"/>
      <c r="CWV408" s="1309"/>
      <c r="CWW408" s="1309"/>
      <c r="CWX408" s="1309"/>
      <c r="CWY408" s="1309"/>
      <c r="CWZ408" s="1309"/>
      <c r="CXA408" s="1309"/>
      <c r="CXB408" s="1309"/>
      <c r="CXC408" s="1309"/>
      <c r="CXD408" s="1309"/>
      <c r="CXE408" s="1309"/>
      <c r="CXF408" s="1309"/>
      <c r="CXG408" s="1309"/>
      <c r="CXH408" s="1309"/>
      <c r="CXI408" s="1309"/>
      <c r="CXJ408" s="1309"/>
      <c r="CXK408" s="1309"/>
      <c r="CXL408" s="1309"/>
      <c r="CXM408" s="1309"/>
      <c r="CXN408" s="1309"/>
      <c r="CXO408" s="1309"/>
      <c r="CXP408" s="1309"/>
      <c r="CXQ408" s="1309"/>
      <c r="CXR408" s="1309"/>
      <c r="CXS408" s="1309"/>
      <c r="CXT408" s="1309"/>
      <c r="CXU408" s="1309"/>
      <c r="CXV408" s="1309"/>
      <c r="CXW408" s="1309"/>
      <c r="CXX408" s="1309"/>
      <c r="CXY408" s="1309"/>
      <c r="CXZ408" s="1309"/>
      <c r="CYA408" s="1309"/>
      <c r="CYB408" s="1309"/>
      <c r="CYC408" s="1309"/>
      <c r="CYD408" s="1309"/>
      <c r="CYE408" s="1309"/>
      <c r="CYF408" s="1309"/>
      <c r="CYG408" s="1309"/>
      <c r="CYH408" s="1309"/>
      <c r="CYI408" s="1309"/>
      <c r="CYJ408" s="1309"/>
      <c r="CYK408" s="1309"/>
      <c r="CYL408" s="1309"/>
      <c r="CYM408" s="1309"/>
      <c r="CYN408" s="1309"/>
      <c r="CYO408" s="1309"/>
      <c r="CYP408" s="1309"/>
      <c r="CYQ408" s="1309"/>
      <c r="CYR408" s="1309"/>
      <c r="CYS408" s="1309"/>
      <c r="CYT408" s="1309"/>
      <c r="CYU408" s="1309"/>
      <c r="CYV408" s="1309"/>
      <c r="CYW408" s="1309"/>
      <c r="CYX408" s="1309"/>
      <c r="CYY408" s="1309"/>
      <c r="CYZ408" s="1309"/>
      <c r="CZA408" s="1309"/>
      <c r="CZB408" s="1309"/>
      <c r="CZC408" s="1309"/>
      <c r="CZD408" s="1309"/>
      <c r="CZE408" s="1309"/>
      <c r="CZF408" s="1309"/>
      <c r="CZG408" s="1309"/>
      <c r="CZH408" s="1309"/>
      <c r="CZI408" s="1309"/>
      <c r="CZJ408" s="1309"/>
      <c r="CZK408" s="1309"/>
      <c r="CZL408" s="1309"/>
      <c r="CZM408" s="1309"/>
      <c r="CZN408" s="1309"/>
      <c r="CZO408" s="1309"/>
      <c r="CZP408" s="1309"/>
      <c r="CZQ408" s="1309"/>
      <c r="CZR408" s="1309"/>
      <c r="CZS408" s="1309"/>
      <c r="CZT408" s="1309"/>
      <c r="CZU408" s="1309"/>
      <c r="CZV408" s="1309"/>
      <c r="CZW408" s="1309"/>
      <c r="CZX408" s="1309"/>
      <c r="CZY408" s="1309"/>
      <c r="CZZ408" s="1309"/>
      <c r="DAA408" s="1309"/>
      <c r="DAB408" s="1309"/>
      <c r="DAC408" s="1309"/>
      <c r="DAD408" s="1309"/>
      <c r="DAE408" s="1309"/>
      <c r="DAF408" s="1309"/>
      <c r="DAG408" s="1309"/>
      <c r="DAH408" s="1309"/>
      <c r="DAI408" s="1309"/>
      <c r="DAJ408" s="1309"/>
      <c r="DAK408" s="1309"/>
      <c r="DAL408" s="1309"/>
      <c r="DAM408" s="1309"/>
      <c r="DAN408" s="1309"/>
      <c r="DAO408" s="1309"/>
      <c r="DAP408" s="1309"/>
      <c r="DAQ408" s="1309"/>
      <c r="DAR408" s="1309"/>
      <c r="DAS408" s="1309"/>
      <c r="DAT408" s="1309"/>
      <c r="DAU408" s="1309"/>
      <c r="DAV408" s="1309"/>
      <c r="DAW408" s="1309"/>
      <c r="DAX408" s="1309"/>
      <c r="DAY408" s="1309"/>
      <c r="DAZ408" s="1309"/>
      <c r="DBA408" s="1309"/>
      <c r="DBB408" s="1309"/>
      <c r="DBC408" s="1309"/>
      <c r="DBD408" s="1309"/>
      <c r="DBE408" s="1309"/>
      <c r="DBF408" s="1309"/>
      <c r="DBG408" s="1309"/>
      <c r="DBH408" s="1309"/>
      <c r="DBI408" s="1309"/>
      <c r="DBJ408" s="1309"/>
      <c r="DBK408" s="1309"/>
      <c r="DBL408" s="1309"/>
      <c r="DBM408" s="1309"/>
      <c r="DBN408" s="1309"/>
      <c r="DBO408" s="1309"/>
      <c r="DBP408" s="1309"/>
      <c r="DBQ408" s="1309"/>
      <c r="DBR408" s="1309"/>
      <c r="DBS408" s="1309"/>
      <c r="DBT408" s="1309"/>
      <c r="DBU408" s="1309"/>
      <c r="DBV408" s="1309"/>
      <c r="DBW408" s="1309"/>
      <c r="DBX408" s="1309"/>
      <c r="DBY408" s="1309"/>
      <c r="DBZ408" s="1309"/>
      <c r="DCA408" s="1309"/>
      <c r="DCB408" s="1309"/>
      <c r="DCC408" s="1309"/>
      <c r="DCD408" s="1309"/>
      <c r="DCE408" s="1309"/>
      <c r="DCF408" s="1309"/>
      <c r="DCG408" s="1309"/>
      <c r="DCH408" s="1309"/>
      <c r="DCI408" s="1309"/>
      <c r="DCJ408" s="1309"/>
      <c r="DCK408" s="1309"/>
      <c r="DCL408" s="1309"/>
      <c r="DCM408" s="1309"/>
      <c r="DCN408" s="1309"/>
      <c r="DCO408" s="1309"/>
      <c r="DCP408" s="1309"/>
      <c r="DCQ408" s="1309"/>
      <c r="DCR408" s="1309"/>
      <c r="DCS408" s="1309"/>
      <c r="DCT408" s="1309"/>
      <c r="DCU408" s="1309"/>
      <c r="DCV408" s="1309"/>
      <c r="DCW408" s="1309"/>
      <c r="DCX408" s="1309"/>
      <c r="DCY408" s="1309"/>
      <c r="DCZ408" s="1309"/>
      <c r="DDA408" s="1309"/>
      <c r="DDB408" s="1309"/>
      <c r="DDC408" s="1309"/>
      <c r="DDD408" s="1309"/>
      <c r="DDE408" s="1309"/>
      <c r="DDF408" s="1309"/>
      <c r="DDG408" s="1309"/>
      <c r="DDH408" s="1309"/>
      <c r="DDI408" s="1309"/>
      <c r="DDJ408" s="1309"/>
      <c r="DDK408" s="1309"/>
      <c r="DDL408" s="1309"/>
      <c r="DDM408" s="1309"/>
      <c r="DDN408" s="1309"/>
      <c r="DDO408" s="1309"/>
      <c r="DDP408" s="1309"/>
      <c r="DDQ408" s="1309"/>
      <c r="DDR408" s="1309"/>
      <c r="DDS408" s="1309"/>
      <c r="DDT408" s="1309"/>
      <c r="DDU408" s="1309"/>
      <c r="DDV408" s="1309"/>
      <c r="DDW408" s="1309"/>
      <c r="DDX408" s="1309"/>
      <c r="DDY408" s="1309"/>
      <c r="DDZ408" s="1309"/>
      <c r="DEA408" s="1309"/>
      <c r="DEB408" s="1309"/>
      <c r="DEC408" s="1309"/>
      <c r="DED408" s="1309"/>
      <c r="DEE408" s="1309"/>
      <c r="DEF408" s="1309"/>
      <c r="DEG408" s="1309"/>
      <c r="DEH408" s="1309"/>
      <c r="DEI408" s="1309"/>
      <c r="DEJ408" s="1309"/>
      <c r="DEK408" s="1309"/>
      <c r="DEL408" s="1309"/>
      <c r="DEM408" s="1309"/>
      <c r="DEN408" s="1309"/>
      <c r="DEO408" s="1309"/>
      <c r="DEP408" s="1309"/>
      <c r="DEQ408" s="1309"/>
      <c r="DER408" s="1309"/>
      <c r="DES408" s="1309"/>
      <c r="DET408" s="1309"/>
      <c r="DEU408" s="1309"/>
      <c r="DEV408" s="1309"/>
      <c r="DEW408" s="1309"/>
      <c r="DEX408" s="1309"/>
      <c r="DEY408" s="1309"/>
      <c r="DEZ408" s="1309"/>
      <c r="DFA408" s="1309"/>
      <c r="DFB408" s="1309"/>
      <c r="DFC408" s="1309"/>
      <c r="DFD408" s="1309"/>
      <c r="DFE408" s="1309"/>
      <c r="DFF408" s="1309"/>
      <c r="DFG408" s="1309"/>
      <c r="DFH408" s="1309"/>
      <c r="DFI408" s="1309"/>
      <c r="DFJ408" s="1309"/>
      <c r="DFK408" s="1309"/>
      <c r="DFL408" s="1309"/>
      <c r="DFM408" s="1309"/>
      <c r="DFN408" s="1309"/>
      <c r="DFO408" s="1309"/>
      <c r="DFP408" s="1309"/>
      <c r="DFQ408" s="1309"/>
      <c r="DFR408" s="1309"/>
      <c r="DFS408" s="1309"/>
      <c r="DFT408" s="1309"/>
      <c r="DFU408" s="1309"/>
      <c r="DFV408" s="1309"/>
      <c r="DFW408" s="1309"/>
      <c r="DFX408" s="1309"/>
      <c r="DFY408" s="1309"/>
      <c r="DFZ408" s="1309"/>
      <c r="DGA408" s="1309"/>
      <c r="DGB408" s="1309"/>
      <c r="DGC408" s="1309"/>
      <c r="DGD408" s="1309"/>
      <c r="DGE408" s="1309"/>
      <c r="DGF408" s="1309"/>
      <c r="DGG408" s="1309"/>
      <c r="DGH408" s="1309"/>
      <c r="DGI408" s="1309"/>
      <c r="DGJ408" s="1309"/>
      <c r="DGK408" s="1309"/>
      <c r="DGL408" s="1309"/>
      <c r="DGM408" s="1309"/>
      <c r="DGN408" s="1309"/>
      <c r="DGO408" s="1309"/>
      <c r="DGP408" s="1309"/>
      <c r="DGQ408" s="1309"/>
      <c r="DGR408" s="1309"/>
      <c r="DGS408" s="1309"/>
      <c r="DGT408" s="1309"/>
      <c r="DGU408" s="1309"/>
      <c r="DGV408" s="1309"/>
      <c r="DGW408" s="1309"/>
      <c r="DGX408" s="1309"/>
      <c r="DGY408" s="1309"/>
      <c r="DGZ408" s="1309"/>
      <c r="DHA408" s="1309"/>
      <c r="DHB408" s="1309"/>
      <c r="DHC408" s="1309"/>
      <c r="DHD408" s="1309"/>
      <c r="DHE408" s="1309"/>
      <c r="DHF408" s="1309"/>
      <c r="DHG408" s="1309"/>
      <c r="DHH408" s="1309"/>
      <c r="DHI408" s="1309"/>
      <c r="DHJ408" s="1309"/>
      <c r="DHK408" s="1309"/>
      <c r="DHL408" s="1309"/>
      <c r="DHM408" s="1309"/>
      <c r="DHN408" s="1309"/>
      <c r="DHO408" s="1309"/>
      <c r="DHP408" s="1309"/>
      <c r="DHQ408" s="1309"/>
      <c r="DHR408" s="1309"/>
      <c r="DHS408" s="1309"/>
      <c r="DHT408" s="1309"/>
      <c r="DHU408" s="1309"/>
      <c r="DHV408" s="1309"/>
      <c r="DHW408" s="1309"/>
      <c r="DHX408" s="1309"/>
      <c r="DHY408" s="1309"/>
      <c r="DHZ408" s="1309"/>
      <c r="DIA408" s="1309"/>
      <c r="DIB408" s="1309"/>
      <c r="DIC408" s="1309"/>
      <c r="DID408" s="1309"/>
      <c r="DIE408" s="1309"/>
      <c r="DIF408" s="1309"/>
      <c r="DIG408" s="1309"/>
      <c r="DIH408" s="1309"/>
      <c r="DII408" s="1309"/>
      <c r="DIJ408" s="1309"/>
      <c r="DIK408" s="1309"/>
      <c r="DIL408" s="1309"/>
      <c r="DIM408" s="1309"/>
      <c r="DIN408" s="1309"/>
      <c r="DIO408" s="1309"/>
      <c r="DIP408" s="1309"/>
      <c r="DIQ408" s="1309"/>
      <c r="DIR408" s="1309"/>
      <c r="DIS408" s="1309"/>
      <c r="DIT408" s="1309"/>
      <c r="DIU408" s="1309"/>
      <c r="DIV408" s="1309"/>
      <c r="DIW408" s="1309"/>
      <c r="DIX408" s="1309"/>
      <c r="DIY408" s="1309"/>
      <c r="DIZ408" s="1309"/>
      <c r="DJA408" s="1309"/>
      <c r="DJB408" s="1309"/>
      <c r="DJC408" s="1309"/>
      <c r="DJD408" s="1309"/>
      <c r="DJE408" s="1309"/>
      <c r="DJF408" s="1309"/>
      <c r="DJG408" s="1309"/>
      <c r="DJH408" s="1309"/>
      <c r="DJI408" s="1309"/>
      <c r="DJJ408" s="1309"/>
      <c r="DJK408" s="1309"/>
      <c r="DJL408" s="1309"/>
      <c r="DJM408" s="1309"/>
      <c r="DJN408" s="1309"/>
      <c r="DJO408" s="1309"/>
      <c r="DJP408" s="1309"/>
      <c r="DJQ408" s="1309"/>
      <c r="DJR408" s="1309"/>
      <c r="DJS408" s="1309"/>
      <c r="DJT408" s="1309"/>
      <c r="DJU408" s="1309"/>
      <c r="DJV408" s="1309"/>
      <c r="DJW408" s="1309"/>
      <c r="DJX408" s="1309"/>
      <c r="DJY408" s="1309"/>
      <c r="DJZ408" s="1309"/>
      <c r="DKA408" s="1309"/>
      <c r="DKB408" s="1309"/>
      <c r="DKC408" s="1309"/>
      <c r="DKD408" s="1309"/>
      <c r="DKE408" s="1309"/>
      <c r="DKF408" s="1309"/>
      <c r="DKG408" s="1309"/>
      <c r="DKH408" s="1309"/>
      <c r="DKI408" s="1309"/>
      <c r="DKJ408" s="1309"/>
      <c r="DKK408" s="1309"/>
      <c r="DKL408" s="1309"/>
      <c r="DKM408" s="1309"/>
      <c r="DKN408" s="1309"/>
      <c r="DKO408" s="1309"/>
      <c r="DKP408" s="1309"/>
      <c r="DKQ408" s="1309"/>
      <c r="DKR408" s="1309"/>
      <c r="DKS408" s="1309"/>
      <c r="DKT408" s="1309"/>
      <c r="DKU408" s="1309"/>
      <c r="DKV408" s="1309"/>
      <c r="DKW408" s="1309"/>
      <c r="DKX408" s="1309"/>
      <c r="DKY408" s="1309"/>
      <c r="DKZ408" s="1309"/>
      <c r="DLA408" s="1309"/>
      <c r="DLB408" s="1309"/>
      <c r="DLC408" s="1309"/>
      <c r="DLD408" s="1309"/>
      <c r="DLE408" s="1309"/>
      <c r="DLF408" s="1309"/>
      <c r="DLG408" s="1309"/>
      <c r="DLH408" s="1309"/>
      <c r="DLI408" s="1309"/>
      <c r="DLJ408" s="1309"/>
      <c r="DLK408" s="1309"/>
      <c r="DLL408" s="1309"/>
      <c r="DLM408" s="1309"/>
      <c r="DLN408" s="1309"/>
      <c r="DLO408" s="1309"/>
      <c r="DLP408" s="1309"/>
      <c r="DLQ408" s="1309"/>
      <c r="DLR408" s="1309"/>
      <c r="DLS408" s="1309"/>
      <c r="DLT408" s="1309"/>
      <c r="DLU408" s="1309"/>
      <c r="DLV408" s="1309"/>
      <c r="DLW408" s="1309"/>
      <c r="DLX408" s="1309"/>
      <c r="DLY408" s="1309"/>
      <c r="DLZ408" s="1309"/>
      <c r="DMA408" s="1309"/>
      <c r="DMB408" s="1309"/>
      <c r="DMC408" s="1309"/>
      <c r="DMD408" s="1309"/>
      <c r="DME408" s="1309"/>
      <c r="DMF408" s="1309"/>
      <c r="DMG408" s="1309"/>
      <c r="DMH408" s="1309"/>
      <c r="DMI408" s="1309"/>
      <c r="DMJ408" s="1309"/>
      <c r="DMK408" s="1309"/>
      <c r="DML408" s="1309"/>
      <c r="DMM408" s="1309"/>
      <c r="DMN408" s="1309"/>
      <c r="DMO408" s="1309"/>
      <c r="DMP408" s="1309"/>
      <c r="DMQ408" s="1309"/>
      <c r="DMR408" s="1309"/>
      <c r="DMS408" s="1309"/>
      <c r="DMT408" s="1309"/>
      <c r="DMU408" s="1309"/>
      <c r="DMV408" s="1309"/>
      <c r="DMW408" s="1309"/>
      <c r="DMX408" s="1309"/>
      <c r="DMY408" s="1309"/>
      <c r="DMZ408" s="1309"/>
      <c r="DNA408" s="1309"/>
      <c r="DNB408" s="1309"/>
      <c r="DNC408" s="1309"/>
      <c r="DND408" s="1309"/>
      <c r="DNE408" s="1309"/>
      <c r="DNF408" s="1309"/>
      <c r="DNG408" s="1309"/>
      <c r="DNH408" s="1309"/>
      <c r="DNI408" s="1309"/>
      <c r="DNJ408" s="1309"/>
      <c r="DNK408" s="1309"/>
      <c r="DNL408" s="1309"/>
      <c r="DNM408" s="1309"/>
      <c r="DNN408" s="1309"/>
      <c r="DNO408" s="1309"/>
      <c r="DNP408" s="1309"/>
      <c r="DNQ408" s="1309"/>
      <c r="DNR408" s="1309"/>
      <c r="DNS408" s="1309"/>
      <c r="DNT408" s="1309"/>
      <c r="DNU408" s="1309"/>
      <c r="DNV408" s="1309"/>
      <c r="DNW408" s="1309"/>
      <c r="DNX408" s="1309"/>
      <c r="DNY408" s="1309"/>
      <c r="DNZ408" s="1309"/>
      <c r="DOA408" s="1309"/>
      <c r="DOB408" s="1309"/>
      <c r="DOC408" s="1309"/>
      <c r="DOD408" s="1309"/>
      <c r="DOE408" s="1309"/>
      <c r="DOF408" s="1309"/>
      <c r="DOG408" s="1309"/>
      <c r="DOH408" s="1309"/>
      <c r="DOI408" s="1309"/>
      <c r="DOJ408" s="1309"/>
      <c r="DOK408" s="1309"/>
      <c r="DOL408" s="1309"/>
      <c r="DOM408" s="1309"/>
      <c r="DON408" s="1309"/>
      <c r="DOO408" s="1309"/>
      <c r="DOP408" s="1309"/>
      <c r="DOQ408" s="1309"/>
      <c r="DOR408" s="1309"/>
      <c r="DOS408" s="1309"/>
      <c r="DOT408" s="1309"/>
      <c r="DOU408" s="1309"/>
      <c r="DOV408" s="1309"/>
      <c r="DOW408" s="1309"/>
      <c r="DOX408" s="1309"/>
      <c r="DOY408" s="1309"/>
      <c r="DOZ408" s="1309"/>
      <c r="DPA408" s="1309"/>
      <c r="DPB408" s="1309"/>
      <c r="DPC408" s="1309"/>
      <c r="DPD408" s="1309"/>
      <c r="DPE408" s="1309"/>
      <c r="DPF408" s="1309"/>
      <c r="DPG408" s="1309"/>
      <c r="DPH408" s="1309"/>
      <c r="DPI408" s="1309"/>
      <c r="DPJ408" s="1309"/>
      <c r="DPK408" s="1309"/>
      <c r="DPL408" s="1309"/>
      <c r="DPM408" s="1309"/>
      <c r="DPN408" s="1309"/>
      <c r="DPO408" s="1309"/>
      <c r="DPP408" s="1309"/>
      <c r="DPQ408" s="1309"/>
      <c r="DPR408" s="1309"/>
      <c r="DPS408" s="1309"/>
      <c r="DPT408" s="1309"/>
      <c r="DPU408" s="1309"/>
      <c r="DPV408" s="1309"/>
      <c r="DPW408" s="1309"/>
      <c r="DPX408" s="1309"/>
      <c r="DPY408" s="1309"/>
      <c r="DPZ408" s="1309"/>
      <c r="DQA408" s="1309"/>
      <c r="DQB408" s="1309"/>
      <c r="DQC408" s="1309"/>
      <c r="DQD408" s="1309"/>
      <c r="DQE408" s="1309"/>
      <c r="DQF408" s="1309"/>
      <c r="DQG408" s="1309"/>
      <c r="DQH408" s="1309"/>
      <c r="DQI408" s="1309"/>
      <c r="DQJ408" s="1309"/>
      <c r="DQK408" s="1309"/>
      <c r="DQL408" s="1309"/>
      <c r="DQM408" s="1309"/>
      <c r="DQN408" s="1309"/>
      <c r="DQO408" s="1309"/>
      <c r="DQP408" s="1309"/>
      <c r="DQQ408" s="1309"/>
      <c r="DQR408" s="1309"/>
      <c r="DQS408" s="1309"/>
      <c r="DQT408" s="1309"/>
      <c r="DQU408" s="1309"/>
      <c r="DQV408" s="1309"/>
      <c r="DQW408" s="1309"/>
      <c r="DQX408" s="1309"/>
      <c r="DQY408" s="1309"/>
      <c r="DQZ408" s="1309"/>
      <c r="DRA408" s="1309"/>
      <c r="DRB408" s="1309"/>
      <c r="DRC408" s="1309"/>
      <c r="DRD408" s="1309"/>
      <c r="DRE408" s="1309"/>
      <c r="DRF408" s="1309"/>
      <c r="DRG408" s="1309"/>
      <c r="DRH408" s="1309"/>
      <c r="DRI408" s="1309"/>
      <c r="DRJ408" s="1309"/>
      <c r="DRK408" s="1309"/>
      <c r="DRL408" s="1309"/>
      <c r="DRM408" s="1309"/>
      <c r="DRN408" s="1309"/>
      <c r="DRO408" s="1309"/>
      <c r="DRP408" s="1309"/>
      <c r="DRQ408" s="1309"/>
      <c r="DRR408" s="1309"/>
      <c r="DRS408" s="1309"/>
      <c r="DRT408" s="1309"/>
      <c r="DRU408" s="1309"/>
      <c r="DRV408" s="1309"/>
      <c r="DRW408" s="1309"/>
      <c r="DRX408" s="1309"/>
      <c r="DRY408" s="1309"/>
      <c r="DRZ408" s="1309"/>
      <c r="DSA408" s="1309"/>
      <c r="DSB408" s="1309"/>
      <c r="DSC408" s="1309"/>
      <c r="DSD408" s="1309"/>
      <c r="DSE408" s="1309"/>
      <c r="DSF408" s="1309"/>
      <c r="DSG408" s="1309"/>
      <c r="DSH408" s="1309"/>
      <c r="DSI408" s="1309"/>
      <c r="DSJ408" s="1309"/>
      <c r="DSK408" s="1309"/>
      <c r="DSL408" s="1309"/>
      <c r="DSM408" s="1309"/>
      <c r="DSN408" s="1309"/>
      <c r="DSO408" s="1309"/>
      <c r="DSP408" s="1309"/>
      <c r="DSQ408" s="1309"/>
      <c r="DSR408" s="1309"/>
      <c r="DSS408" s="1309"/>
      <c r="DST408" s="1309"/>
      <c r="DSU408" s="1309"/>
      <c r="DSV408" s="1309"/>
      <c r="DSW408" s="1309"/>
      <c r="DSX408" s="1309"/>
      <c r="DSY408" s="1309"/>
      <c r="DSZ408" s="1309"/>
      <c r="DTA408" s="1309"/>
      <c r="DTB408" s="1309"/>
      <c r="DTC408" s="1309"/>
      <c r="DTD408" s="1309"/>
      <c r="DTE408" s="1309"/>
      <c r="DTF408" s="1309"/>
      <c r="DTG408" s="1309"/>
      <c r="DTH408" s="1309"/>
      <c r="DTI408" s="1309"/>
      <c r="DTJ408" s="1309"/>
      <c r="DTK408" s="1309"/>
      <c r="DTL408" s="1309"/>
      <c r="DTM408" s="1309"/>
      <c r="DTN408" s="1309"/>
      <c r="DTO408" s="1309"/>
      <c r="DTP408" s="1309"/>
      <c r="DTQ408" s="1309"/>
      <c r="DTR408" s="1309"/>
      <c r="DTS408" s="1309"/>
      <c r="DTT408" s="1309"/>
      <c r="DTU408" s="1309"/>
      <c r="DTV408" s="1309"/>
      <c r="DTW408" s="1309"/>
      <c r="DTX408" s="1309"/>
      <c r="DTY408" s="1309"/>
      <c r="DTZ408" s="1309"/>
      <c r="DUA408" s="1309"/>
      <c r="DUB408" s="1309"/>
      <c r="DUC408" s="1309"/>
      <c r="DUD408" s="1309"/>
      <c r="DUE408" s="1309"/>
      <c r="DUF408" s="1309"/>
      <c r="DUG408" s="1309"/>
      <c r="DUH408" s="1309"/>
      <c r="DUI408" s="1309"/>
      <c r="DUJ408" s="1309"/>
      <c r="DUK408" s="1309"/>
      <c r="DUL408" s="1309"/>
      <c r="DUM408" s="1309"/>
      <c r="DUN408" s="1309"/>
      <c r="DUO408" s="1309"/>
      <c r="DUP408" s="1309"/>
      <c r="DUQ408" s="1309"/>
      <c r="DUR408" s="1309"/>
      <c r="DUS408" s="1309"/>
      <c r="DUT408" s="1309"/>
      <c r="DUU408" s="1309"/>
      <c r="DUV408" s="1309"/>
      <c r="DUW408" s="1309"/>
      <c r="DUX408" s="1309"/>
      <c r="DUY408" s="1309"/>
      <c r="DUZ408" s="1309"/>
      <c r="DVA408" s="1309"/>
      <c r="DVB408" s="1309"/>
      <c r="DVC408" s="1309"/>
      <c r="DVD408" s="1309"/>
      <c r="DVE408" s="1309"/>
      <c r="DVF408" s="1309"/>
      <c r="DVG408" s="1309"/>
      <c r="DVH408" s="1309"/>
      <c r="DVI408" s="1309"/>
      <c r="DVJ408" s="1309"/>
      <c r="DVK408" s="1309"/>
      <c r="DVL408" s="1309"/>
      <c r="DVM408" s="1309"/>
      <c r="DVN408" s="1309"/>
      <c r="DVO408" s="1309"/>
      <c r="DVP408" s="1309"/>
      <c r="DVQ408" s="1309"/>
      <c r="DVR408" s="1309"/>
      <c r="DVS408" s="1309"/>
      <c r="DVT408" s="1309"/>
      <c r="DVU408" s="1309"/>
      <c r="DVV408" s="1309"/>
      <c r="DVW408" s="1309"/>
      <c r="DVX408" s="1309"/>
      <c r="DVY408" s="1309"/>
      <c r="DVZ408" s="1309"/>
      <c r="DWA408" s="1309"/>
      <c r="DWB408" s="1309"/>
      <c r="DWC408" s="1309"/>
      <c r="DWD408" s="1309"/>
      <c r="DWE408" s="1309"/>
      <c r="DWF408" s="1309"/>
      <c r="DWG408" s="1309"/>
      <c r="DWH408" s="1309"/>
      <c r="DWI408" s="1309"/>
      <c r="DWJ408" s="1309"/>
      <c r="DWK408" s="1309"/>
      <c r="DWL408" s="1309"/>
      <c r="DWM408" s="1309"/>
      <c r="DWN408" s="1309"/>
      <c r="DWO408" s="1309"/>
      <c r="DWP408" s="1309"/>
      <c r="DWQ408" s="1309"/>
      <c r="DWR408" s="1309"/>
      <c r="DWS408" s="1309"/>
      <c r="DWT408" s="1309"/>
      <c r="DWU408" s="1309"/>
      <c r="DWV408" s="1309"/>
      <c r="DWW408" s="1309"/>
      <c r="DWX408" s="1309"/>
      <c r="DWY408" s="1309"/>
      <c r="DWZ408" s="1309"/>
      <c r="DXA408" s="1309"/>
      <c r="DXB408" s="1309"/>
      <c r="DXC408" s="1309"/>
      <c r="DXD408" s="1309"/>
      <c r="DXE408" s="1309"/>
      <c r="DXF408" s="1309"/>
      <c r="DXG408" s="1309"/>
      <c r="DXH408" s="1309"/>
      <c r="DXI408" s="1309"/>
      <c r="DXJ408" s="1309"/>
      <c r="DXK408" s="1309"/>
      <c r="DXL408" s="1309"/>
      <c r="DXM408" s="1309"/>
      <c r="DXN408" s="1309"/>
      <c r="DXO408" s="1309"/>
      <c r="DXP408" s="1309"/>
      <c r="DXQ408" s="1309"/>
      <c r="DXR408" s="1309"/>
      <c r="DXS408" s="1309"/>
      <c r="DXT408" s="1309"/>
      <c r="DXU408" s="1309"/>
      <c r="DXV408" s="1309"/>
      <c r="DXW408" s="1309"/>
      <c r="DXX408" s="1309"/>
      <c r="DXY408" s="1309"/>
      <c r="DXZ408" s="1309"/>
      <c r="DYA408" s="1309"/>
      <c r="DYB408" s="1309"/>
      <c r="DYC408" s="1309"/>
      <c r="DYD408" s="1309"/>
      <c r="DYE408" s="1309"/>
      <c r="DYF408" s="1309"/>
      <c r="DYG408" s="1309"/>
      <c r="DYH408" s="1309"/>
      <c r="DYI408" s="1309"/>
      <c r="DYJ408" s="1309"/>
      <c r="DYK408" s="1309"/>
      <c r="DYL408" s="1309"/>
      <c r="DYM408" s="1309"/>
      <c r="DYN408" s="1309"/>
      <c r="DYO408" s="1309"/>
      <c r="DYP408" s="1309"/>
      <c r="DYQ408" s="1309"/>
      <c r="DYR408" s="1309"/>
      <c r="DYS408" s="1309"/>
      <c r="DYT408" s="1309"/>
      <c r="DYU408" s="1309"/>
      <c r="DYV408" s="1309"/>
      <c r="DYW408" s="1309"/>
      <c r="DYX408" s="1309"/>
      <c r="DYY408" s="1309"/>
      <c r="DYZ408" s="1309"/>
      <c r="DZA408" s="1309"/>
      <c r="DZB408" s="1309"/>
      <c r="DZC408" s="1309"/>
      <c r="DZD408" s="1309"/>
      <c r="DZE408" s="1309"/>
      <c r="DZF408" s="1309"/>
      <c r="DZG408" s="1309"/>
      <c r="DZH408" s="1309"/>
      <c r="DZI408" s="1309"/>
      <c r="DZJ408" s="1309"/>
      <c r="DZK408" s="1309"/>
      <c r="DZL408" s="1309"/>
      <c r="DZM408" s="1309"/>
      <c r="DZN408" s="1309"/>
      <c r="DZO408" s="1309"/>
      <c r="DZP408" s="1309"/>
      <c r="DZQ408" s="1309"/>
      <c r="DZR408" s="1309"/>
      <c r="DZS408" s="1309"/>
      <c r="DZT408" s="1309"/>
      <c r="DZU408" s="1309"/>
      <c r="DZV408" s="1309"/>
      <c r="DZW408" s="1309"/>
      <c r="DZX408" s="1309"/>
      <c r="DZY408" s="1309"/>
      <c r="DZZ408" s="1309"/>
      <c r="EAA408" s="1309"/>
      <c r="EAB408" s="1309"/>
      <c r="EAC408" s="1309"/>
      <c r="EAD408" s="1309"/>
      <c r="EAE408" s="1309"/>
      <c r="EAF408" s="1309"/>
      <c r="EAG408" s="1309"/>
      <c r="EAH408" s="1309"/>
      <c r="EAI408" s="1309"/>
      <c r="EAJ408" s="1309"/>
      <c r="EAK408" s="1309"/>
      <c r="EAL408" s="1309"/>
      <c r="EAM408" s="1309"/>
      <c r="EAN408" s="1309"/>
      <c r="EAO408" s="1309"/>
      <c r="EAP408" s="1309"/>
      <c r="EAQ408" s="1309"/>
      <c r="EAR408" s="1309"/>
      <c r="EAS408" s="1309"/>
      <c r="EAT408" s="1309"/>
      <c r="EAU408" s="1309"/>
      <c r="EAV408" s="1309"/>
      <c r="EAW408" s="1309"/>
      <c r="EAX408" s="1309"/>
      <c r="EAY408" s="1309"/>
      <c r="EAZ408" s="1309"/>
      <c r="EBA408" s="1309"/>
      <c r="EBB408" s="1309"/>
      <c r="EBC408" s="1309"/>
      <c r="EBD408" s="1309"/>
      <c r="EBE408" s="1309"/>
      <c r="EBF408" s="1309"/>
      <c r="EBG408" s="1309"/>
      <c r="EBH408" s="1309"/>
      <c r="EBI408" s="1309"/>
      <c r="EBJ408" s="1309"/>
      <c r="EBK408" s="1309"/>
      <c r="EBL408" s="1309"/>
      <c r="EBM408" s="1309"/>
      <c r="EBN408" s="1309"/>
      <c r="EBO408" s="1309"/>
      <c r="EBP408" s="1309"/>
      <c r="EBQ408" s="1309"/>
      <c r="EBR408" s="1309"/>
      <c r="EBS408" s="1309"/>
      <c r="EBT408" s="1309"/>
      <c r="EBU408" s="1309"/>
      <c r="EBV408" s="1309"/>
      <c r="EBW408" s="1309"/>
      <c r="EBX408" s="1309"/>
      <c r="EBY408" s="1309"/>
      <c r="EBZ408" s="1309"/>
      <c r="ECA408" s="1309"/>
      <c r="ECB408" s="1309"/>
      <c r="ECC408" s="1309"/>
      <c r="ECD408" s="1309"/>
      <c r="ECE408" s="1309"/>
      <c r="ECF408" s="1309"/>
      <c r="ECG408" s="1309"/>
      <c r="ECH408" s="1309"/>
      <c r="ECI408" s="1309"/>
      <c r="ECJ408" s="1309"/>
      <c r="ECK408" s="1309"/>
      <c r="ECL408" s="1309"/>
      <c r="ECM408" s="1309"/>
      <c r="ECN408" s="1309"/>
      <c r="ECO408" s="1309"/>
      <c r="ECP408" s="1309"/>
      <c r="ECQ408" s="1309"/>
      <c r="ECR408" s="1309"/>
      <c r="ECS408" s="1309"/>
      <c r="ECT408" s="1309"/>
      <c r="ECU408" s="1309"/>
      <c r="ECV408" s="1309"/>
      <c r="ECW408" s="1309"/>
      <c r="ECX408" s="1309"/>
      <c r="ECY408" s="1309"/>
      <c r="ECZ408" s="1309"/>
      <c r="EDA408" s="1309"/>
      <c r="EDB408" s="1309"/>
      <c r="EDC408" s="1309"/>
      <c r="EDD408" s="1309"/>
      <c r="EDE408" s="1309"/>
      <c r="EDF408" s="1309"/>
      <c r="EDG408" s="1309"/>
      <c r="EDH408" s="1309"/>
      <c r="EDI408" s="1309"/>
      <c r="EDJ408" s="1309"/>
      <c r="EDK408" s="1309"/>
      <c r="EDL408" s="1309"/>
      <c r="EDM408" s="1309"/>
      <c r="EDN408" s="1309"/>
      <c r="EDO408" s="1309"/>
      <c r="EDP408" s="1309"/>
      <c r="EDQ408" s="1309"/>
      <c r="EDR408" s="1309"/>
      <c r="EDS408" s="1309"/>
      <c r="EDT408" s="1309"/>
      <c r="EDU408" s="1309"/>
      <c r="EDV408" s="1309"/>
      <c r="EDW408" s="1309"/>
      <c r="EDX408" s="1309"/>
      <c r="EDY408" s="1309"/>
      <c r="EDZ408" s="1309"/>
      <c r="EEA408" s="1309"/>
      <c r="EEB408" s="1309"/>
      <c r="EEC408" s="1309"/>
      <c r="EED408" s="1309"/>
      <c r="EEE408" s="1309"/>
      <c r="EEF408" s="1309"/>
      <c r="EEG408" s="1309"/>
      <c r="EEH408" s="1309"/>
      <c r="EEI408" s="1309"/>
      <c r="EEJ408" s="1309"/>
      <c r="EEK408" s="1309"/>
      <c r="EEL408" s="1309"/>
      <c r="EEM408" s="1309"/>
      <c r="EEN408" s="1309"/>
      <c r="EEO408" s="1309"/>
      <c r="EEP408" s="1309"/>
      <c r="EEQ408" s="1309"/>
      <c r="EER408" s="1309"/>
      <c r="EES408" s="1309"/>
      <c r="EET408" s="1309"/>
      <c r="EEU408" s="1309"/>
      <c r="EEV408" s="1309"/>
      <c r="EEW408" s="1309"/>
      <c r="EEX408" s="1309"/>
      <c r="EEY408" s="1309"/>
      <c r="EEZ408" s="1309"/>
      <c r="EFA408" s="1309"/>
      <c r="EFB408" s="1309"/>
      <c r="EFC408" s="1309"/>
      <c r="EFD408" s="1309"/>
      <c r="EFE408" s="1309"/>
      <c r="EFF408" s="1309"/>
      <c r="EFG408" s="1309"/>
      <c r="EFH408" s="1309"/>
      <c r="EFI408" s="1309"/>
      <c r="EFJ408" s="1309"/>
      <c r="EFK408" s="1309"/>
      <c r="EFL408" s="1309"/>
      <c r="EFM408" s="1309"/>
      <c r="EFN408" s="1309"/>
      <c r="EFO408" s="1309"/>
      <c r="EFP408" s="1309"/>
      <c r="EFQ408" s="1309"/>
      <c r="EFR408" s="1309"/>
      <c r="EFS408" s="1309"/>
      <c r="EFT408" s="1309"/>
      <c r="EFU408" s="1309"/>
      <c r="EFV408" s="1309"/>
      <c r="EFW408" s="1309"/>
      <c r="EFX408" s="1309"/>
      <c r="EFY408" s="1309"/>
      <c r="EFZ408" s="1309"/>
      <c r="EGA408" s="1309"/>
      <c r="EGB408" s="1309"/>
      <c r="EGC408" s="1309"/>
      <c r="EGD408" s="1309"/>
      <c r="EGE408" s="1309"/>
      <c r="EGF408" s="1309"/>
      <c r="EGG408" s="1309"/>
      <c r="EGH408" s="1309"/>
      <c r="EGI408" s="1309"/>
      <c r="EGJ408" s="1309"/>
      <c r="EGK408" s="1309"/>
      <c r="EGL408" s="1309"/>
      <c r="EGM408" s="1309"/>
      <c r="EGN408" s="1309"/>
      <c r="EGO408" s="1309"/>
      <c r="EGP408" s="1309"/>
      <c r="EGQ408" s="1309"/>
      <c r="EGR408" s="1309"/>
      <c r="EGS408" s="1309"/>
      <c r="EGT408" s="1309"/>
      <c r="EGU408" s="1309"/>
      <c r="EGV408" s="1309"/>
      <c r="EGW408" s="1309"/>
      <c r="EGX408" s="1309"/>
      <c r="EGY408" s="1309"/>
      <c r="EGZ408" s="1309"/>
      <c r="EHA408" s="1309"/>
      <c r="EHB408" s="1309"/>
      <c r="EHC408" s="1309"/>
      <c r="EHD408" s="1309"/>
      <c r="EHE408" s="1309"/>
      <c r="EHF408" s="1309"/>
      <c r="EHG408" s="1309"/>
      <c r="EHH408" s="1309"/>
      <c r="EHI408" s="1309"/>
      <c r="EHJ408" s="1309"/>
      <c r="EHK408" s="1309"/>
      <c r="EHL408" s="1309"/>
      <c r="EHM408" s="1309"/>
      <c r="EHN408" s="1309"/>
      <c r="EHO408" s="1309"/>
      <c r="EHP408" s="1309"/>
      <c r="EHQ408" s="1309"/>
      <c r="EHR408" s="1309"/>
      <c r="EHS408" s="1309"/>
      <c r="EHT408" s="1309"/>
      <c r="EHU408" s="1309"/>
      <c r="EHV408" s="1309"/>
      <c r="EHW408" s="1309"/>
      <c r="EHX408" s="1309"/>
      <c r="EHY408" s="1309"/>
      <c r="EHZ408" s="1309"/>
      <c r="EIA408" s="1309"/>
      <c r="EIB408" s="1309"/>
      <c r="EIC408" s="1309"/>
      <c r="EID408" s="1309"/>
      <c r="EIE408" s="1309"/>
      <c r="EIF408" s="1309"/>
      <c r="EIG408" s="1309"/>
      <c r="EIH408" s="1309"/>
      <c r="EII408" s="1309"/>
      <c r="EIJ408" s="1309"/>
      <c r="EIK408" s="1309"/>
      <c r="EIL408" s="1309"/>
      <c r="EIM408" s="1309"/>
      <c r="EIN408" s="1309"/>
      <c r="EIO408" s="1309"/>
      <c r="EIP408" s="1309"/>
      <c r="EIQ408" s="1309"/>
      <c r="EIR408" s="1309"/>
      <c r="EIS408" s="1309"/>
      <c r="EIT408" s="1309"/>
      <c r="EIU408" s="1309"/>
      <c r="EIV408" s="1309"/>
      <c r="EIW408" s="1309"/>
      <c r="EIX408" s="1309"/>
      <c r="EIY408" s="1309"/>
      <c r="EIZ408" s="1309"/>
      <c r="EJA408" s="1309"/>
      <c r="EJB408" s="1309"/>
      <c r="EJC408" s="1309"/>
      <c r="EJD408" s="1309"/>
      <c r="EJE408" s="1309"/>
      <c r="EJF408" s="1309"/>
      <c r="EJG408" s="1309"/>
      <c r="EJH408" s="1309"/>
      <c r="EJI408" s="1309"/>
      <c r="EJJ408" s="1309"/>
      <c r="EJK408" s="1309"/>
      <c r="EJL408" s="1309"/>
      <c r="EJM408" s="1309"/>
      <c r="EJN408" s="1309"/>
      <c r="EJO408" s="1309"/>
      <c r="EJP408" s="1309"/>
      <c r="EJQ408" s="1309"/>
      <c r="EJR408" s="1309"/>
      <c r="EJS408" s="1309"/>
      <c r="EJT408" s="1309"/>
      <c r="EJU408" s="1309"/>
      <c r="EJV408" s="1309"/>
      <c r="EJW408" s="1309"/>
      <c r="EJX408" s="1309"/>
      <c r="EJY408" s="1309"/>
      <c r="EJZ408" s="1309"/>
      <c r="EKA408" s="1309"/>
      <c r="EKB408" s="1309"/>
      <c r="EKC408" s="1309"/>
      <c r="EKD408" s="1309"/>
      <c r="EKE408" s="1309"/>
      <c r="EKF408" s="1309"/>
      <c r="EKG408" s="1309"/>
      <c r="EKH408" s="1309"/>
      <c r="EKI408" s="1309"/>
      <c r="EKJ408" s="1309"/>
      <c r="EKK408" s="1309"/>
      <c r="EKL408" s="1309"/>
      <c r="EKM408" s="1309"/>
      <c r="EKN408" s="1309"/>
      <c r="EKO408" s="1309"/>
      <c r="EKP408" s="1309"/>
      <c r="EKQ408" s="1309"/>
      <c r="EKR408" s="1309"/>
      <c r="EKS408" s="1309"/>
      <c r="EKT408" s="1309"/>
      <c r="EKU408" s="1309"/>
      <c r="EKV408" s="1309"/>
      <c r="EKW408" s="1309"/>
      <c r="EKX408" s="1309"/>
      <c r="EKY408" s="1309"/>
      <c r="EKZ408" s="1309"/>
      <c r="ELA408" s="1309"/>
      <c r="ELB408" s="1309"/>
      <c r="ELC408" s="1309"/>
      <c r="ELD408" s="1309"/>
      <c r="ELE408" s="1309"/>
      <c r="ELF408" s="1309"/>
      <c r="ELG408" s="1309"/>
      <c r="ELH408" s="1309"/>
      <c r="ELI408" s="1309"/>
      <c r="ELJ408" s="1309"/>
      <c r="ELK408" s="1309"/>
      <c r="ELL408" s="1309"/>
      <c r="ELM408" s="1309"/>
      <c r="ELN408" s="1309"/>
      <c r="ELO408" s="1309"/>
      <c r="ELP408" s="1309"/>
      <c r="ELQ408" s="1309"/>
      <c r="ELR408" s="1309"/>
      <c r="ELS408" s="1309"/>
      <c r="ELT408" s="1309"/>
      <c r="ELU408" s="1309"/>
      <c r="ELV408" s="1309"/>
      <c r="ELW408" s="1309"/>
      <c r="ELX408" s="1309"/>
      <c r="ELY408" s="1309"/>
      <c r="ELZ408" s="1309"/>
      <c r="EMA408" s="1309"/>
      <c r="EMB408" s="1309"/>
      <c r="EMC408" s="1309"/>
      <c r="EMD408" s="1309"/>
      <c r="EME408" s="1309"/>
      <c r="EMF408" s="1309"/>
      <c r="EMG408" s="1309"/>
      <c r="EMH408" s="1309"/>
      <c r="EMI408" s="1309"/>
      <c r="EMJ408" s="1309"/>
      <c r="EMK408" s="1309"/>
      <c r="EML408" s="1309"/>
      <c r="EMM408" s="1309"/>
      <c r="EMN408" s="1309"/>
      <c r="EMO408" s="1309"/>
      <c r="EMP408" s="1309"/>
      <c r="EMQ408" s="1309"/>
      <c r="EMR408" s="1309"/>
      <c r="EMS408" s="1309"/>
      <c r="EMT408" s="1309"/>
      <c r="EMU408" s="1309"/>
      <c r="EMV408" s="1309"/>
      <c r="EMW408" s="1309"/>
      <c r="EMX408" s="1309"/>
      <c r="EMY408" s="1309"/>
      <c r="EMZ408" s="1309"/>
      <c r="ENA408" s="1309"/>
      <c r="ENB408" s="1309"/>
      <c r="ENC408" s="1309"/>
      <c r="END408" s="1309"/>
      <c r="ENE408" s="1309"/>
      <c r="ENF408" s="1309"/>
      <c r="ENG408" s="1309"/>
      <c r="ENH408" s="1309"/>
      <c r="ENI408" s="1309"/>
      <c r="ENJ408" s="1309"/>
      <c r="ENK408" s="1309"/>
      <c r="ENL408" s="1309"/>
      <c r="ENM408" s="1309"/>
      <c r="ENN408" s="1309"/>
      <c r="ENO408" s="1309"/>
      <c r="ENP408" s="1309"/>
      <c r="ENQ408" s="1309"/>
      <c r="ENR408" s="1309"/>
      <c r="ENS408" s="1309"/>
      <c r="ENT408" s="1309"/>
      <c r="ENU408" s="1309"/>
      <c r="ENV408" s="1309"/>
      <c r="ENW408" s="1309"/>
      <c r="ENX408" s="1309"/>
      <c r="ENY408" s="1309"/>
      <c r="ENZ408" s="1309"/>
      <c r="EOA408" s="1309"/>
      <c r="EOB408" s="1309"/>
      <c r="EOC408" s="1309"/>
      <c r="EOD408" s="1309"/>
      <c r="EOE408" s="1309"/>
      <c r="EOF408" s="1309"/>
      <c r="EOG408" s="1309"/>
      <c r="EOH408" s="1309"/>
      <c r="EOI408" s="1309"/>
      <c r="EOJ408" s="1309"/>
      <c r="EOK408" s="1309"/>
      <c r="EOL408" s="1309"/>
      <c r="EOM408" s="1309"/>
      <c r="EON408" s="1309"/>
      <c r="EOO408" s="1309"/>
      <c r="EOP408" s="1309"/>
      <c r="EOQ408" s="1309"/>
      <c r="EOR408" s="1309"/>
      <c r="EOS408" s="1309"/>
      <c r="EOT408" s="1309"/>
      <c r="EOU408" s="1309"/>
      <c r="EOV408" s="1309"/>
      <c r="EOW408" s="1309"/>
      <c r="EOX408" s="1309"/>
      <c r="EOY408" s="1309"/>
      <c r="EOZ408" s="1309"/>
      <c r="EPA408" s="1309"/>
      <c r="EPB408" s="1309"/>
      <c r="EPC408" s="1309"/>
      <c r="EPD408" s="1309"/>
      <c r="EPE408" s="1309"/>
      <c r="EPF408" s="1309"/>
      <c r="EPG408" s="1309"/>
      <c r="EPH408" s="1309"/>
      <c r="EPI408" s="1309"/>
      <c r="EPJ408" s="1309"/>
      <c r="EPK408" s="1309"/>
      <c r="EPL408" s="1309"/>
      <c r="EPM408" s="1309"/>
      <c r="EPN408" s="1309"/>
      <c r="EPO408" s="1309"/>
      <c r="EPP408" s="1309"/>
      <c r="EPQ408" s="1309"/>
      <c r="EPR408" s="1309"/>
      <c r="EPS408" s="1309"/>
      <c r="EPT408" s="1309"/>
      <c r="EPU408" s="1309"/>
      <c r="EPV408" s="1309"/>
      <c r="EPW408" s="1309"/>
      <c r="EPX408" s="1309"/>
      <c r="EPY408" s="1309"/>
      <c r="EPZ408" s="1309"/>
      <c r="EQA408" s="1309"/>
      <c r="EQB408" s="1309"/>
      <c r="EQC408" s="1309"/>
      <c r="EQD408" s="1309"/>
      <c r="EQE408" s="1309"/>
      <c r="EQF408" s="1309"/>
      <c r="EQG408" s="1309"/>
      <c r="EQH408" s="1309"/>
      <c r="EQI408" s="1309"/>
      <c r="EQJ408" s="1309"/>
      <c r="EQK408" s="1309"/>
      <c r="EQL408" s="1309"/>
      <c r="EQM408" s="1309"/>
      <c r="EQN408" s="1309"/>
      <c r="EQO408" s="1309"/>
      <c r="EQP408" s="1309"/>
      <c r="EQQ408" s="1309"/>
      <c r="EQR408" s="1309"/>
      <c r="EQS408" s="1309"/>
      <c r="EQT408" s="1309"/>
      <c r="EQU408" s="1309"/>
      <c r="EQV408" s="1309"/>
      <c r="EQW408" s="1309"/>
      <c r="EQX408" s="1309"/>
      <c r="EQY408" s="1309"/>
      <c r="EQZ408" s="1309"/>
      <c r="ERA408" s="1309"/>
      <c r="ERB408" s="1309"/>
      <c r="ERC408" s="1309"/>
      <c r="ERD408" s="1309"/>
      <c r="ERE408" s="1309"/>
      <c r="ERF408" s="1309"/>
      <c r="ERG408" s="1309"/>
      <c r="ERH408" s="1309"/>
      <c r="ERI408" s="1309"/>
      <c r="ERJ408" s="1309"/>
      <c r="ERK408" s="1309"/>
      <c r="ERL408" s="1309"/>
      <c r="ERM408" s="1309"/>
      <c r="ERN408" s="1309"/>
      <c r="ERO408" s="1309"/>
      <c r="ERP408" s="1309"/>
      <c r="ERQ408" s="1309"/>
      <c r="ERR408" s="1309"/>
      <c r="ERS408" s="1309"/>
      <c r="ERT408" s="1309"/>
      <c r="ERU408" s="1309"/>
      <c r="ERV408" s="1309"/>
      <c r="ERW408" s="1309"/>
      <c r="ERX408" s="1309"/>
      <c r="ERY408" s="1309"/>
      <c r="ERZ408" s="1309"/>
      <c r="ESA408" s="1309"/>
      <c r="ESB408" s="1309"/>
      <c r="ESC408" s="1309"/>
      <c r="ESD408" s="1309"/>
      <c r="ESE408" s="1309"/>
      <c r="ESF408" s="1309"/>
      <c r="ESG408" s="1309"/>
      <c r="ESH408" s="1309"/>
      <c r="ESI408" s="1309"/>
      <c r="ESJ408" s="1309"/>
      <c r="ESK408" s="1309"/>
      <c r="ESL408" s="1309"/>
      <c r="ESM408" s="1309"/>
      <c r="ESN408" s="1309"/>
      <c r="ESO408" s="1309"/>
      <c r="ESP408" s="1309"/>
      <c r="ESQ408" s="1309"/>
      <c r="ESR408" s="1309"/>
      <c r="ESS408" s="1309"/>
      <c r="EST408" s="1309"/>
      <c r="ESU408" s="1309"/>
      <c r="ESV408" s="1309"/>
      <c r="ESW408" s="1309"/>
      <c r="ESX408" s="1309"/>
      <c r="ESY408" s="1309"/>
      <c r="ESZ408" s="1309"/>
      <c r="ETA408" s="1309"/>
      <c r="ETB408" s="1309"/>
      <c r="ETC408" s="1309"/>
      <c r="ETD408" s="1309"/>
      <c r="ETE408" s="1309"/>
      <c r="ETF408" s="1309"/>
      <c r="ETG408" s="1309"/>
      <c r="ETH408" s="1309"/>
      <c r="ETI408" s="1309"/>
      <c r="ETJ408" s="1309"/>
      <c r="ETK408" s="1309"/>
      <c r="ETL408" s="1309"/>
      <c r="ETM408" s="1309"/>
      <c r="ETN408" s="1309"/>
      <c r="ETO408" s="1309"/>
      <c r="ETP408" s="1309"/>
      <c r="ETQ408" s="1309"/>
      <c r="ETR408" s="1309"/>
      <c r="ETS408" s="1309"/>
      <c r="ETT408" s="1309"/>
      <c r="ETU408" s="1309"/>
      <c r="ETV408" s="1309"/>
      <c r="ETW408" s="1309"/>
      <c r="ETX408" s="1309"/>
      <c r="ETY408" s="1309"/>
      <c r="ETZ408" s="1309"/>
      <c r="EUA408" s="1309"/>
      <c r="EUB408" s="1309"/>
      <c r="EUC408" s="1309"/>
      <c r="EUD408" s="1309"/>
      <c r="EUE408" s="1309"/>
      <c r="EUF408" s="1309"/>
      <c r="EUG408" s="1309"/>
      <c r="EUH408" s="1309"/>
      <c r="EUI408" s="1309"/>
      <c r="EUJ408" s="1309"/>
      <c r="EUK408" s="1309"/>
      <c r="EUL408" s="1309"/>
      <c r="EUM408" s="1309"/>
      <c r="EUN408" s="1309"/>
      <c r="EUO408" s="1309"/>
      <c r="EUP408" s="1309"/>
      <c r="EUQ408" s="1309"/>
      <c r="EUR408" s="1309"/>
      <c r="EUS408" s="1309"/>
      <c r="EUT408" s="1309"/>
      <c r="EUU408" s="1309"/>
      <c r="EUV408" s="1309"/>
      <c r="EUW408" s="1309"/>
      <c r="EUX408" s="1309"/>
      <c r="EUY408" s="1309"/>
      <c r="EUZ408" s="1309"/>
      <c r="EVA408" s="1309"/>
      <c r="EVB408" s="1309"/>
      <c r="EVC408" s="1309"/>
      <c r="EVD408" s="1309"/>
      <c r="EVE408" s="1309"/>
      <c r="EVF408" s="1309"/>
      <c r="EVG408" s="1309"/>
      <c r="EVH408" s="1309"/>
      <c r="EVI408" s="1309"/>
      <c r="EVJ408" s="1309"/>
      <c r="EVK408" s="1309"/>
      <c r="EVL408" s="1309"/>
      <c r="EVM408" s="1309"/>
      <c r="EVN408" s="1309"/>
      <c r="EVO408" s="1309"/>
      <c r="EVP408" s="1309"/>
      <c r="EVQ408" s="1309"/>
      <c r="EVR408" s="1309"/>
      <c r="EVS408" s="1309"/>
      <c r="EVT408" s="1309"/>
      <c r="EVU408" s="1309"/>
      <c r="EVV408" s="1309"/>
      <c r="EVW408" s="1309"/>
      <c r="EVX408" s="1309"/>
      <c r="EVY408" s="1309"/>
      <c r="EVZ408" s="1309"/>
      <c r="EWA408" s="1309"/>
      <c r="EWB408" s="1309"/>
      <c r="EWC408" s="1309"/>
      <c r="EWD408" s="1309"/>
      <c r="EWE408" s="1309"/>
      <c r="EWF408" s="1309"/>
      <c r="EWG408" s="1309"/>
      <c r="EWH408" s="1309"/>
      <c r="EWI408" s="1309"/>
      <c r="EWJ408" s="1309"/>
      <c r="EWK408" s="1309"/>
      <c r="EWL408" s="1309"/>
      <c r="EWM408" s="1309"/>
      <c r="EWN408" s="1309"/>
      <c r="EWO408" s="1309"/>
      <c r="EWP408" s="1309"/>
      <c r="EWQ408" s="1309"/>
      <c r="EWR408" s="1309"/>
      <c r="EWS408" s="1309"/>
      <c r="EWT408" s="1309"/>
      <c r="EWU408" s="1309"/>
      <c r="EWV408" s="1309"/>
      <c r="EWW408" s="1309"/>
      <c r="EWX408" s="1309"/>
      <c r="EWY408" s="1309"/>
      <c r="EWZ408" s="1309"/>
      <c r="EXA408" s="1309"/>
      <c r="EXB408" s="1309"/>
      <c r="EXC408" s="1309"/>
      <c r="EXD408" s="1309"/>
      <c r="EXE408" s="1309"/>
      <c r="EXF408" s="1309"/>
      <c r="EXG408" s="1309"/>
      <c r="EXH408" s="1309"/>
      <c r="EXI408" s="1309"/>
      <c r="EXJ408" s="1309"/>
      <c r="EXK408" s="1309"/>
      <c r="EXL408" s="1309"/>
      <c r="EXM408" s="1309"/>
      <c r="EXN408" s="1309"/>
      <c r="EXO408" s="1309"/>
      <c r="EXP408" s="1309"/>
      <c r="EXQ408" s="1309"/>
      <c r="EXR408" s="1309"/>
      <c r="EXS408" s="1309"/>
      <c r="EXT408" s="1309"/>
      <c r="EXU408" s="1309"/>
      <c r="EXV408" s="1309"/>
      <c r="EXW408" s="1309"/>
      <c r="EXX408" s="1309"/>
      <c r="EXY408" s="1309"/>
      <c r="EXZ408" s="1309"/>
      <c r="EYA408" s="1309"/>
      <c r="EYB408" s="1309"/>
      <c r="EYC408" s="1309"/>
      <c r="EYD408" s="1309"/>
      <c r="EYE408" s="1309"/>
      <c r="EYF408" s="1309"/>
      <c r="EYG408" s="1309"/>
      <c r="EYH408" s="1309"/>
      <c r="EYI408" s="1309"/>
      <c r="EYJ408" s="1309"/>
      <c r="EYK408" s="1309"/>
      <c r="EYL408" s="1309"/>
      <c r="EYM408" s="1309"/>
      <c r="EYN408" s="1309"/>
      <c r="EYO408" s="1309"/>
      <c r="EYP408" s="1309"/>
      <c r="EYQ408" s="1309"/>
      <c r="EYR408" s="1309"/>
      <c r="EYS408" s="1309"/>
      <c r="EYT408" s="1309"/>
      <c r="EYU408" s="1309"/>
      <c r="EYV408" s="1309"/>
      <c r="EYW408" s="1309"/>
      <c r="EYX408" s="1309"/>
      <c r="EYY408" s="1309"/>
      <c r="EYZ408" s="1309"/>
      <c r="EZA408" s="1309"/>
      <c r="EZB408" s="1309"/>
      <c r="EZC408" s="1309"/>
      <c r="EZD408" s="1309"/>
      <c r="EZE408" s="1309"/>
      <c r="EZF408" s="1309"/>
      <c r="EZG408" s="1309"/>
      <c r="EZH408" s="1309"/>
      <c r="EZI408" s="1309"/>
      <c r="EZJ408" s="1309"/>
      <c r="EZK408" s="1309"/>
      <c r="EZL408" s="1309"/>
      <c r="EZM408" s="1309"/>
      <c r="EZN408" s="1309"/>
      <c r="EZO408" s="1309"/>
      <c r="EZP408" s="1309"/>
      <c r="EZQ408" s="1309"/>
      <c r="EZR408" s="1309"/>
      <c r="EZS408" s="1309"/>
      <c r="EZT408" s="1309"/>
      <c r="EZU408" s="1309"/>
      <c r="EZV408" s="1309"/>
      <c r="EZW408" s="1309"/>
      <c r="EZX408" s="1309"/>
      <c r="EZY408" s="1309"/>
      <c r="EZZ408" s="1309"/>
      <c r="FAA408" s="1309"/>
      <c r="FAB408" s="1309"/>
      <c r="FAC408" s="1309"/>
      <c r="FAD408" s="1309"/>
      <c r="FAE408" s="1309"/>
      <c r="FAF408" s="1309"/>
      <c r="FAG408" s="1309"/>
      <c r="FAH408" s="1309"/>
      <c r="FAI408" s="1309"/>
      <c r="FAJ408" s="1309"/>
      <c r="FAK408" s="1309"/>
      <c r="FAL408" s="1309"/>
      <c r="FAM408" s="1309"/>
      <c r="FAN408" s="1309"/>
      <c r="FAO408" s="1309"/>
      <c r="FAP408" s="1309"/>
      <c r="FAQ408" s="1309"/>
      <c r="FAR408" s="1309"/>
      <c r="FAS408" s="1309"/>
      <c r="FAT408" s="1309"/>
      <c r="FAU408" s="1309"/>
      <c r="FAV408" s="1309"/>
      <c r="FAW408" s="1309"/>
      <c r="FAX408" s="1309"/>
      <c r="FAY408" s="1309"/>
      <c r="FAZ408" s="1309"/>
      <c r="FBA408" s="1309"/>
      <c r="FBB408" s="1309"/>
      <c r="FBC408" s="1309"/>
      <c r="FBD408" s="1309"/>
      <c r="FBE408" s="1309"/>
      <c r="FBF408" s="1309"/>
      <c r="FBG408" s="1309"/>
      <c r="FBH408" s="1309"/>
      <c r="FBI408" s="1309"/>
      <c r="FBJ408" s="1309"/>
      <c r="FBK408" s="1309"/>
      <c r="FBL408" s="1309"/>
      <c r="FBM408" s="1309"/>
      <c r="FBN408" s="1309"/>
      <c r="FBO408" s="1309"/>
      <c r="FBP408" s="1309"/>
      <c r="FBQ408" s="1309"/>
      <c r="FBR408" s="1309"/>
      <c r="FBS408" s="1309"/>
      <c r="FBT408" s="1309"/>
      <c r="FBU408" s="1309"/>
      <c r="FBV408" s="1309"/>
      <c r="FBW408" s="1309"/>
      <c r="FBX408" s="1309"/>
      <c r="FBY408" s="1309"/>
      <c r="FBZ408" s="1309"/>
      <c r="FCA408" s="1309"/>
      <c r="FCB408" s="1309"/>
      <c r="FCC408" s="1309"/>
      <c r="FCD408" s="1309"/>
      <c r="FCE408" s="1309"/>
      <c r="FCF408" s="1309"/>
      <c r="FCG408" s="1309"/>
      <c r="FCH408" s="1309"/>
      <c r="FCI408" s="1309"/>
      <c r="FCJ408" s="1309"/>
      <c r="FCK408" s="1309"/>
      <c r="FCL408" s="1309"/>
      <c r="FCM408" s="1309"/>
      <c r="FCN408" s="1309"/>
      <c r="FCO408" s="1309"/>
      <c r="FCP408" s="1309"/>
      <c r="FCQ408" s="1309"/>
      <c r="FCR408" s="1309"/>
      <c r="FCS408" s="1309"/>
      <c r="FCT408" s="1309"/>
      <c r="FCU408" s="1309"/>
      <c r="FCV408" s="1309"/>
      <c r="FCW408" s="1309"/>
      <c r="FCX408" s="1309"/>
      <c r="FCY408" s="1309"/>
      <c r="FCZ408" s="1309"/>
      <c r="FDA408" s="1309"/>
      <c r="FDB408" s="1309"/>
      <c r="FDC408" s="1309"/>
      <c r="FDD408" s="1309"/>
      <c r="FDE408" s="1309"/>
      <c r="FDF408" s="1309"/>
      <c r="FDG408" s="1309"/>
      <c r="FDH408" s="1309"/>
      <c r="FDI408" s="1309"/>
      <c r="FDJ408" s="1309"/>
      <c r="FDK408" s="1309"/>
      <c r="FDL408" s="1309"/>
      <c r="FDM408" s="1309"/>
      <c r="FDN408" s="1309"/>
      <c r="FDO408" s="1309"/>
      <c r="FDP408" s="1309"/>
      <c r="FDQ408" s="1309"/>
      <c r="FDR408" s="1309"/>
      <c r="FDS408" s="1309"/>
      <c r="FDT408" s="1309"/>
      <c r="FDU408" s="1309"/>
      <c r="FDV408" s="1309"/>
      <c r="FDW408" s="1309"/>
      <c r="FDX408" s="1309"/>
      <c r="FDY408" s="1309"/>
      <c r="FDZ408" s="1309"/>
      <c r="FEA408" s="1309"/>
      <c r="FEB408" s="1309"/>
      <c r="FEC408" s="1309"/>
      <c r="FED408" s="1309"/>
      <c r="FEE408" s="1309"/>
      <c r="FEF408" s="1309"/>
      <c r="FEG408" s="1309"/>
      <c r="FEH408" s="1309"/>
      <c r="FEI408" s="1309"/>
      <c r="FEJ408" s="1309"/>
      <c r="FEK408" s="1309"/>
      <c r="FEL408" s="1309"/>
      <c r="FEM408" s="1309"/>
      <c r="FEN408" s="1309"/>
      <c r="FEO408" s="1309"/>
      <c r="FEP408" s="1309"/>
      <c r="FEQ408" s="1309"/>
      <c r="FER408" s="1309"/>
      <c r="FES408" s="1309"/>
      <c r="FET408" s="1309"/>
      <c r="FEU408" s="1309"/>
      <c r="FEV408" s="1309"/>
      <c r="FEW408" s="1309"/>
      <c r="FEX408" s="1309"/>
      <c r="FEY408" s="1309"/>
      <c r="FEZ408" s="1309"/>
      <c r="FFA408" s="1309"/>
      <c r="FFB408" s="1309"/>
      <c r="FFC408" s="1309"/>
      <c r="FFD408" s="1309"/>
      <c r="FFE408" s="1309"/>
      <c r="FFF408" s="1309"/>
      <c r="FFG408" s="1309"/>
      <c r="FFH408" s="1309"/>
      <c r="FFI408" s="1309"/>
      <c r="FFJ408" s="1309"/>
      <c r="FFK408" s="1309"/>
      <c r="FFL408" s="1309"/>
      <c r="FFM408" s="1309"/>
      <c r="FFN408" s="1309"/>
      <c r="FFO408" s="1309"/>
      <c r="FFP408" s="1309"/>
      <c r="FFQ408" s="1309"/>
      <c r="FFR408" s="1309"/>
      <c r="FFS408" s="1309"/>
      <c r="FFT408" s="1309"/>
      <c r="FFU408" s="1309"/>
      <c r="FFV408" s="1309"/>
      <c r="FFW408" s="1309"/>
      <c r="FFX408" s="1309"/>
      <c r="FFY408" s="1309"/>
      <c r="FFZ408" s="1309"/>
      <c r="FGA408" s="1309"/>
      <c r="FGB408" s="1309"/>
      <c r="FGC408" s="1309"/>
      <c r="FGD408" s="1309"/>
      <c r="FGE408" s="1309"/>
      <c r="FGF408" s="1309"/>
      <c r="FGG408" s="1309"/>
      <c r="FGH408" s="1309"/>
      <c r="FGI408" s="1309"/>
      <c r="FGJ408" s="1309"/>
      <c r="FGK408" s="1309"/>
      <c r="FGL408" s="1309"/>
      <c r="FGM408" s="1309"/>
      <c r="FGN408" s="1309"/>
      <c r="FGO408" s="1309"/>
      <c r="FGP408" s="1309"/>
      <c r="FGQ408" s="1309"/>
      <c r="FGR408" s="1309"/>
      <c r="FGS408" s="1309"/>
      <c r="FGT408" s="1309"/>
      <c r="FGU408" s="1309"/>
      <c r="FGV408" s="1309"/>
      <c r="FGW408" s="1309"/>
      <c r="FGX408" s="1309"/>
      <c r="FGY408" s="1309"/>
      <c r="FGZ408" s="1309"/>
      <c r="FHA408" s="1309"/>
      <c r="FHB408" s="1309"/>
      <c r="FHC408" s="1309"/>
      <c r="FHD408" s="1309"/>
      <c r="FHE408" s="1309"/>
      <c r="FHF408" s="1309"/>
      <c r="FHG408" s="1309"/>
      <c r="FHH408" s="1309"/>
      <c r="FHI408" s="1309"/>
      <c r="FHJ408" s="1309"/>
      <c r="FHK408" s="1309"/>
      <c r="FHL408" s="1309"/>
      <c r="FHM408" s="1309"/>
      <c r="FHN408" s="1309"/>
      <c r="FHO408" s="1309"/>
      <c r="FHP408" s="1309"/>
      <c r="FHQ408" s="1309"/>
      <c r="FHR408" s="1309"/>
      <c r="FHS408" s="1309"/>
      <c r="FHT408" s="1309"/>
      <c r="FHU408" s="1309"/>
      <c r="FHV408" s="1309"/>
      <c r="FHW408" s="1309"/>
      <c r="FHX408" s="1309"/>
      <c r="FHY408" s="1309"/>
      <c r="FHZ408" s="1309"/>
      <c r="FIA408" s="1309"/>
      <c r="FIB408" s="1309"/>
      <c r="FIC408" s="1309"/>
      <c r="FID408" s="1309"/>
      <c r="FIE408" s="1309"/>
      <c r="FIF408" s="1309"/>
      <c r="FIG408" s="1309"/>
      <c r="FIH408" s="1309"/>
      <c r="FII408" s="1309"/>
      <c r="FIJ408" s="1309"/>
      <c r="FIK408" s="1309"/>
      <c r="FIL408" s="1309"/>
      <c r="FIM408" s="1309"/>
      <c r="FIN408" s="1309"/>
      <c r="FIO408" s="1309"/>
      <c r="FIP408" s="1309"/>
      <c r="FIQ408" s="1309"/>
      <c r="FIR408" s="1309"/>
      <c r="FIS408" s="1309"/>
      <c r="FIT408" s="1309"/>
      <c r="FIU408" s="1309"/>
      <c r="FIV408" s="1309"/>
      <c r="FIW408" s="1309"/>
      <c r="FIX408" s="1309"/>
      <c r="FIY408" s="1309"/>
      <c r="FIZ408" s="1309"/>
      <c r="FJA408" s="1309"/>
      <c r="FJB408" s="1309"/>
      <c r="FJC408" s="1309"/>
      <c r="FJD408" s="1309"/>
      <c r="FJE408" s="1309"/>
      <c r="FJF408" s="1309"/>
      <c r="FJG408" s="1309"/>
      <c r="FJH408" s="1309"/>
      <c r="FJI408" s="1309"/>
      <c r="FJJ408" s="1309"/>
      <c r="FJK408" s="1309"/>
      <c r="FJL408" s="1309"/>
      <c r="FJM408" s="1309"/>
      <c r="FJN408" s="1309"/>
      <c r="FJO408" s="1309"/>
      <c r="FJP408" s="1309"/>
      <c r="FJQ408" s="1309"/>
      <c r="FJR408" s="1309"/>
      <c r="FJS408" s="1309"/>
      <c r="FJT408" s="1309"/>
      <c r="FJU408" s="1309"/>
      <c r="FJV408" s="1309"/>
      <c r="FJW408" s="1309"/>
      <c r="FJX408" s="1309"/>
      <c r="FJY408" s="1309"/>
      <c r="FJZ408" s="1309"/>
      <c r="FKA408" s="1309"/>
      <c r="FKB408" s="1309"/>
      <c r="FKC408" s="1309"/>
      <c r="FKD408" s="1309"/>
      <c r="FKE408" s="1309"/>
      <c r="FKF408" s="1309"/>
      <c r="FKG408" s="1309"/>
      <c r="FKH408" s="1309"/>
      <c r="FKI408" s="1309"/>
      <c r="FKJ408" s="1309"/>
      <c r="FKK408" s="1309"/>
      <c r="FKL408" s="1309"/>
      <c r="FKM408" s="1309"/>
      <c r="FKN408" s="1309"/>
      <c r="FKO408" s="1309"/>
      <c r="FKP408" s="1309"/>
      <c r="FKQ408" s="1309"/>
      <c r="FKR408" s="1309"/>
      <c r="FKS408" s="1309"/>
      <c r="FKT408" s="1309"/>
      <c r="FKU408" s="1309"/>
      <c r="FKV408" s="1309"/>
      <c r="FKW408" s="1309"/>
      <c r="FKX408" s="1309"/>
      <c r="FKY408" s="1309"/>
      <c r="FKZ408" s="1309"/>
      <c r="FLA408" s="1309"/>
      <c r="FLB408" s="1309"/>
      <c r="FLC408" s="1309"/>
      <c r="FLD408" s="1309"/>
      <c r="FLE408" s="1309"/>
      <c r="FLF408" s="1309"/>
      <c r="FLG408" s="1309"/>
      <c r="FLH408" s="1309"/>
      <c r="FLI408" s="1309"/>
      <c r="FLJ408" s="1309"/>
      <c r="FLK408" s="1309"/>
      <c r="FLL408" s="1309"/>
      <c r="FLM408" s="1309"/>
      <c r="FLN408" s="1309"/>
      <c r="FLO408" s="1309"/>
      <c r="FLP408" s="1309"/>
      <c r="FLQ408" s="1309"/>
      <c r="FLR408" s="1309"/>
      <c r="FLS408" s="1309"/>
      <c r="FLT408" s="1309"/>
      <c r="FLU408" s="1309"/>
      <c r="FLV408" s="1309"/>
      <c r="FLW408" s="1309"/>
      <c r="FLX408" s="1309"/>
      <c r="FLY408" s="1309"/>
      <c r="FLZ408" s="1309"/>
      <c r="FMA408" s="1309"/>
      <c r="FMB408" s="1309"/>
      <c r="FMC408" s="1309"/>
      <c r="FMD408" s="1309"/>
      <c r="FME408" s="1309"/>
      <c r="FMF408" s="1309"/>
      <c r="FMG408" s="1309"/>
      <c r="FMH408" s="1309"/>
      <c r="FMI408" s="1309"/>
      <c r="FMJ408" s="1309"/>
      <c r="FMK408" s="1309"/>
      <c r="FML408" s="1309"/>
      <c r="FMM408" s="1309"/>
      <c r="FMN408" s="1309"/>
      <c r="FMO408" s="1309"/>
      <c r="FMP408" s="1309"/>
      <c r="FMQ408" s="1309"/>
      <c r="FMR408" s="1309"/>
      <c r="FMS408" s="1309"/>
      <c r="FMT408" s="1309"/>
      <c r="FMU408" s="1309"/>
      <c r="FMV408" s="1309"/>
      <c r="FMW408" s="1309"/>
      <c r="FMX408" s="1309"/>
      <c r="FMY408" s="1309"/>
      <c r="FMZ408" s="1309"/>
      <c r="FNA408" s="1309"/>
      <c r="FNB408" s="1309"/>
      <c r="FNC408" s="1309"/>
      <c r="FND408" s="1309"/>
      <c r="FNE408" s="1309"/>
      <c r="FNF408" s="1309"/>
      <c r="FNG408" s="1309"/>
      <c r="FNH408" s="1309"/>
      <c r="FNI408" s="1309"/>
      <c r="FNJ408" s="1309"/>
      <c r="FNK408" s="1309"/>
      <c r="FNL408" s="1309"/>
      <c r="FNM408" s="1309"/>
      <c r="FNN408" s="1309"/>
      <c r="FNO408" s="1309"/>
      <c r="FNP408" s="1309"/>
      <c r="FNQ408" s="1309"/>
      <c r="FNR408" s="1309"/>
      <c r="FNS408" s="1309"/>
      <c r="FNT408" s="1309"/>
      <c r="FNU408" s="1309"/>
      <c r="FNV408" s="1309"/>
      <c r="FNW408" s="1309"/>
      <c r="FNX408" s="1309"/>
      <c r="FNY408" s="1309"/>
      <c r="FNZ408" s="1309"/>
      <c r="FOA408" s="1309"/>
      <c r="FOB408" s="1309"/>
      <c r="FOC408" s="1309"/>
      <c r="FOD408" s="1309"/>
      <c r="FOE408" s="1309"/>
      <c r="FOF408" s="1309"/>
      <c r="FOG408" s="1309"/>
      <c r="FOH408" s="1309"/>
      <c r="FOI408" s="1309"/>
      <c r="FOJ408" s="1309"/>
      <c r="FOK408" s="1309"/>
      <c r="FOL408" s="1309"/>
      <c r="FOM408" s="1309"/>
      <c r="FON408" s="1309"/>
      <c r="FOO408" s="1309"/>
      <c r="FOP408" s="1309"/>
      <c r="FOQ408" s="1309"/>
      <c r="FOR408" s="1309"/>
      <c r="FOS408" s="1309"/>
      <c r="FOT408" s="1309"/>
      <c r="FOU408" s="1309"/>
      <c r="FOV408" s="1309"/>
      <c r="FOW408" s="1309"/>
      <c r="FOX408" s="1309"/>
      <c r="FOY408" s="1309"/>
      <c r="FOZ408" s="1309"/>
      <c r="FPA408" s="1309"/>
      <c r="FPB408" s="1309"/>
      <c r="FPC408" s="1309"/>
      <c r="FPD408" s="1309"/>
      <c r="FPE408" s="1309"/>
      <c r="FPF408" s="1309"/>
      <c r="FPG408" s="1309"/>
      <c r="FPH408" s="1309"/>
      <c r="FPI408" s="1309"/>
      <c r="FPJ408" s="1309"/>
      <c r="FPK408" s="1309"/>
      <c r="FPL408" s="1309"/>
      <c r="FPM408" s="1309"/>
      <c r="FPN408" s="1309"/>
      <c r="FPO408" s="1309"/>
      <c r="FPP408" s="1309"/>
      <c r="FPQ408" s="1309"/>
      <c r="FPR408" s="1309"/>
      <c r="FPS408" s="1309"/>
      <c r="FPT408" s="1309"/>
      <c r="FPU408" s="1309"/>
      <c r="FPV408" s="1309"/>
      <c r="FPW408" s="1309"/>
      <c r="FPX408" s="1309"/>
      <c r="FPY408" s="1309"/>
      <c r="FPZ408" s="1309"/>
      <c r="FQA408" s="1309"/>
      <c r="FQB408" s="1309"/>
      <c r="FQC408" s="1309"/>
      <c r="FQD408" s="1309"/>
      <c r="FQE408" s="1309"/>
      <c r="FQF408" s="1309"/>
      <c r="FQG408" s="1309"/>
      <c r="FQH408" s="1309"/>
      <c r="FQI408" s="1309"/>
      <c r="FQJ408" s="1309"/>
      <c r="FQK408" s="1309"/>
      <c r="FQL408" s="1309"/>
      <c r="FQM408" s="1309"/>
      <c r="FQN408" s="1309"/>
      <c r="FQO408" s="1309"/>
      <c r="FQP408" s="1309"/>
      <c r="FQQ408" s="1309"/>
      <c r="FQR408" s="1309"/>
      <c r="FQS408" s="1309"/>
      <c r="FQT408" s="1309"/>
      <c r="FQU408" s="1309"/>
      <c r="FQV408" s="1309"/>
      <c r="FQW408" s="1309"/>
      <c r="FQX408" s="1309"/>
      <c r="FQY408" s="1309"/>
      <c r="FQZ408" s="1309"/>
      <c r="FRA408" s="1309"/>
      <c r="FRB408" s="1309"/>
      <c r="FRC408" s="1309"/>
      <c r="FRD408" s="1309"/>
      <c r="FRE408" s="1309"/>
      <c r="FRF408" s="1309"/>
      <c r="FRG408" s="1309"/>
      <c r="FRH408" s="1309"/>
      <c r="FRI408" s="1309"/>
      <c r="FRJ408" s="1309"/>
      <c r="FRK408" s="1309"/>
      <c r="FRL408" s="1309"/>
      <c r="FRM408" s="1309"/>
      <c r="FRN408" s="1309"/>
      <c r="FRO408" s="1309"/>
      <c r="FRP408" s="1309"/>
      <c r="FRQ408" s="1309"/>
      <c r="FRR408" s="1309"/>
      <c r="FRS408" s="1309"/>
      <c r="FRT408" s="1309"/>
      <c r="FRU408" s="1309"/>
      <c r="FRV408" s="1309"/>
      <c r="FRW408" s="1309"/>
      <c r="FRX408" s="1309"/>
      <c r="FRY408" s="1309"/>
      <c r="FRZ408" s="1309"/>
      <c r="FSA408" s="1309"/>
      <c r="FSB408" s="1309"/>
      <c r="FSC408" s="1309"/>
      <c r="FSD408" s="1309"/>
      <c r="FSE408" s="1309"/>
      <c r="FSF408" s="1309"/>
      <c r="FSG408" s="1309"/>
      <c r="FSH408" s="1309"/>
      <c r="FSI408" s="1309"/>
      <c r="FSJ408" s="1309"/>
      <c r="FSK408" s="1309"/>
      <c r="FSL408" s="1309"/>
      <c r="FSM408" s="1309"/>
      <c r="FSN408" s="1309"/>
      <c r="FSO408" s="1309"/>
      <c r="FSP408" s="1309"/>
      <c r="FSQ408" s="1309"/>
      <c r="FSR408" s="1309"/>
      <c r="FSS408" s="1309"/>
      <c r="FST408" s="1309"/>
      <c r="FSU408" s="1309"/>
      <c r="FSV408" s="1309"/>
      <c r="FSW408" s="1309"/>
      <c r="FSX408" s="1309"/>
      <c r="FSY408" s="1309"/>
      <c r="FSZ408" s="1309"/>
      <c r="FTA408" s="1309"/>
      <c r="FTB408" s="1309"/>
      <c r="FTC408" s="1309"/>
      <c r="FTD408" s="1309"/>
      <c r="FTE408" s="1309"/>
      <c r="FTF408" s="1309"/>
      <c r="FTG408" s="1309"/>
      <c r="FTH408" s="1309"/>
      <c r="FTI408" s="1309"/>
      <c r="FTJ408" s="1309"/>
      <c r="FTK408" s="1309"/>
      <c r="FTL408" s="1309"/>
      <c r="FTM408" s="1309"/>
      <c r="FTN408" s="1309"/>
      <c r="FTO408" s="1309"/>
      <c r="FTP408" s="1309"/>
      <c r="FTQ408" s="1309"/>
      <c r="FTR408" s="1309"/>
      <c r="FTS408" s="1309"/>
      <c r="FTT408" s="1309"/>
      <c r="FTU408" s="1309"/>
      <c r="FTV408" s="1309"/>
      <c r="FTW408" s="1309"/>
      <c r="FTX408" s="1309"/>
      <c r="FTY408" s="1309"/>
      <c r="FTZ408" s="1309"/>
      <c r="FUA408" s="1309"/>
      <c r="FUB408" s="1309"/>
      <c r="FUC408" s="1309"/>
      <c r="FUD408" s="1309"/>
      <c r="FUE408" s="1309"/>
      <c r="FUF408" s="1309"/>
      <c r="FUG408" s="1309"/>
      <c r="FUH408" s="1309"/>
      <c r="FUI408" s="1309"/>
      <c r="FUJ408" s="1309"/>
      <c r="FUK408" s="1309"/>
      <c r="FUL408" s="1309"/>
      <c r="FUM408" s="1309"/>
      <c r="FUN408" s="1309"/>
      <c r="FUO408" s="1309"/>
      <c r="FUP408" s="1309"/>
      <c r="FUQ408" s="1309"/>
      <c r="FUR408" s="1309"/>
      <c r="FUS408" s="1309"/>
      <c r="FUT408" s="1309"/>
      <c r="FUU408" s="1309"/>
      <c r="FUV408" s="1309"/>
      <c r="FUW408" s="1309"/>
      <c r="FUX408" s="1309"/>
      <c r="FUY408" s="1309"/>
      <c r="FUZ408" s="1309"/>
      <c r="FVA408" s="1309"/>
      <c r="FVB408" s="1309"/>
      <c r="FVC408" s="1309"/>
      <c r="FVD408" s="1309"/>
      <c r="FVE408" s="1309"/>
      <c r="FVF408" s="1309"/>
      <c r="FVG408" s="1309"/>
      <c r="FVH408" s="1309"/>
      <c r="FVI408" s="1309"/>
      <c r="FVJ408" s="1309"/>
      <c r="FVK408" s="1309"/>
      <c r="FVL408" s="1309"/>
      <c r="FVM408" s="1309"/>
      <c r="FVN408" s="1309"/>
      <c r="FVO408" s="1309"/>
      <c r="FVP408" s="1309"/>
      <c r="FVQ408" s="1309"/>
      <c r="FVR408" s="1309"/>
      <c r="FVS408" s="1309"/>
      <c r="FVT408" s="1309"/>
      <c r="FVU408" s="1309"/>
      <c r="FVV408" s="1309"/>
      <c r="FVW408" s="1309"/>
      <c r="FVX408" s="1309"/>
      <c r="FVY408" s="1309"/>
      <c r="FVZ408" s="1309"/>
      <c r="FWA408" s="1309"/>
      <c r="FWB408" s="1309"/>
      <c r="FWC408" s="1309"/>
      <c r="FWD408" s="1309"/>
      <c r="FWE408" s="1309"/>
      <c r="FWF408" s="1309"/>
      <c r="FWG408" s="1309"/>
      <c r="FWH408" s="1309"/>
      <c r="FWI408" s="1309"/>
      <c r="FWJ408" s="1309"/>
      <c r="FWK408" s="1309"/>
      <c r="FWL408" s="1309"/>
      <c r="FWM408" s="1309"/>
      <c r="FWN408" s="1309"/>
      <c r="FWO408" s="1309"/>
      <c r="FWP408" s="1309"/>
      <c r="FWQ408" s="1309"/>
      <c r="FWR408" s="1309"/>
      <c r="FWS408" s="1309"/>
      <c r="FWT408" s="1309"/>
      <c r="FWU408" s="1309"/>
      <c r="FWV408" s="1309"/>
      <c r="FWW408" s="1309"/>
      <c r="FWX408" s="1309"/>
      <c r="FWY408" s="1309"/>
      <c r="FWZ408" s="1309"/>
      <c r="FXA408" s="1309"/>
      <c r="FXB408" s="1309"/>
      <c r="FXC408" s="1309"/>
      <c r="FXD408" s="1309"/>
      <c r="FXE408" s="1309"/>
      <c r="FXF408" s="1309"/>
      <c r="FXG408" s="1309"/>
      <c r="FXH408" s="1309"/>
      <c r="FXI408" s="1309"/>
      <c r="FXJ408" s="1309"/>
      <c r="FXK408" s="1309"/>
      <c r="FXL408" s="1309"/>
      <c r="FXM408" s="1309"/>
      <c r="FXN408" s="1309"/>
      <c r="FXO408" s="1309"/>
      <c r="FXP408" s="1309"/>
      <c r="FXQ408" s="1309"/>
      <c r="FXR408" s="1309"/>
      <c r="FXS408" s="1309"/>
      <c r="FXT408" s="1309"/>
      <c r="FXU408" s="1309"/>
      <c r="FXV408" s="1309"/>
      <c r="FXW408" s="1309"/>
      <c r="FXX408" s="1309"/>
      <c r="FXY408" s="1309"/>
      <c r="FXZ408" s="1309"/>
      <c r="FYA408" s="1309"/>
      <c r="FYB408" s="1309"/>
      <c r="FYC408" s="1309"/>
      <c r="FYD408" s="1309"/>
      <c r="FYE408" s="1309"/>
      <c r="FYF408" s="1309"/>
      <c r="FYG408" s="1309"/>
      <c r="FYH408" s="1309"/>
      <c r="FYI408" s="1309"/>
      <c r="FYJ408" s="1309"/>
      <c r="FYK408" s="1309"/>
      <c r="FYL408" s="1309"/>
      <c r="FYM408" s="1309"/>
      <c r="FYN408" s="1309"/>
      <c r="FYO408" s="1309"/>
      <c r="FYP408" s="1309"/>
      <c r="FYQ408" s="1309"/>
      <c r="FYR408" s="1309"/>
      <c r="FYS408" s="1309"/>
      <c r="FYT408" s="1309"/>
      <c r="FYU408" s="1309"/>
      <c r="FYV408" s="1309"/>
      <c r="FYW408" s="1309"/>
      <c r="FYX408" s="1309"/>
      <c r="FYY408" s="1309"/>
      <c r="FYZ408" s="1309"/>
      <c r="FZA408" s="1309"/>
      <c r="FZB408" s="1309"/>
      <c r="FZC408" s="1309"/>
      <c r="FZD408" s="1309"/>
      <c r="FZE408" s="1309"/>
      <c r="FZF408" s="1309"/>
      <c r="FZG408" s="1309"/>
      <c r="FZH408" s="1309"/>
      <c r="FZI408" s="1309"/>
      <c r="FZJ408" s="1309"/>
      <c r="FZK408" s="1309"/>
      <c r="FZL408" s="1309"/>
      <c r="FZM408" s="1309"/>
      <c r="FZN408" s="1309"/>
      <c r="FZO408" s="1309"/>
      <c r="FZP408" s="1309"/>
      <c r="FZQ408" s="1309"/>
      <c r="FZR408" s="1309"/>
      <c r="FZS408" s="1309"/>
      <c r="FZT408" s="1309"/>
      <c r="FZU408" s="1309"/>
      <c r="FZV408" s="1309"/>
      <c r="FZW408" s="1309"/>
      <c r="FZX408" s="1309"/>
      <c r="FZY408" s="1309"/>
      <c r="FZZ408" s="1309"/>
      <c r="GAA408" s="1309"/>
      <c r="GAB408" s="1309"/>
      <c r="GAC408" s="1309"/>
      <c r="GAD408" s="1309"/>
      <c r="GAE408" s="1309"/>
      <c r="GAF408" s="1309"/>
      <c r="GAG408" s="1309"/>
      <c r="GAH408" s="1309"/>
      <c r="GAI408" s="1309"/>
      <c r="GAJ408" s="1309"/>
      <c r="GAK408" s="1309"/>
      <c r="GAL408" s="1309"/>
      <c r="GAM408" s="1309"/>
      <c r="GAN408" s="1309"/>
      <c r="GAO408" s="1309"/>
      <c r="GAP408" s="1309"/>
      <c r="GAQ408" s="1309"/>
      <c r="GAR408" s="1309"/>
      <c r="GAS408" s="1309"/>
      <c r="GAT408" s="1309"/>
      <c r="GAU408" s="1309"/>
      <c r="GAV408" s="1309"/>
      <c r="GAW408" s="1309"/>
      <c r="GAX408" s="1309"/>
      <c r="GAY408" s="1309"/>
      <c r="GAZ408" s="1309"/>
      <c r="GBA408" s="1309"/>
      <c r="GBB408" s="1309"/>
      <c r="GBC408" s="1309"/>
      <c r="GBD408" s="1309"/>
      <c r="GBE408" s="1309"/>
      <c r="GBF408" s="1309"/>
      <c r="GBG408" s="1309"/>
      <c r="GBH408" s="1309"/>
      <c r="GBI408" s="1309"/>
      <c r="GBJ408" s="1309"/>
      <c r="GBK408" s="1309"/>
      <c r="GBL408" s="1309"/>
      <c r="GBM408" s="1309"/>
      <c r="GBN408" s="1309"/>
      <c r="GBO408" s="1309"/>
      <c r="GBP408" s="1309"/>
      <c r="GBQ408" s="1309"/>
      <c r="GBR408" s="1309"/>
      <c r="GBS408" s="1309"/>
      <c r="GBT408" s="1309"/>
      <c r="GBU408" s="1309"/>
      <c r="GBV408" s="1309"/>
      <c r="GBW408" s="1309"/>
      <c r="GBX408" s="1309"/>
      <c r="GBY408" s="1309"/>
      <c r="GBZ408" s="1309"/>
      <c r="GCA408" s="1309"/>
      <c r="GCB408" s="1309"/>
      <c r="GCC408" s="1309"/>
      <c r="GCD408" s="1309"/>
      <c r="GCE408" s="1309"/>
      <c r="GCF408" s="1309"/>
      <c r="GCG408" s="1309"/>
      <c r="GCH408" s="1309"/>
      <c r="GCI408" s="1309"/>
      <c r="GCJ408" s="1309"/>
      <c r="GCK408" s="1309"/>
      <c r="GCL408" s="1309"/>
      <c r="GCM408" s="1309"/>
      <c r="GCN408" s="1309"/>
      <c r="GCO408" s="1309"/>
      <c r="GCP408" s="1309"/>
      <c r="GCQ408" s="1309"/>
      <c r="GCR408" s="1309"/>
      <c r="GCS408" s="1309"/>
      <c r="GCT408" s="1309"/>
      <c r="GCU408" s="1309"/>
      <c r="GCV408" s="1309"/>
      <c r="GCW408" s="1309"/>
      <c r="GCX408" s="1309"/>
      <c r="GCY408" s="1309"/>
      <c r="GCZ408" s="1309"/>
      <c r="GDA408" s="1309"/>
      <c r="GDB408" s="1309"/>
      <c r="GDC408" s="1309"/>
      <c r="GDD408" s="1309"/>
      <c r="GDE408" s="1309"/>
      <c r="GDF408" s="1309"/>
      <c r="GDG408" s="1309"/>
      <c r="GDH408" s="1309"/>
      <c r="GDI408" s="1309"/>
      <c r="GDJ408" s="1309"/>
      <c r="GDK408" s="1309"/>
      <c r="GDL408" s="1309"/>
      <c r="GDM408" s="1309"/>
      <c r="GDN408" s="1309"/>
      <c r="GDO408" s="1309"/>
      <c r="GDP408" s="1309"/>
      <c r="GDQ408" s="1309"/>
      <c r="GDR408" s="1309"/>
      <c r="GDS408" s="1309"/>
      <c r="GDT408" s="1309"/>
      <c r="GDU408" s="1309"/>
      <c r="GDV408" s="1309"/>
      <c r="GDW408" s="1309"/>
      <c r="GDX408" s="1309"/>
      <c r="GDY408" s="1309"/>
      <c r="GDZ408" s="1309"/>
      <c r="GEA408" s="1309"/>
      <c r="GEB408" s="1309"/>
      <c r="GEC408" s="1309"/>
      <c r="GED408" s="1309"/>
      <c r="GEE408" s="1309"/>
      <c r="GEF408" s="1309"/>
      <c r="GEG408" s="1309"/>
      <c r="GEH408" s="1309"/>
      <c r="GEI408" s="1309"/>
      <c r="GEJ408" s="1309"/>
      <c r="GEK408" s="1309"/>
      <c r="GEL408" s="1309"/>
      <c r="GEM408" s="1309"/>
      <c r="GEN408" s="1309"/>
      <c r="GEO408" s="1309"/>
      <c r="GEP408" s="1309"/>
      <c r="GEQ408" s="1309"/>
      <c r="GER408" s="1309"/>
      <c r="GES408" s="1309"/>
      <c r="GET408" s="1309"/>
      <c r="GEU408" s="1309"/>
      <c r="GEV408" s="1309"/>
      <c r="GEW408" s="1309"/>
      <c r="GEX408" s="1309"/>
      <c r="GEY408" s="1309"/>
      <c r="GEZ408" s="1309"/>
      <c r="GFA408" s="1309"/>
      <c r="GFB408" s="1309"/>
      <c r="GFC408" s="1309"/>
      <c r="GFD408" s="1309"/>
      <c r="GFE408" s="1309"/>
      <c r="GFF408" s="1309"/>
      <c r="GFG408" s="1309"/>
      <c r="GFH408" s="1309"/>
      <c r="GFI408" s="1309"/>
      <c r="GFJ408" s="1309"/>
      <c r="GFK408" s="1309"/>
      <c r="GFL408" s="1309"/>
      <c r="GFM408" s="1309"/>
      <c r="GFN408" s="1309"/>
      <c r="GFO408" s="1309"/>
      <c r="GFP408" s="1309"/>
      <c r="GFQ408" s="1309"/>
      <c r="GFR408" s="1309"/>
      <c r="GFS408" s="1309"/>
      <c r="GFT408" s="1309"/>
      <c r="GFU408" s="1309"/>
      <c r="GFV408" s="1309"/>
      <c r="GFW408" s="1309"/>
      <c r="GFX408" s="1309"/>
      <c r="GFY408" s="1309"/>
      <c r="GFZ408" s="1309"/>
      <c r="GGA408" s="1309"/>
      <c r="GGB408" s="1309"/>
      <c r="GGC408" s="1309"/>
      <c r="GGD408" s="1309"/>
      <c r="GGE408" s="1309"/>
      <c r="GGF408" s="1309"/>
      <c r="GGG408" s="1309"/>
      <c r="GGH408" s="1309"/>
      <c r="GGI408" s="1309"/>
      <c r="GGJ408" s="1309"/>
      <c r="GGK408" s="1309"/>
      <c r="GGL408" s="1309"/>
      <c r="GGM408" s="1309"/>
      <c r="GGN408" s="1309"/>
      <c r="GGO408" s="1309"/>
      <c r="GGP408" s="1309"/>
      <c r="GGQ408" s="1309"/>
      <c r="GGR408" s="1309"/>
      <c r="GGS408" s="1309"/>
      <c r="GGT408" s="1309"/>
      <c r="GGU408" s="1309"/>
      <c r="GGV408" s="1309"/>
      <c r="GGW408" s="1309"/>
      <c r="GGX408" s="1309"/>
      <c r="GGY408" s="1309"/>
      <c r="GGZ408" s="1309"/>
      <c r="GHA408" s="1309"/>
      <c r="GHB408" s="1309"/>
      <c r="GHC408" s="1309"/>
      <c r="GHD408" s="1309"/>
      <c r="GHE408" s="1309"/>
      <c r="GHF408" s="1309"/>
      <c r="GHG408" s="1309"/>
      <c r="GHH408" s="1309"/>
      <c r="GHI408" s="1309"/>
      <c r="GHJ408" s="1309"/>
      <c r="GHK408" s="1309"/>
      <c r="GHL408" s="1309"/>
      <c r="GHM408" s="1309"/>
      <c r="GHN408" s="1309"/>
      <c r="GHO408" s="1309"/>
      <c r="GHP408" s="1309"/>
      <c r="GHQ408" s="1309"/>
      <c r="GHR408" s="1309"/>
      <c r="GHS408" s="1309"/>
      <c r="GHT408" s="1309"/>
      <c r="GHU408" s="1309"/>
      <c r="GHV408" s="1309"/>
      <c r="GHW408" s="1309"/>
      <c r="GHX408" s="1309"/>
      <c r="GHY408" s="1309"/>
      <c r="GHZ408" s="1309"/>
      <c r="GIA408" s="1309"/>
      <c r="GIB408" s="1309"/>
      <c r="GIC408" s="1309"/>
      <c r="GID408" s="1309"/>
      <c r="GIE408" s="1309"/>
      <c r="GIF408" s="1309"/>
      <c r="GIG408" s="1309"/>
      <c r="GIH408" s="1309"/>
      <c r="GII408" s="1309"/>
      <c r="GIJ408" s="1309"/>
      <c r="GIK408" s="1309"/>
      <c r="GIL408" s="1309"/>
      <c r="GIM408" s="1309"/>
      <c r="GIN408" s="1309"/>
      <c r="GIO408" s="1309"/>
      <c r="GIP408" s="1309"/>
      <c r="GIQ408" s="1309"/>
      <c r="GIR408" s="1309"/>
      <c r="GIS408" s="1309"/>
      <c r="GIT408" s="1309"/>
      <c r="GIU408" s="1309"/>
      <c r="GIV408" s="1309"/>
      <c r="GIW408" s="1309"/>
      <c r="GIX408" s="1309"/>
      <c r="GIY408" s="1309"/>
      <c r="GIZ408" s="1309"/>
      <c r="GJA408" s="1309"/>
      <c r="GJB408" s="1309"/>
      <c r="GJC408" s="1309"/>
      <c r="GJD408" s="1309"/>
      <c r="GJE408" s="1309"/>
      <c r="GJF408" s="1309"/>
      <c r="GJG408" s="1309"/>
      <c r="GJH408" s="1309"/>
      <c r="GJI408" s="1309"/>
      <c r="GJJ408" s="1309"/>
      <c r="GJK408" s="1309"/>
      <c r="GJL408" s="1309"/>
      <c r="GJM408" s="1309"/>
      <c r="GJN408" s="1309"/>
      <c r="GJO408" s="1309"/>
      <c r="GJP408" s="1309"/>
      <c r="GJQ408" s="1309"/>
      <c r="GJR408" s="1309"/>
      <c r="GJS408" s="1309"/>
      <c r="GJT408" s="1309"/>
      <c r="GJU408" s="1309"/>
      <c r="GJV408" s="1309"/>
      <c r="GJW408" s="1309"/>
      <c r="GJX408" s="1309"/>
      <c r="GJY408" s="1309"/>
      <c r="GJZ408" s="1309"/>
      <c r="GKA408" s="1309"/>
      <c r="GKB408" s="1309"/>
      <c r="GKC408" s="1309"/>
      <c r="GKD408" s="1309"/>
      <c r="GKE408" s="1309"/>
      <c r="GKF408" s="1309"/>
      <c r="GKG408" s="1309"/>
      <c r="GKH408" s="1309"/>
      <c r="GKI408" s="1309"/>
      <c r="GKJ408" s="1309"/>
      <c r="GKK408" s="1309"/>
      <c r="GKL408" s="1309"/>
      <c r="GKM408" s="1309"/>
      <c r="GKN408" s="1309"/>
      <c r="GKO408" s="1309"/>
      <c r="GKP408" s="1309"/>
      <c r="GKQ408" s="1309"/>
      <c r="GKR408" s="1309"/>
      <c r="GKS408" s="1309"/>
      <c r="GKT408" s="1309"/>
      <c r="GKU408" s="1309"/>
      <c r="GKV408" s="1309"/>
      <c r="GKW408" s="1309"/>
      <c r="GKX408" s="1309"/>
      <c r="GKY408" s="1309"/>
      <c r="GKZ408" s="1309"/>
      <c r="GLA408" s="1309"/>
      <c r="GLB408" s="1309"/>
      <c r="GLC408" s="1309"/>
      <c r="GLD408" s="1309"/>
      <c r="GLE408" s="1309"/>
      <c r="GLF408" s="1309"/>
      <c r="GLG408" s="1309"/>
      <c r="GLH408" s="1309"/>
      <c r="GLI408" s="1309"/>
      <c r="GLJ408" s="1309"/>
      <c r="GLK408" s="1309"/>
      <c r="GLL408" s="1309"/>
      <c r="GLM408" s="1309"/>
      <c r="GLN408" s="1309"/>
      <c r="GLO408" s="1309"/>
      <c r="GLP408" s="1309"/>
      <c r="GLQ408" s="1309"/>
      <c r="GLR408" s="1309"/>
      <c r="GLS408" s="1309"/>
      <c r="GLT408" s="1309"/>
      <c r="GLU408" s="1309"/>
      <c r="GLV408" s="1309"/>
      <c r="GLW408" s="1309"/>
      <c r="GLX408" s="1309"/>
      <c r="GLY408" s="1309"/>
      <c r="GLZ408" s="1309"/>
      <c r="GMA408" s="1309"/>
      <c r="GMB408" s="1309"/>
      <c r="GMC408" s="1309"/>
      <c r="GMD408" s="1309"/>
      <c r="GME408" s="1309"/>
      <c r="GMF408" s="1309"/>
      <c r="GMG408" s="1309"/>
      <c r="GMH408" s="1309"/>
      <c r="GMI408" s="1309"/>
      <c r="GMJ408" s="1309"/>
      <c r="GMK408" s="1309"/>
      <c r="GML408" s="1309"/>
      <c r="GMM408" s="1309"/>
      <c r="GMN408" s="1309"/>
      <c r="GMO408" s="1309"/>
      <c r="GMP408" s="1309"/>
      <c r="GMQ408" s="1309"/>
      <c r="GMR408" s="1309"/>
      <c r="GMS408" s="1309"/>
      <c r="GMT408" s="1309"/>
      <c r="GMU408" s="1309"/>
      <c r="GMV408" s="1309"/>
      <c r="GMW408" s="1309"/>
      <c r="GMX408" s="1309"/>
      <c r="GMY408" s="1309"/>
      <c r="GMZ408" s="1309"/>
      <c r="GNA408" s="1309"/>
      <c r="GNB408" s="1309"/>
      <c r="GNC408" s="1309"/>
      <c r="GND408" s="1309"/>
      <c r="GNE408" s="1309"/>
      <c r="GNF408" s="1309"/>
      <c r="GNG408" s="1309"/>
      <c r="GNH408" s="1309"/>
      <c r="GNI408" s="1309"/>
      <c r="GNJ408" s="1309"/>
      <c r="GNK408" s="1309"/>
      <c r="GNL408" s="1309"/>
      <c r="GNM408" s="1309"/>
      <c r="GNN408" s="1309"/>
      <c r="GNO408" s="1309"/>
      <c r="GNP408" s="1309"/>
      <c r="GNQ408" s="1309"/>
      <c r="GNR408" s="1309"/>
      <c r="GNS408" s="1309"/>
      <c r="GNT408" s="1309"/>
      <c r="GNU408" s="1309"/>
      <c r="GNV408" s="1309"/>
      <c r="GNW408" s="1309"/>
      <c r="GNX408" s="1309"/>
      <c r="GNY408" s="1309"/>
      <c r="GNZ408" s="1309"/>
      <c r="GOA408" s="1309"/>
      <c r="GOB408" s="1309"/>
      <c r="GOC408" s="1309"/>
      <c r="GOD408" s="1309"/>
      <c r="GOE408" s="1309"/>
      <c r="GOF408" s="1309"/>
      <c r="GOG408" s="1309"/>
      <c r="GOH408" s="1309"/>
      <c r="GOI408" s="1309"/>
      <c r="GOJ408" s="1309"/>
      <c r="GOK408" s="1309"/>
      <c r="GOL408" s="1309"/>
      <c r="GOM408" s="1309"/>
      <c r="GON408" s="1309"/>
      <c r="GOO408" s="1309"/>
      <c r="GOP408" s="1309"/>
      <c r="GOQ408" s="1309"/>
      <c r="GOR408" s="1309"/>
      <c r="GOS408" s="1309"/>
      <c r="GOT408" s="1309"/>
      <c r="GOU408" s="1309"/>
      <c r="GOV408" s="1309"/>
      <c r="GOW408" s="1309"/>
      <c r="GOX408" s="1309"/>
      <c r="GOY408" s="1309"/>
      <c r="GOZ408" s="1309"/>
      <c r="GPA408" s="1309"/>
      <c r="GPB408" s="1309"/>
      <c r="GPC408" s="1309"/>
      <c r="GPD408" s="1309"/>
      <c r="GPE408" s="1309"/>
      <c r="GPF408" s="1309"/>
      <c r="GPG408" s="1309"/>
      <c r="GPH408" s="1309"/>
      <c r="GPI408" s="1309"/>
      <c r="GPJ408" s="1309"/>
      <c r="GPK408" s="1309"/>
      <c r="GPL408" s="1309"/>
      <c r="GPM408" s="1309"/>
      <c r="GPN408" s="1309"/>
      <c r="GPO408" s="1309"/>
      <c r="GPP408" s="1309"/>
      <c r="GPQ408" s="1309"/>
      <c r="GPR408" s="1309"/>
      <c r="GPS408" s="1309"/>
      <c r="GPT408" s="1309"/>
      <c r="GPU408" s="1309"/>
      <c r="GPV408" s="1309"/>
      <c r="GPW408" s="1309"/>
      <c r="GPX408" s="1309"/>
      <c r="GPY408" s="1309"/>
      <c r="GPZ408" s="1309"/>
      <c r="GQA408" s="1309"/>
      <c r="GQB408" s="1309"/>
      <c r="GQC408" s="1309"/>
      <c r="GQD408" s="1309"/>
      <c r="GQE408" s="1309"/>
      <c r="GQF408" s="1309"/>
      <c r="GQG408" s="1309"/>
      <c r="GQH408" s="1309"/>
      <c r="GQI408" s="1309"/>
      <c r="GQJ408" s="1309"/>
      <c r="GQK408" s="1309"/>
      <c r="GQL408" s="1309"/>
      <c r="GQM408" s="1309"/>
      <c r="GQN408" s="1309"/>
      <c r="GQO408" s="1309"/>
      <c r="GQP408" s="1309"/>
      <c r="GQQ408" s="1309"/>
      <c r="GQR408" s="1309"/>
      <c r="GQS408" s="1309"/>
      <c r="GQT408" s="1309"/>
      <c r="GQU408" s="1309"/>
      <c r="GQV408" s="1309"/>
      <c r="GQW408" s="1309"/>
      <c r="GQX408" s="1309"/>
      <c r="GQY408" s="1309"/>
      <c r="GQZ408" s="1309"/>
      <c r="GRA408" s="1309"/>
      <c r="GRB408" s="1309"/>
      <c r="GRC408" s="1309"/>
      <c r="GRD408" s="1309"/>
      <c r="GRE408" s="1309"/>
      <c r="GRF408" s="1309"/>
      <c r="GRG408" s="1309"/>
      <c r="GRH408" s="1309"/>
      <c r="GRI408" s="1309"/>
      <c r="GRJ408" s="1309"/>
      <c r="GRK408" s="1309"/>
      <c r="GRL408" s="1309"/>
      <c r="GRM408" s="1309"/>
      <c r="GRN408" s="1309"/>
      <c r="GRO408" s="1309"/>
      <c r="GRP408" s="1309"/>
      <c r="GRQ408" s="1309"/>
      <c r="GRR408" s="1309"/>
      <c r="GRS408" s="1309"/>
      <c r="GRT408" s="1309"/>
      <c r="GRU408" s="1309"/>
      <c r="GRV408" s="1309"/>
      <c r="GRW408" s="1309"/>
      <c r="GRX408" s="1309"/>
      <c r="GRY408" s="1309"/>
      <c r="GRZ408" s="1309"/>
      <c r="GSA408" s="1309"/>
      <c r="GSB408" s="1309"/>
      <c r="GSC408" s="1309"/>
      <c r="GSD408" s="1309"/>
      <c r="GSE408" s="1309"/>
      <c r="GSF408" s="1309"/>
      <c r="GSG408" s="1309"/>
      <c r="GSH408" s="1309"/>
      <c r="GSI408" s="1309"/>
      <c r="GSJ408" s="1309"/>
      <c r="GSK408" s="1309"/>
      <c r="GSL408" s="1309"/>
      <c r="GSM408" s="1309"/>
      <c r="GSN408" s="1309"/>
      <c r="GSO408" s="1309"/>
      <c r="GSP408" s="1309"/>
      <c r="GSQ408" s="1309"/>
      <c r="GSR408" s="1309"/>
      <c r="GSS408" s="1309"/>
      <c r="GST408" s="1309"/>
      <c r="GSU408" s="1309"/>
      <c r="GSV408" s="1309"/>
      <c r="GSW408" s="1309"/>
      <c r="GSX408" s="1309"/>
      <c r="GSY408" s="1309"/>
      <c r="GSZ408" s="1309"/>
      <c r="GTA408" s="1309"/>
      <c r="GTB408" s="1309"/>
      <c r="GTC408" s="1309"/>
      <c r="GTD408" s="1309"/>
      <c r="GTE408" s="1309"/>
      <c r="GTF408" s="1309"/>
      <c r="GTG408" s="1309"/>
      <c r="GTH408" s="1309"/>
      <c r="GTI408" s="1309"/>
      <c r="GTJ408" s="1309"/>
      <c r="GTK408" s="1309"/>
      <c r="GTL408" s="1309"/>
      <c r="GTM408" s="1309"/>
      <c r="GTN408" s="1309"/>
      <c r="GTO408" s="1309"/>
      <c r="GTP408" s="1309"/>
      <c r="GTQ408" s="1309"/>
      <c r="GTR408" s="1309"/>
      <c r="GTS408" s="1309"/>
      <c r="GTT408" s="1309"/>
      <c r="GTU408" s="1309"/>
      <c r="GTV408" s="1309"/>
      <c r="GTW408" s="1309"/>
      <c r="GTX408" s="1309"/>
      <c r="GTY408" s="1309"/>
      <c r="GTZ408" s="1309"/>
      <c r="GUA408" s="1309"/>
      <c r="GUB408" s="1309"/>
      <c r="GUC408" s="1309"/>
      <c r="GUD408" s="1309"/>
      <c r="GUE408" s="1309"/>
      <c r="GUF408" s="1309"/>
      <c r="GUG408" s="1309"/>
      <c r="GUH408" s="1309"/>
      <c r="GUI408" s="1309"/>
      <c r="GUJ408" s="1309"/>
      <c r="GUK408" s="1309"/>
      <c r="GUL408" s="1309"/>
      <c r="GUM408" s="1309"/>
      <c r="GUN408" s="1309"/>
      <c r="GUO408" s="1309"/>
      <c r="GUP408" s="1309"/>
      <c r="GUQ408" s="1309"/>
      <c r="GUR408" s="1309"/>
      <c r="GUS408" s="1309"/>
      <c r="GUT408" s="1309"/>
      <c r="GUU408" s="1309"/>
      <c r="GUV408" s="1309"/>
      <c r="GUW408" s="1309"/>
      <c r="GUX408" s="1309"/>
      <c r="GUY408" s="1309"/>
      <c r="GUZ408" s="1309"/>
      <c r="GVA408" s="1309"/>
      <c r="GVB408" s="1309"/>
      <c r="GVC408" s="1309"/>
      <c r="GVD408" s="1309"/>
      <c r="GVE408" s="1309"/>
      <c r="GVF408" s="1309"/>
      <c r="GVG408" s="1309"/>
      <c r="GVH408" s="1309"/>
      <c r="GVI408" s="1309"/>
      <c r="GVJ408" s="1309"/>
      <c r="GVK408" s="1309"/>
      <c r="GVL408" s="1309"/>
      <c r="GVM408" s="1309"/>
      <c r="GVN408" s="1309"/>
      <c r="GVO408" s="1309"/>
      <c r="GVP408" s="1309"/>
      <c r="GVQ408" s="1309"/>
      <c r="GVR408" s="1309"/>
      <c r="GVS408" s="1309"/>
      <c r="GVT408" s="1309"/>
      <c r="GVU408" s="1309"/>
      <c r="GVV408" s="1309"/>
      <c r="GVW408" s="1309"/>
      <c r="GVX408" s="1309"/>
      <c r="GVY408" s="1309"/>
      <c r="GVZ408" s="1309"/>
      <c r="GWA408" s="1309"/>
      <c r="GWB408" s="1309"/>
      <c r="GWC408" s="1309"/>
      <c r="GWD408" s="1309"/>
      <c r="GWE408" s="1309"/>
      <c r="GWF408" s="1309"/>
      <c r="GWG408" s="1309"/>
      <c r="GWH408" s="1309"/>
      <c r="GWI408" s="1309"/>
      <c r="GWJ408" s="1309"/>
      <c r="GWK408" s="1309"/>
      <c r="GWL408" s="1309"/>
      <c r="GWM408" s="1309"/>
      <c r="GWN408" s="1309"/>
      <c r="GWO408" s="1309"/>
      <c r="GWP408" s="1309"/>
      <c r="GWQ408" s="1309"/>
      <c r="GWR408" s="1309"/>
      <c r="GWS408" s="1309"/>
      <c r="GWT408" s="1309"/>
      <c r="GWU408" s="1309"/>
      <c r="GWV408" s="1309"/>
      <c r="GWW408" s="1309"/>
      <c r="GWX408" s="1309"/>
      <c r="GWY408" s="1309"/>
      <c r="GWZ408" s="1309"/>
      <c r="GXA408" s="1309"/>
      <c r="GXB408" s="1309"/>
      <c r="GXC408" s="1309"/>
      <c r="GXD408" s="1309"/>
      <c r="GXE408" s="1309"/>
      <c r="GXF408" s="1309"/>
      <c r="GXG408" s="1309"/>
      <c r="GXH408" s="1309"/>
      <c r="GXI408" s="1309"/>
      <c r="GXJ408" s="1309"/>
      <c r="GXK408" s="1309"/>
      <c r="GXL408" s="1309"/>
      <c r="GXM408" s="1309"/>
      <c r="GXN408" s="1309"/>
      <c r="GXO408" s="1309"/>
      <c r="GXP408" s="1309"/>
      <c r="GXQ408" s="1309"/>
      <c r="GXR408" s="1309"/>
      <c r="GXS408" s="1309"/>
      <c r="GXT408" s="1309"/>
      <c r="GXU408" s="1309"/>
      <c r="GXV408" s="1309"/>
      <c r="GXW408" s="1309"/>
      <c r="GXX408" s="1309"/>
      <c r="GXY408" s="1309"/>
      <c r="GXZ408" s="1309"/>
      <c r="GYA408" s="1309"/>
      <c r="GYB408" s="1309"/>
      <c r="GYC408" s="1309"/>
      <c r="GYD408" s="1309"/>
      <c r="GYE408" s="1309"/>
      <c r="GYF408" s="1309"/>
      <c r="GYG408" s="1309"/>
      <c r="GYH408" s="1309"/>
      <c r="GYI408" s="1309"/>
      <c r="GYJ408" s="1309"/>
      <c r="GYK408" s="1309"/>
      <c r="GYL408" s="1309"/>
      <c r="GYM408" s="1309"/>
      <c r="GYN408" s="1309"/>
      <c r="GYO408" s="1309"/>
      <c r="GYP408" s="1309"/>
      <c r="GYQ408" s="1309"/>
      <c r="GYR408" s="1309"/>
      <c r="GYS408" s="1309"/>
      <c r="GYT408" s="1309"/>
      <c r="GYU408" s="1309"/>
      <c r="GYV408" s="1309"/>
      <c r="GYW408" s="1309"/>
      <c r="GYX408" s="1309"/>
      <c r="GYY408" s="1309"/>
      <c r="GYZ408" s="1309"/>
      <c r="GZA408" s="1309"/>
      <c r="GZB408" s="1309"/>
      <c r="GZC408" s="1309"/>
      <c r="GZD408" s="1309"/>
      <c r="GZE408" s="1309"/>
      <c r="GZF408" s="1309"/>
      <c r="GZG408" s="1309"/>
      <c r="GZH408" s="1309"/>
      <c r="GZI408" s="1309"/>
      <c r="GZJ408" s="1309"/>
      <c r="GZK408" s="1309"/>
      <c r="GZL408" s="1309"/>
      <c r="GZM408" s="1309"/>
      <c r="GZN408" s="1309"/>
      <c r="GZO408" s="1309"/>
      <c r="GZP408" s="1309"/>
      <c r="GZQ408" s="1309"/>
      <c r="GZR408" s="1309"/>
      <c r="GZS408" s="1309"/>
      <c r="GZT408" s="1309"/>
      <c r="GZU408" s="1309"/>
      <c r="GZV408" s="1309"/>
      <c r="GZW408" s="1309"/>
      <c r="GZX408" s="1309"/>
      <c r="GZY408" s="1309"/>
      <c r="GZZ408" s="1309"/>
      <c r="HAA408" s="1309"/>
      <c r="HAB408" s="1309"/>
      <c r="HAC408" s="1309"/>
      <c r="HAD408" s="1309"/>
      <c r="HAE408" s="1309"/>
      <c r="HAF408" s="1309"/>
      <c r="HAG408" s="1309"/>
      <c r="HAH408" s="1309"/>
      <c r="HAI408" s="1309"/>
      <c r="HAJ408" s="1309"/>
      <c r="HAK408" s="1309"/>
      <c r="HAL408" s="1309"/>
      <c r="HAM408" s="1309"/>
      <c r="HAN408" s="1309"/>
      <c r="HAO408" s="1309"/>
      <c r="HAP408" s="1309"/>
      <c r="HAQ408" s="1309"/>
      <c r="HAR408" s="1309"/>
      <c r="HAS408" s="1309"/>
      <c r="HAT408" s="1309"/>
      <c r="HAU408" s="1309"/>
      <c r="HAV408" s="1309"/>
      <c r="HAW408" s="1309"/>
      <c r="HAX408" s="1309"/>
      <c r="HAY408" s="1309"/>
      <c r="HAZ408" s="1309"/>
      <c r="HBA408" s="1309"/>
      <c r="HBB408" s="1309"/>
      <c r="HBC408" s="1309"/>
      <c r="HBD408" s="1309"/>
      <c r="HBE408" s="1309"/>
      <c r="HBF408" s="1309"/>
      <c r="HBG408" s="1309"/>
      <c r="HBH408" s="1309"/>
      <c r="HBI408" s="1309"/>
      <c r="HBJ408" s="1309"/>
      <c r="HBK408" s="1309"/>
      <c r="HBL408" s="1309"/>
      <c r="HBM408" s="1309"/>
      <c r="HBN408" s="1309"/>
      <c r="HBO408" s="1309"/>
      <c r="HBP408" s="1309"/>
      <c r="HBQ408" s="1309"/>
      <c r="HBR408" s="1309"/>
      <c r="HBS408" s="1309"/>
      <c r="HBT408" s="1309"/>
      <c r="HBU408" s="1309"/>
      <c r="HBV408" s="1309"/>
      <c r="HBW408" s="1309"/>
      <c r="HBX408" s="1309"/>
      <c r="HBY408" s="1309"/>
      <c r="HBZ408" s="1309"/>
      <c r="HCA408" s="1309"/>
      <c r="HCB408" s="1309"/>
      <c r="HCC408" s="1309"/>
      <c r="HCD408" s="1309"/>
      <c r="HCE408" s="1309"/>
      <c r="HCF408" s="1309"/>
      <c r="HCG408" s="1309"/>
      <c r="HCH408" s="1309"/>
      <c r="HCI408" s="1309"/>
      <c r="HCJ408" s="1309"/>
      <c r="HCK408" s="1309"/>
      <c r="HCL408" s="1309"/>
      <c r="HCM408" s="1309"/>
      <c r="HCN408" s="1309"/>
      <c r="HCO408" s="1309"/>
      <c r="HCP408" s="1309"/>
      <c r="HCQ408" s="1309"/>
      <c r="HCR408" s="1309"/>
      <c r="HCS408" s="1309"/>
      <c r="HCT408" s="1309"/>
      <c r="HCU408" s="1309"/>
      <c r="HCV408" s="1309"/>
      <c r="HCW408" s="1309"/>
      <c r="HCX408" s="1309"/>
      <c r="HCY408" s="1309"/>
      <c r="HCZ408" s="1309"/>
      <c r="HDA408" s="1309"/>
      <c r="HDB408" s="1309"/>
      <c r="HDC408" s="1309"/>
      <c r="HDD408" s="1309"/>
      <c r="HDE408" s="1309"/>
      <c r="HDF408" s="1309"/>
      <c r="HDG408" s="1309"/>
      <c r="HDH408" s="1309"/>
      <c r="HDI408" s="1309"/>
      <c r="HDJ408" s="1309"/>
      <c r="HDK408" s="1309"/>
      <c r="HDL408" s="1309"/>
      <c r="HDM408" s="1309"/>
      <c r="HDN408" s="1309"/>
      <c r="HDO408" s="1309"/>
      <c r="HDP408" s="1309"/>
      <c r="HDQ408" s="1309"/>
      <c r="HDR408" s="1309"/>
      <c r="HDS408" s="1309"/>
      <c r="HDT408" s="1309"/>
      <c r="HDU408" s="1309"/>
      <c r="HDV408" s="1309"/>
      <c r="HDW408" s="1309"/>
      <c r="HDX408" s="1309"/>
      <c r="HDY408" s="1309"/>
      <c r="HDZ408" s="1309"/>
      <c r="HEA408" s="1309"/>
      <c r="HEB408" s="1309"/>
      <c r="HEC408" s="1309"/>
      <c r="HED408" s="1309"/>
      <c r="HEE408" s="1309"/>
      <c r="HEF408" s="1309"/>
      <c r="HEG408" s="1309"/>
      <c r="HEH408" s="1309"/>
      <c r="HEI408" s="1309"/>
      <c r="HEJ408" s="1309"/>
      <c r="HEK408" s="1309"/>
      <c r="HEL408" s="1309"/>
      <c r="HEM408" s="1309"/>
      <c r="HEN408" s="1309"/>
      <c r="HEO408" s="1309"/>
      <c r="HEP408" s="1309"/>
      <c r="HEQ408" s="1309"/>
      <c r="HER408" s="1309"/>
      <c r="HES408" s="1309"/>
      <c r="HET408" s="1309"/>
      <c r="HEU408" s="1309"/>
      <c r="HEV408" s="1309"/>
      <c r="HEW408" s="1309"/>
      <c r="HEX408" s="1309"/>
      <c r="HEY408" s="1309"/>
      <c r="HEZ408" s="1309"/>
      <c r="HFA408" s="1309"/>
      <c r="HFB408" s="1309"/>
      <c r="HFC408" s="1309"/>
      <c r="HFD408" s="1309"/>
      <c r="HFE408" s="1309"/>
      <c r="HFF408" s="1309"/>
      <c r="HFG408" s="1309"/>
      <c r="HFH408" s="1309"/>
      <c r="HFI408" s="1309"/>
      <c r="HFJ408" s="1309"/>
      <c r="HFK408" s="1309"/>
      <c r="HFL408" s="1309"/>
      <c r="HFM408" s="1309"/>
      <c r="HFN408" s="1309"/>
      <c r="HFO408" s="1309"/>
      <c r="HFP408" s="1309"/>
      <c r="HFQ408" s="1309"/>
      <c r="HFR408" s="1309"/>
      <c r="HFS408" s="1309"/>
      <c r="HFT408" s="1309"/>
      <c r="HFU408" s="1309"/>
      <c r="HFV408" s="1309"/>
      <c r="HFW408" s="1309"/>
      <c r="HFX408" s="1309"/>
      <c r="HFY408" s="1309"/>
      <c r="HFZ408" s="1309"/>
      <c r="HGA408" s="1309"/>
      <c r="HGB408" s="1309"/>
      <c r="HGC408" s="1309"/>
      <c r="HGD408" s="1309"/>
      <c r="HGE408" s="1309"/>
      <c r="HGF408" s="1309"/>
      <c r="HGG408" s="1309"/>
      <c r="HGH408" s="1309"/>
      <c r="HGI408" s="1309"/>
      <c r="HGJ408" s="1309"/>
      <c r="HGK408" s="1309"/>
      <c r="HGL408" s="1309"/>
      <c r="HGM408" s="1309"/>
      <c r="HGN408" s="1309"/>
      <c r="HGO408" s="1309"/>
      <c r="HGP408" s="1309"/>
      <c r="HGQ408" s="1309"/>
      <c r="HGR408" s="1309"/>
      <c r="HGS408" s="1309"/>
      <c r="HGT408" s="1309"/>
      <c r="HGU408" s="1309"/>
      <c r="HGV408" s="1309"/>
      <c r="HGW408" s="1309"/>
      <c r="HGX408" s="1309"/>
      <c r="HGY408" s="1309"/>
      <c r="HGZ408" s="1309"/>
      <c r="HHA408" s="1309"/>
      <c r="HHB408" s="1309"/>
      <c r="HHC408" s="1309"/>
      <c r="HHD408" s="1309"/>
      <c r="HHE408" s="1309"/>
      <c r="HHF408" s="1309"/>
      <c r="HHG408" s="1309"/>
      <c r="HHH408" s="1309"/>
      <c r="HHI408" s="1309"/>
      <c r="HHJ408" s="1309"/>
      <c r="HHK408" s="1309"/>
      <c r="HHL408" s="1309"/>
      <c r="HHM408" s="1309"/>
      <c r="HHN408" s="1309"/>
      <c r="HHO408" s="1309"/>
      <c r="HHP408" s="1309"/>
      <c r="HHQ408" s="1309"/>
      <c r="HHR408" s="1309"/>
      <c r="HHS408" s="1309"/>
      <c r="HHT408" s="1309"/>
      <c r="HHU408" s="1309"/>
      <c r="HHV408" s="1309"/>
      <c r="HHW408" s="1309"/>
      <c r="HHX408" s="1309"/>
      <c r="HHY408" s="1309"/>
      <c r="HHZ408" s="1309"/>
      <c r="HIA408" s="1309"/>
      <c r="HIB408" s="1309"/>
      <c r="HIC408" s="1309"/>
      <c r="HID408" s="1309"/>
      <c r="HIE408" s="1309"/>
      <c r="HIF408" s="1309"/>
      <c r="HIG408" s="1309"/>
      <c r="HIH408" s="1309"/>
      <c r="HII408" s="1309"/>
      <c r="HIJ408" s="1309"/>
      <c r="HIK408" s="1309"/>
      <c r="HIL408" s="1309"/>
      <c r="HIM408" s="1309"/>
      <c r="HIN408" s="1309"/>
      <c r="HIO408" s="1309"/>
      <c r="HIP408" s="1309"/>
      <c r="HIQ408" s="1309"/>
      <c r="HIR408" s="1309"/>
      <c r="HIS408" s="1309"/>
      <c r="HIT408" s="1309"/>
      <c r="HIU408" s="1309"/>
      <c r="HIV408" s="1309"/>
      <c r="HIW408" s="1309"/>
      <c r="HIX408" s="1309"/>
      <c r="HIY408" s="1309"/>
      <c r="HIZ408" s="1309"/>
      <c r="HJA408" s="1309"/>
      <c r="HJB408" s="1309"/>
      <c r="HJC408" s="1309"/>
      <c r="HJD408" s="1309"/>
      <c r="HJE408" s="1309"/>
      <c r="HJF408" s="1309"/>
      <c r="HJG408" s="1309"/>
      <c r="HJH408" s="1309"/>
      <c r="HJI408" s="1309"/>
      <c r="HJJ408" s="1309"/>
      <c r="HJK408" s="1309"/>
      <c r="HJL408" s="1309"/>
      <c r="HJM408" s="1309"/>
      <c r="HJN408" s="1309"/>
      <c r="HJO408" s="1309"/>
      <c r="HJP408" s="1309"/>
      <c r="HJQ408" s="1309"/>
      <c r="HJR408" s="1309"/>
      <c r="HJS408" s="1309"/>
      <c r="HJT408" s="1309"/>
      <c r="HJU408" s="1309"/>
      <c r="HJV408" s="1309"/>
      <c r="HJW408" s="1309"/>
      <c r="HJX408" s="1309"/>
      <c r="HJY408" s="1309"/>
      <c r="HJZ408" s="1309"/>
      <c r="HKA408" s="1309"/>
      <c r="HKB408" s="1309"/>
      <c r="HKC408" s="1309"/>
      <c r="HKD408" s="1309"/>
      <c r="HKE408" s="1309"/>
      <c r="HKF408" s="1309"/>
      <c r="HKG408" s="1309"/>
      <c r="HKH408" s="1309"/>
      <c r="HKI408" s="1309"/>
      <c r="HKJ408" s="1309"/>
      <c r="HKK408" s="1309"/>
      <c r="HKL408" s="1309"/>
      <c r="HKM408" s="1309"/>
      <c r="HKN408" s="1309"/>
      <c r="HKO408" s="1309"/>
      <c r="HKP408" s="1309"/>
      <c r="HKQ408" s="1309"/>
      <c r="HKR408" s="1309"/>
      <c r="HKS408" s="1309"/>
      <c r="HKT408" s="1309"/>
      <c r="HKU408" s="1309"/>
      <c r="HKV408" s="1309"/>
      <c r="HKW408" s="1309"/>
      <c r="HKX408" s="1309"/>
      <c r="HKY408" s="1309"/>
      <c r="HKZ408" s="1309"/>
      <c r="HLA408" s="1309"/>
      <c r="HLB408" s="1309"/>
      <c r="HLC408" s="1309"/>
      <c r="HLD408" s="1309"/>
      <c r="HLE408" s="1309"/>
      <c r="HLF408" s="1309"/>
      <c r="HLG408" s="1309"/>
      <c r="HLH408" s="1309"/>
      <c r="HLI408" s="1309"/>
      <c r="HLJ408" s="1309"/>
      <c r="HLK408" s="1309"/>
      <c r="HLL408" s="1309"/>
      <c r="HLM408" s="1309"/>
      <c r="HLN408" s="1309"/>
      <c r="HLO408" s="1309"/>
      <c r="HLP408" s="1309"/>
      <c r="HLQ408" s="1309"/>
      <c r="HLR408" s="1309"/>
      <c r="HLS408" s="1309"/>
      <c r="HLT408" s="1309"/>
      <c r="HLU408" s="1309"/>
      <c r="HLV408" s="1309"/>
      <c r="HLW408" s="1309"/>
      <c r="HLX408" s="1309"/>
      <c r="HLY408" s="1309"/>
      <c r="HLZ408" s="1309"/>
      <c r="HMA408" s="1309"/>
      <c r="HMB408" s="1309"/>
      <c r="HMC408" s="1309"/>
      <c r="HMD408" s="1309"/>
      <c r="HME408" s="1309"/>
      <c r="HMF408" s="1309"/>
      <c r="HMG408" s="1309"/>
      <c r="HMH408" s="1309"/>
      <c r="HMI408" s="1309"/>
      <c r="HMJ408" s="1309"/>
      <c r="HMK408" s="1309"/>
      <c r="HML408" s="1309"/>
      <c r="HMM408" s="1309"/>
      <c r="HMN408" s="1309"/>
      <c r="HMO408" s="1309"/>
      <c r="HMP408" s="1309"/>
      <c r="HMQ408" s="1309"/>
      <c r="HMR408" s="1309"/>
      <c r="HMS408" s="1309"/>
      <c r="HMT408" s="1309"/>
      <c r="HMU408" s="1309"/>
      <c r="HMV408" s="1309"/>
      <c r="HMW408" s="1309"/>
      <c r="HMX408" s="1309"/>
      <c r="HMY408" s="1309"/>
      <c r="HMZ408" s="1309"/>
      <c r="HNA408" s="1309"/>
      <c r="HNB408" s="1309"/>
      <c r="HNC408" s="1309"/>
      <c r="HND408" s="1309"/>
      <c r="HNE408" s="1309"/>
      <c r="HNF408" s="1309"/>
      <c r="HNG408" s="1309"/>
      <c r="HNH408" s="1309"/>
      <c r="HNI408" s="1309"/>
      <c r="HNJ408" s="1309"/>
      <c r="HNK408" s="1309"/>
      <c r="HNL408" s="1309"/>
      <c r="HNM408" s="1309"/>
      <c r="HNN408" s="1309"/>
      <c r="HNO408" s="1309"/>
      <c r="HNP408" s="1309"/>
      <c r="HNQ408" s="1309"/>
      <c r="HNR408" s="1309"/>
      <c r="HNS408" s="1309"/>
      <c r="HNT408" s="1309"/>
      <c r="HNU408" s="1309"/>
      <c r="HNV408" s="1309"/>
      <c r="HNW408" s="1309"/>
      <c r="HNX408" s="1309"/>
      <c r="HNY408" s="1309"/>
      <c r="HNZ408" s="1309"/>
      <c r="HOA408" s="1309"/>
      <c r="HOB408" s="1309"/>
      <c r="HOC408" s="1309"/>
      <c r="HOD408" s="1309"/>
      <c r="HOE408" s="1309"/>
      <c r="HOF408" s="1309"/>
      <c r="HOG408" s="1309"/>
      <c r="HOH408" s="1309"/>
      <c r="HOI408" s="1309"/>
      <c r="HOJ408" s="1309"/>
      <c r="HOK408" s="1309"/>
      <c r="HOL408" s="1309"/>
      <c r="HOM408" s="1309"/>
      <c r="HON408" s="1309"/>
      <c r="HOO408" s="1309"/>
      <c r="HOP408" s="1309"/>
      <c r="HOQ408" s="1309"/>
      <c r="HOR408" s="1309"/>
      <c r="HOS408" s="1309"/>
      <c r="HOT408" s="1309"/>
      <c r="HOU408" s="1309"/>
      <c r="HOV408" s="1309"/>
      <c r="HOW408" s="1309"/>
      <c r="HOX408" s="1309"/>
      <c r="HOY408" s="1309"/>
      <c r="HOZ408" s="1309"/>
      <c r="HPA408" s="1309"/>
      <c r="HPB408" s="1309"/>
      <c r="HPC408" s="1309"/>
      <c r="HPD408" s="1309"/>
      <c r="HPE408" s="1309"/>
      <c r="HPF408" s="1309"/>
      <c r="HPG408" s="1309"/>
      <c r="HPH408" s="1309"/>
      <c r="HPI408" s="1309"/>
      <c r="HPJ408" s="1309"/>
      <c r="HPK408" s="1309"/>
      <c r="HPL408" s="1309"/>
      <c r="HPM408" s="1309"/>
      <c r="HPN408" s="1309"/>
      <c r="HPO408" s="1309"/>
      <c r="HPP408" s="1309"/>
      <c r="HPQ408" s="1309"/>
      <c r="HPR408" s="1309"/>
      <c r="HPS408" s="1309"/>
      <c r="HPT408" s="1309"/>
      <c r="HPU408" s="1309"/>
      <c r="HPV408" s="1309"/>
      <c r="HPW408" s="1309"/>
      <c r="HPX408" s="1309"/>
      <c r="HPY408" s="1309"/>
      <c r="HPZ408" s="1309"/>
      <c r="HQA408" s="1309"/>
      <c r="HQB408" s="1309"/>
      <c r="HQC408" s="1309"/>
      <c r="HQD408" s="1309"/>
      <c r="HQE408" s="1309"/>
      <c r="HQF408" s="1309"/>
      <c r="HQG408" s="1309"/>
      <c r="HQH408" s="1309"/>
      <c r="HQI408" s="1309"/>
      <c r="HQJ408" s="1309"/>
      <c r="HQK408" s="1309"/>
      <c r="HQL408" s="1309"/>
      <c r="HQM408" s="1309"/>
      <c r="HQN408" s="1309"/>
      <c r="HQO408" s="1309"/>
      <c r="HQP408" s="1309"/>
      <c r="HQQ408" s="1309"/>
      <c r="HQR408" s="1309"/>
      <c r="HQS408" s="1309"/>
      <c r="HQT408" s="1309"/>
      <c r="HQU408" s="1309"/>
      <c r="HQV408" s="1309"/>
      <c r="HQW408" s="1309"/>
      <c r="HQX408" s="1309"/>
      <c r="HQY408" s="1309"/>
      <c r="HQZ408" s="1309"/>
      <c r="HRA408" s="1309"/>
      <c r="HRB408" s="1309"/>
      <c r="HRC408" s="1309"/>
      <c r="HRD408" s="1309"/>
      <c r="HRE408" s="1309"/>
      <c r="HRF408" s="1309"/>
      <c r="HRG408" s="1309"/>
      <c r="HRH408" s="1309"/>
      <c r="HRI408" s="1309"/>
      <c r="HRJ408" s="1309"/>
      <c r="HRK408" s="1309"/>
      <c r="HRL408" s="1309"/>
      <c r="HRM408" s="1309"/>
      <c r="HRN408" s="1309"/>
      <c r="HRO408" s="1309"/>
      <c r="HRP408" s="1309"/>
      <c r="HRQ408" s="1309"/>
      <c r="HRR408" s="1309"/>
      <c r="HRS408" s="1309"/>
      <c r="HRT408" s="1309"/>
      <c r="HRU408" s="1309"/>
      <c r="HRV408" s="1309"/>
      <c r="HRW408" s="1309"/>
      <c r="HRX408" s="1309"/>
      <c r="HRY408" s="1309"/>
      <c r="HRZ408" s="1309"/>
      <c r="HSA408" s="1309"/>
      <c r="HSB408" s="1309"/>
      <c r="HSC408" s="1309"/>
      <c r="HSD408" s="1309"/>
      <c r="HSE408" s="1309"/>
      <c r="HSF408" s="1309"/>
      <c r="HSG408" s="1309"/>
      <c r="HSH408" s="1309"/>
      <c r="HSI408" s="1309"/>
      <c r="HSJ408" s="1309"/>
      <c r="HSK408" s="1309"/>
      <c r="HSL408" s="1309"/>
      <c r="HSM408" s="1309"/>
      <c r="HSN408" s="1309"/>
      <c r="HSO408" s="1309"/>
      <c r="HSP408" s="1309"/>
      <c r="HSQ408" s="1309"/>
      <c r="HSR408" s="1309"/>
      <c r="HSS408" s="1309"/>
      <c r="HST408" s="1309"/>
      <c r="HSU408" s="1309"/>
      <c r="HSV408" s="1309"/>
      <c r="HSW408" s="1309"/>
      <c r="HSX408" s="1309"/>
      <c r="HSY408" s="1309"/>
      <c r="HSZ408" s="1309"/>
      <c r="HTA408" s="1309"/>
      <c r="HTB408" s="1309"/>
      <c r="HTC408" s="1309"/>
      <c r="HTD408" s="1309"/>
      <c r="HTE408" s="1309"/>
      <c r="HTF408" s="1309"/>
      <c r="HTG408" s="1309"/>
      <c r="HTH408" s="1309"/>
      <c r="HTI408" s="1309"/>
      <c r="HTJ408" s="1309"/>
      <c r="HTK408" s="1309"/>
      <c r="HTL408" s="1309"/>
      <c r="HTM408" s="1309"/>
      <c r="HTN408" s="1309"/>
      <c r="HTO408" s="1309"/>
      <c r="HTP408" s="1309"/>
      <c r="HTQ408" s="1309"/>
      <c r="HTR408" s="1309"/>
      <c r="HTS408" s="1309"/>
      <c r="HTT408" s="1309"/>
      <c r="HTU408" s="1309"/>
      <c r="HTV408" s="1309"/>
      <c r="HTW408" s="1309"/>
      <c r="HTX408" s="1309"/>
      <c r="HTY408" s="1309"/>
      <c r="HTZ408" s="1309"/>
      <c r="HUA408" s="1309"/>
      <c r="HUB408" s="1309"/>
      <c r="HUC408" s="1309"/>
      <c r="HUD408" s="1309"/>
      <c r="HUE408" s="1309"/>
      <c r="HUF408" s="1309"/>
      <c r="HUG408" s="1309"/>
      <c r="HUH408" s="1309"/>
      <c r="HUI408" s="1309"/>
      <c r="HUJ408" s="1309"/>
      <c r="HUK408" s="1309"/>
      <c r="HUL408" s="1309"/>
      <c r="HUM408" s="1309"/>
      <c r="HUN408" s="1309"/>
      <c r="HUO408" s="1309"/>
      <c r="HUP408" s="1309"/>
      <c r="HUQ408" s="1309"/>
      <c r="HUR408" s="1309"/>
      <c r="HUS408" s="1309"/>
      <c r="HUT408" s="1309"/>
      <c r="HUU408" s="1309"/>
      <c r="HUV408" s="1309"/>
      <c r="HUW408" s="1309"/>
      <c r="HUX408" s="1309"/>
      <c r="HUY408" s="1309"/>
      <c r="HUZ408" s="1309"/>
      <c r="HVA408" s="1309"/>
      <c r="HVB408" s="1309"/>
      <c r="HVC408" s="1309"/>
      <c r="HVD408" s="1309"/>
      <c r="HVE408" s="1309"/>
      <c r="HVF408" s="1309"/>
      <c r="HVG408" s="1309"/>
      <c r="HVH408" s="1309"/>
      <c r="HVI408" s="1309"/>
      <c r="HVJ408" s="1309"/>
      <c r="HVK408" s="1309"/>
      <c r="HVL408" s="1309"/>
      <c r="HVM408" s="1309"/>
      <c r="HVN408" s="1309"/>
      <c r="HVO408" s="1309"/>
      <c r="HVP408" s="1309"/>
      <c r="HVQ408" s="1309"/>
      <c r="HVR408" s="1309"/>
      <c r="HVS408" s="1309"/>
      <c r="HVT408" s="1309"/>
      <c r="HVU408" s="1309"/>
      <c r="HVV408" s="1309"/>
      <c r="HVW408" s="1309"/>
      <c r="HVX408" s="1309"/>
      <c r="HVY408" s="1309"/>
      <c r="HVZ408" s="1309"/>
      <c r="HWA408" s="1309"/>
      <c r="HWB408" s="1309"/>
      <c r="HWC408" s="1309"/>
      <c r="HWD408" s="1309"/>
      <c r="HWE408" s="1309"/>
      <c r="HWF408" s="1309"/>
      <c r="HWG408" s="1309"/>
      <c r="HWH408" s="1309"/>
      <c r="HWI408" s="1309"/>
      <c r="HWJ408" s="1309"/>
      <c r="HWK408" s="1309"/>
      <c r="HWL408" s="1309"/>
      <c r="HWM408" s="1309"/>
      <c r="HWN408" s="1309"/>
      <c r="HWO408" s="1309"/>
      <c r="HWP408" s="1309"/>
      <c r="HWQ408" s="1309"/>
      <c r="HWR408" s="1309"/>
      <c r="HWS408" s="1309"/>
      <c r="HWT408" s="1309"/>
      <c r="HWU408" s="1309"/>
      <c r="HWV408" s="1309"/>
      <c r="HWW408" s="1309"/>
      <c r="HWX408" s="1309"/>
      <c r="HWY408" s="1309"/>
      <c r="HWZ408" s="1309"/>
      <c r="HXA408" s="1309"/>
      <c r="HXB408" s="1309"/>
      <c r="HXC408" s="1309"/>
      <c r="HXD408" s="1309"/>
      <c r="HXE408" s="1309"/>
      <c r="HXF408" s="1309"/>
      <c r="HXG408" s="1309"/>
      <c r="HXH408" s="1309"/>
      <c r="HXI408" s="1309"/>
      <c r="HXJ408" s="1309"/>
      <c r="HXK408" s="1309"/>
      <c r="HXL408" s="1309"/>
      <c r="HXM408" s="1309"/>
      <c r="HXN408" s="1309"/>
      <c r="HXO408" s="1309"/>
      <c r="HXP408" s="1309"/>
      <c r="HXQ408" s="1309"/>
      <c r="HXR408" s="1309"/>
      <c r="HXS408" s="1309"/>
      <c r="HXT408" s="1309"/>
      <c r="HXU408" s="1309"/>
      <c r="HXV408" s="1309"/>
      <c r="HXW408" s="1309"/>
      <c r="HXX408" s="1309"/>
      <c r="HXY408" s="1309"/>
      <c r="HXZ408" s="1309"/>
      <c r="HYA408" s="1309"/>
      <c r="HYB408" s="1309"/>
      <c r="HYC408" s="1309"/>
      <c r="HYD408" s="1309"/>
      <c r="HYE408" s="1309"/>
      <c r="HYF408" s="1309"/>
      <c r="HYG408" s="1309"/>
      <c r="HYH408" s="1309"/>
      <c r="HYI408" s="1309"/>
      <c r="HYJ408" s="1309"/>
      <c r="HYK408" s="1309"/>
      <c r="HYL408" s="1309"/>
      <c r="HYM408" s="1309"/>
      <c r="HYN408" s="1309"/>
      <c r="HYO408" s="1309"/>
      <c r="HYP408" s="1309"/>
      <c r="HYQ408" s="1309"/>
      <c r="HYR408" s="1309"/>
      <c r="HYS408" s="1309"/>
      <c r="HYT408" s="1309"/>
      <c r="HYU408" s="1309"/>
      <c r="HYV408" s="1309"/>
      <c r="HYW408" s="1309"/>
      <c r="HYX408" s="1309"/>
      <c r="HYY408" s="1309"/>
      <c r="HYZ408" s="1309"/>
      <c r="HZA408" s="1309"/>
      <c r="HZB408" s="1309"/>
      <c r="HZC408" s="1309"/>
      <c r="HZD408" s="1309"/>
      <c r="HZE408" s="1309"/>
      <c r="HZF408" s="1309"/>
      <c r="HZG408" s="1309"/>
      <c r="HZH408" s="1309"/>
      <c r="HZI408" s="1309"/>
      <c r="HZJ408" s="1309"/>
      <c r="HZK408" s="1309"/>
      <c r="HZL408" s="1309"/>
      <c r="HZM408" s="1309"/>
      <c r="HZN408" s="1309"/>
      <c r="HZO408" s="1309"/>
      <c r="HZP408" s="1309"/>
      <c r="HZQ408" s="1309"/>
      <c r="HZR408" s="1309"/>
      <c r="HZS408" s="1309"/>
      <c r="HZT408" s="1309"/>
      <c r="HZU408" s="1309"/>
      <c r="HZV408" s="1309"/>
      <c r="HZW408" s="1309"/>
      <c r="HZX408" s="1309"/>
      <c r="HZY408" s="1309"/>
      <c r="HZZ408" s="1309"/>
      <c r="IAA408" s="1309"/>
      <c r="IAB408" s="1309"/>
      <c r="IAC408" s="1309"/>
      <c r="IAD408" s="1309"/>
      <c r="IAE408" s="1309"/>
      <c r="IAF408" s="1309"/>
      <c r="IAG408" s="1309"/>
      <c r="IAH408" s="1309"/>
      <c r="IAI408" s="1309"/>
      <c r="IAJ408" s="1309"/>
      <c r="IAK408" s="1309"/>
      <c r="IAL408" s="1309"/>
      <c r="IAM408" s="1309"/>
      <c r="IAN408" s="1309"/>
      <c r="IAO408" s="1309"/>
      <c r="IAP408" s="1309"/>
      <c r="IAQ408" s="1309"/>
      <c r="IAR408" s="1309"/>
      <c r="IAS408" s="1309"/>
      <c r="IAT408" s="1309"/>
      <c r="IAU408" s="1309"/>
      <c r="IAV408" s="1309"/>
      <c r="IAW408" s="1309"/>
      <c r="IAX408" s="1309"/>
      <c r="IAY408" s="1309"/>
      <c r="IAZ408" s="1309"/>
      <c r="IBA408" s="1309"/>
      <c r="IBB408" s="1309"/>
      <c r="IBC408" s="1309"/>
      <c r="IBD408" s="1309"/>
      <c r="IBE408" s="1309"/>
      <c r="IBF408" s="1309"/>
      <c r="IBG408" s="1309"/>
      <c r="IBH408" s="1309"/>
      <c r="IBI408" s="1309"/>
      <c r="IBJ408" s="1309"/>
      <c r="IBK408" s="1309"/>
      <c r="IBL408" s="1309"/>
      <c r="IBM408" s="1309"/>
      <c r="IBN408" s="1309"/>
      <c r="IBO408" s="1309"/>
      <c r="IBP408" s="1309"/>
      <c r="IBQ408" s="1309"/>
      <c r="IBR408" s="1309"/>
      <c r="IBS408" s="1309"/>
      <c r="IBT408" s="1309"/>
      <c r="IBU408" s="1309"/>
      <c r="IBV408" s="1309"/>
      <c r="IBW408" s="1309"/>
      <c r="IBX408" s="1309"/>
      <c r="IBY408" s="1309"/>
      <c r="IBZ408" s="1309"/>
      <c r="ICA408" s="1309"/>
      <c r="ICB408" s="1309"/>
      <c r="ICC408" s="1309"/>
      <c r="ICD408" s="1309"/>
      <c r="ICE408" s="1309"/>
      <c r="ICF408" s="1309"/>
      <c r="ICG408" s="1309"/>
      <c r="ICH408" s="1309"/>
      <c r="ICI408" s="1309"/>
      <c r="ICJ408" s="1309"/>
      <c r="ICK408" s="1309"/>
      <c r="ICL408" s="1309"/>
      <c r="ICM408" s="1309"/>
      <c r="ICN408" s="1309"/>
      <c r="ICO408" s="1309"/>
      <c r="ICP408" s="1309"/>
      <c r="ICQ408" s="1309"/>
      <c r="ICR408" s="1309"/>
      <c r="ICS408" s="1309"/>
      <c r="ICT408" s="1309"/>
      <c r="ICU408" s="1309"/>
      <c r="ICV408" s="1309"/>
      <c r="ICW408" s="1309"/>
      <c r="ICX408" s="1309"/>
      <c r="ICY408" s="1309"/>
      <c r="ICZ408" s="1309"/>
      <c r="IDA408" s="1309"/>
      <c r="IDB408" s="1309"/>
      <c r="IDC408" s="1309"/>
      <c r="IDD408" s="1309"/>
      <c r="IDE408" s="1309"/>
      <c r="IDF408" s="1309"/>
      <c r="IDG408" s="1309"/>
      <c r="IDH408" s="1309"/>
      <c r="IDI408" s="1309"/>
      <c r="IDJ408" s="1309"/>
      <c r="IDK408" s="1309"/>
      <c r="IDL408" s="1309"/>
      <c r="IDM408" s="1309"/>
      <c r="IDN408" s="1309"/>
      <c r="IDO408" s="1309"/>
      <c r="IDP408" s="1309"/>
      <c r="IDQ408" s="1309"/>
      <c r="IDR408" s="1309"/>
      <c r="IDS408" s="1309"/>
      <c r="IDT408" s="1309"/>
      <c r="IDU408" s="1309"/>
      <c r="IDV408" s="1309"/>
      <c r="IDW408" s="1309"/>
      <c r="IDX408" s="1309"/>
      <c r="IDY408" s="1309"/>
      <c r="IDZ408" s="1309"/>
      <c r="IEA408" s="1309"/>
      <c r="IEB408" s="1309"/>
      <c r="IEC408" s="1309"/>
      <c r="IED408" s="1309"/>
      <c r="IEE408" s="1309"/>
      <c r="IEF408" s="1309"/>
      <c r="IEG408" s="1309"/>
      <c r="IEH408" s="1309"/>
      <c r="IEI408" s="1309"/>
      <c r="IEJ408" s="1309"/>
      <c r="IEK408" s="1309"/>
      <c r="IEL408" s="1309"/>
      <c r="IEM408" s="1309"/>
      <c r="IEN408" s="1309"/>
      <c r="IEO408" s="1309"/>
      <c r="IEP408" s="1309"/>
      <c r="IEQ408" s="1309"/>
      <c r="IER408" s="1309"/>
      <c r="IES408" s="1309"/>
      <c r="IET408" s="1309"/>
      <c r="IEU408" s="1309"/>
      <c r="IEV408" s="1309"/>
      <c r="IEW408" s="1309"/>
      <c r="IEX408" s="1309"/>
      <c r="IEY408" s="1309"/>
      <c r="IEZ408" s="1309"/>
      <c r="IFA408" s="1309"/>
      <c r="IFB408" s="1309"/>
      <c r="IFC408" s="1309"/>
      <c r="IFD408" s="1309"/>
      <c r="IFE408" s="1309"/>
      <c r="IFF408" s="1309"/>
      <c r="IFG408" s="1309"/>
      <c r="IFH408" s="1309"/>
      <c r="IFI408" s="1309"/>
      <c r="IFJ408" s="1309"/>
      <c r="IFK408" s="1309"/>
      <c r="IFL408" s="1309"/>
      <c r="IFM408" s="1309"/>
      <c r="IFN408" s="1309"/>
      <c r="IFO408" s="1309"/>
      <c r="IFP408" s="1309"/>
      <c r="IFQ408" s="1309"/>
      <c r="IFR408" s="1309"/>
      <c r="IFS408" s="1309"/>
      <c r="IFT408" s="1309"/>
      <c r="IFU408" s="1309"/>
      <c r="IFV408" s="1309"/>
      <c r="IFW408" s="1309"/>
      <c r="IFX408" s="1309"/>
      <c r="IFY408" s="1309"/>
      <c r="IFZ408" s="1309"/>
      <c r="IGA408" s="1309"/>
      <c r="IGB408" s="1309"/>
      <c r="IGC408" s="1309"/>
      <c r="IGD408" s="1309"/>
      <c r="IGE408" s="1309"/>
      <c r="IGF408" s="1309"/>
      <c r="IGG408" s="1309"/>
      <c r="IGH408" s="1309"/>
      <c r="IGI408" s="1309"/>
      <c r="IGJ408" s="1309"/>
      <c r="IGK408" s="1309"/>
      <c r="IGL408" s="1309"/>
      <c r="IGM408" s="1309"/>
      <c r="IGN408" s="1309"/>
      <c r="IGO408" s="1309"/>
      <c r="IGP408" s="1309"/>
      <c r="IGQ408" s="1309"/>
      <c r="IGR408" s="1309"/>
      <c r="IGS408" s="1309"/>
      <c r="IGT408" s="1309"/>
      <c r="IGU408" s="1309"/>
      <c r="IGV408" s="1309"/>
      <c r="IGW408" s="1309"/>
      <c r="IGX408" s="1309"/>
      <c r="IGY408" s="1309"/>
      <c r="IGZ408" s="1309"/>
      <c r="IHA408" s="1309"/>
      <c r="IHB408" s="1309"/>
      <c r="IHC408" s="1309"/>
      <c r="IHD408" s="1309"/>
      <c r="IHE408" s="1309"/>
      <c r="IHF408" s="1309"/>
      <c r="IHG408" s="1309"/>
      <c r="IHH408" s="1309"/>
      <c r="IHI408" s="1309"/>
      <c r="IHJ408" s="1309"/>
      <c r="IHK408" s="1309"/>
      <c r="IHL408" s="1309"/>
      <c r="IHM408" s="1309"/>
      <c r="IHN408" s="1309"/>
      <c r="IHO408" s="1309"/>
      <c r="IHP408" s="1309"/>
      <c r="IHQ408" s="1309"/>
      <c r="IHR408" s="1309"/>
      <c r="IHS408" s="1309"/>
      <c r="IHT408" s="1309"/>
      <c r="IHU408" s="1309"/>
      <c r="IHV408" s="1309"/>
      <c r="IHW408" s="1309"/>
      <c r="IHX408" s="1309"/>
      <c r="IHY408" s="1309"/>
      <c r="IHZ408" s="1309"/>
      <c r="IIA408" s="1309"/>
      <c r="IIB408" s="1309"/>
      <c r="IIC408" s="1309"/>
      <c r="IID408" s="1309"/>
      <c r="IIE408" s="1309"/>
      <c r="IIF408" s="1309"/>
      <c r="IIG408" s="1309"/>
      <c r="IIH408" s="1309"/>
      <c r="III408" s="1309"/>
      <c r="IIJ408" s="1309"/>
      <c r="IIK408" s="1309"/>
      <c r="IIL408" s="1309"/>
      <c r="IIM408" s="1309"/>
      <c r="IIN408" s="1309"/>
      <c r="IIO408" s="1309"/>
      <c r="IIP408" s="1309"/>
      <c r="IIQ408" s="1309"/>
      <c r="IIR408" s="1309"/>
      <c r="IIS408" s="1309"/>
      <c r="IIT408" s="1309"/>
      <c r="IIU408" s="1309"/>
      <c r="IIV408" s="1309"/>
      <c r="IIW408" s="1309"/>
      <c r="IIX408" s="1309"/>
      <c r="IIY408" s="1309"/>
      <c r="IIZ408" s="1309"/>
      <c r="IJA408" s="1309"/>
      <c r="IJB408" s="1309"/>
      <c r="IJC408" s="1309"/>
      <c r="IJD408" s="1309"/>
      <c r="IJE408" s="1309"/>
      <c r="IJF408" s="1309"/>
      <c r="IJG408" s="1309"/>
      <c r="IJH408" s="1309"/>
      <c r="IJI408" s="1309"/>
      <c r="IJJ408" s="1309"/>
      <c r="IJK408" s="1309"/>
      <c r="IJL408" s="1309"/>
      <c r="IJM408" s="1309"/>
      <c r="IJN408" s="1309"/>
      <c r="IJO408" s="1309"/>
      <c r="IJP408" s="1309"/>
      <c r="IJQ408" s="1309"/>
      <c r="IJR408" s="1309"/>
      <c r="IJS408" s="1309"/>
      <c r="IJT408" s="1309"/>
      <c r="IJU408" s="1309"/>
      <c r="IJV408" s="1309"/>
      <c r="IJW408" s="1309"/>
      <c r="IJX408" s="1309"/>
      <c r="IJY408" s="1309"/>
      <c r="IJZ408" s="1309"/>
      <c r="IKA408" s="1309"/>
      <c r="IKB408" s="1309"/>
      <c r="IKC408" s="1309"/>
      <c r="IKD408" s="1309"/>
      <c r="IKE408" s="1309"/>
      <c r="IKF408" s="1309"/>
      <c r="IKG408" s="1309"/>
      <c r="IKH408" s="1309"/>
      <c r="IKI408" s="1309"/>
      <c r="IKJ408" s="1309"/>
      <c r="IKK408" s="1309"/>
      <c r="IKL408" s="1309"/>
      <c r="IKM408" s="1309"/>
      <c r="IKN408" s="1309"/>
      <c r="IKO408" s="1309"/>
      <c r="IKP408" s="1309"/>
      <c r="IKQ408" s="1309"/>
      <c r="IKR408" s="1309"/>
      <c r="IKS408" s="1309"/>
      <c r="IKT408" s="1309"/>
      <c r="IKU408" s="1309"/>
      <c r="IKV408" s="1309"/>
      <c r="IKW408" s="1309"/>
      <c r="IKX408" s="1309"/>
      <c r="IKY408" s="1309"/>
      <c r="IKZ408" s="1309"/>
      <c r="ILA408" s="1309"/>
      <c r="ILB408" s="1309"/>
      <c r="ILC408" s="1309"/>
      <c r="ILD408" s="1309"/>
      <c r="ILE408" s="1309"/>
      <c r="ILF408" s="1309"/>
      <c r="ILG408" s="1309"/>
      <c r="ILH408" s="1309"/>
      <c r="ILI408" s="1309"/>
      <c r="ILJ408" s="1309"/>
      <c r="ILK408" s="1309"/>
      <c r="ILL408" s="1309"/>
      <c r="ILM408" s="1309"/>
      <c r="ILN408" s="1309"/>
      <c r="ILO408" s="1309"/>
      <c r="ILP408" s="1309"/>
      <c r="ILQ408" s="1309"/>
      <c r="ILR408" s="1309"/>
      <c r="ILS408" s="1309"/>
      <c r="ILT408" s="1309"/>
      <c r="ILU408" s="1309"/>
      <c r="ILV408" s="1309"/>
      <c r="ILW408" s="1309"/>
      <c r="ILX408" s="1309"/>
      <c r="ILY408" s="1309"/>
      <c r="ILZ408" s="1309"/>
      <c r="IMA408" s="1309"/>
      <c r="IMB408" s="1309"/>
      <c r="IMC408" s="1309"/>
      <c r="IMD408" s="1309"/>
      <c r="IME408" s="1309"/>
      <c r="IMF408" s="1309"/>
      <c r="IMG408" s="1309"/>
      <c r="IMH408" s="1309"/>
      <c r="IMI408" s="1309"/>
      <c r="IMJ408" s="1309"/>
      <c r="IMK408" s="1309"/>
      <c r="IML408" s="1309"/>
      <c r="IMM408" s="1309"/>
      <c r="IMN408" s="1309"/>
      <c r="IMO408" s="1309"/>
      <c r="IMP408" s="1309"/>
      <c r="IMQ408" s="1309"/>
      <c r="IMR408" s="1309"/>
      <c r="IMS408" s="1309"/>
      <c r="IMT408" s="1309"/>
      <c r="IMU408" s="1309"/>
      <c r="IMV408" s="1309"/>
      <c r="IMW408" s="1309"/>
      <c r="IMX408" s="1309"/>
      <c r="IMY408" s="1309"/>
      <c r="IMZ408" s="1309"/>
      <c r="INA408" s="1309"/>
      <c r="INB408" s="1309"/>
      <c r="INC408" s="1309"/>
      <c r="IND408" s="1309"/>
      <c r="INE408" s="1309"/>
      <c r="INF408" s="1309"/>
      <c r="ING408" s="1309"/>
      <c r="INH408" s="1309"/>
      <c r="INI408" s="1309"/>
      <c r="INJ408" s="1309"/>
      <c r="INK408" s="1309"/>
      <c r="INL408" s="1309"/>
      <c r="INM408" s="1309"/>
      <c r="INN408" s="1309"/>
      <c r="INO408" s="1309"/>
      <c r="INP408" s="1309"/>
      <c r="INQ408" s="1309"/>
      <c r="INR408" s="1309"/>
      <c r="INS408" s="1309"/>
      <c r="INT408" s="1309"/>
      <c r="INU408" s="1309"/>
      <c r="INV408" s="1309"/>
      <c r="INW408" s="1309"/>
      <c r="INX408" s="1309"/>
      <c r="INY408" s="1309"/>
      <c r="INZ408" s="1309"/>
      <c r="IOA408" s="1309"/>
      <c r="IOB408" s="1309"/>
      <c r="IOC408" s="1309"/>
      <c r="IOD408" s="1309"/>
      <c r="IOE408" s="1309"/>
      <c r="IOF408" s="1309"/>
      <c r="IOG408" s="1309"/>
      <c r="IOH408" s="1309"/>
      <c r="IOI408" s="1309"/>
      <c r="IOJ408" s="1309"/>
      <c r="IOK408" s="1309"/>
      <c r="IOL408" s="1309"/>
      <c r="IOM408" s="1309"/>
      <c r="ION408" s="1309"/>
      <c r="IOO408" s="1309"/>
      <c r="IOP408" s="1309"/>
      <c r="IOQ408" s="1309"/>
      <c r="IOR408" s="1309"/>
      <c r="IOS408" s="1309"/>
      <c r="IOT408" s="1309"/>
      <c r="IOU408" s="1309"/>
      <c r="IOV408" s="1309"/>
      <c r="IOW408" s="1309"/>
      <c r="IOX408" s="1309"/>
      <c r="IOY408" s="1309"/>
      <c r="IOZ408" s="1309"/>
      <c r="IPA408" s="1309"/>
      <c r="IPB408" s="1309"/>
      <c r="IPC408" s="1309"/>
      <c r="IPD408" s="1309"/>
      <c r="IPE408" s="1309"/>
      <c r="IPF408" s="1309"/>
      <c r="IPG408" s="1309"/>
      <c r="IPH408" s="1309"/>
      <c r="IPI408" s="1309"/>
      <c r="IPJ408" s="1309"/>
      <c r="IPK408" s="1309"/>
      <c r="IPL408" s="1309"/>
      <c r="IPM408" s="1309"/>
      <c r="IPN408" s="1309"/>
      <c r="IPO408" s="1309"/>
      <c r="IPP408" s="1309"/>
      <c r="IPQ408" s="1309"/>
      <c r="IPR408" s="1309"/>
      <c r="IPS408" s="1309"/>
      <c r="IPT408" s="1309"/>
      <c r="IPU408" s="1309"/>
      <c r="IPV408" s="1309"/>
      <c r="IPW408" s="1309"/>
      <c r="IPX408" s="1309"/>
      <c r="IPY408" s="1309"/>
      <c r="IPZ408" s="1309"/>
      <c r="IQA408" s="1309"/>
      <c r="IQB408" s="1309"/>
      <c r="IQC408" s="1309"/>
      <c r="IQD408" s="1309"/>
      <c r="IQE408" s="1309"/>
      <c r="IQF408" s="1309"/>
      <c r="IQG408" s="1309"/>
      <c r="IQH408" s="1309"/>
      <c r="IQI408" s="1309"/>
      <c r="IQJ408" s="1309"/>
      <c r="IQK408" s="1309"/>
      <c r="IQL408" s="1309"/>
      <c r="IQM408" s="1309"/>
      <c r="IQN408" s="1309"/>
      <c r="IQO408" s="1309"/>
      <c r="IQP408" s="1309"/>
      <c r="IQQ408" s="1309"/>
      <c r="IQR408" s="1309"/>
      <c r="IQS408" s="1309"/>
      <c r="IQT408" s="1309"/>
      <c r="IQU408" s="1309"/>
      <c r="IQV408" s="1309"/>
      <c r="IQW408" s="1309"/>
      <c r="IQX408" s="1309"/>
      <c r="IQY408" s="1309"/>
      <c r="IQZ408" s="1309"/>
      <c r="IRA408" s="1309"/>
      <c r="IRB408" s="1309"/>
      <c r="IRC408" s="1309"/>
      <c r="IRD408" s="1309"/>
      <c r="IRE408" s="1309"/>
      <c r="IRF408" s="1309"/>
      <c r="IRG408" s="1309"/>
      <c r="IRH408" s="1309"/>
      <c r="IRI408" s="1309"/>
      <c r="IRJ408" s="1309"/>
      <c r="IRK408" s="1309"/>
      <c r="IRL408" s="1309"/>
      <c r="IRM408" s="1309"/>
      <c r="IRN408" s="1309"/>
      <c r="IRO408" s="1309"/>
      <c r="IRP408" s="1309"/>
      <c r="IRQ408" s="1309"/>
      <c r="IRR408" s="1309"/>
      <c r="IRS408" s="1309"/>
      <c r="IRT408" s="1309"/>
      <c r="IRU408" s="1309"/>
      <c r="IRV408" s="1309"/>
      <c r="IRW408" s="1309"/>
      <c r="IRX408" s="1309"/>
      <c r="IRY408" s="1309"/>
      <c r="IRZ408" s="1309"/>
      <c r="ISA408" s="1309"/>
      <c r="ISB408" s="1309"/>
      <c r="ISC408" s="1309"/>
      <c r="ISD408" s="1309"/>
      <c r="ISE408" s="1309"/>
      <c r="ISF408" s="1309"/>
      <c r="ISG408" s="1309"/>
      <c r="ISH408" s="1309"/>
      <c r="ISI408" s="1309"/>
      <c r="ISJ408" s="1309"/>
      <c r="ISK408" s="1309"/>
      <c r="ISL408" s="1309"/>
      <c r="ISM408" s="1309"/>
      <c r="ISN408" s="1309"/>
      <c r="ISO408" s="1309"/>
      <c r="ISP408" s="1309"/>
      <c r="ISQ408" s="1309"/>
      <c r="ISR408" s="1309"/>
      <c r="ISS408" s="1309"/>
      <c r="IST408" s="1309"/>
      <c r="ISU408" s="1309"/>
      <c r="ISV408" s="1309"/>
      <c r="ISW408" s="1309"/>
      <c r="ISX408" s="1309"/>
      <c r="ISY408" s="1309"/>
      <c r="ISZ408" s="1309"/>
      <c r="ITA408" s="1309"/>
      <c r="ITB408" s="1309"/>
      <c r="ITC408" s="1309"/>
      <c r="ITD408" s="1309"/>
      <c r="ITE408" s="1309"/>
      <c r="ITF408" s="1309"/>
      <c r="ITG408" s="1309"/>
      <c r="ITH408" s="1309"/>
      <c r="ITI408" s="1309"/>
      <c r="ITJ408" s="1309"/>
      <c r="ITK408" s="1309"/>
      <c r="ITL408" s="1309"/>
      <c r="ITM408" s="1309"/>
      <c r="ITN408" s="1309"/>
      <c r="ITO408" s="1309"/>
      <c r="ITP408" s="1309"/>
      <c r="ITQ408" s="1309"/>
      <c r="ITR408" s="1309"/>
      <c r="ITS408" s="1309"/>
      <c r="ITT408" s="1309"/>
      <c r="ITU408" s="1309"/>
      <c r="ITV408" s="1309"/>
      <c r="ITW408" s="1309"/>
      <c r="ITX408" s="1309"/>
      <c r="ITY408" s="1309"/>
      <c r="ITZ408" s="1309"/>
      <c r="IUA408" s="1309"/>
      <c r="IUB408" s="1309"/>
      <c r="IUC408" s="1309"/>
      <c r="IUD408" s="1309"/>
      <c r="IUE408" s="1309"/>
      <c r="IUF408" s="1309"/>
      <c r="IUG408" s="1309"/>
      <c r="IUH408" s="1309"/>
      <c r="IUI408" s="1309"/>
      <c r="IUJ408" s="1309"/>
      <c r="IUK408" s="1309"/>
      <c r="IUL408" s="1309"/>
      <c r="IUM408" s="1309"/>
      <c r="IUN408" s="1309"/>
      <c r="IUO408" s="1309"/>
      <c r="IUP408" s="1309"/>
      <c r="IUQ408" s="1309"/>
      <c r="IUR408" s="1309"/>
      <c r="IUS408" s="1309"/>
      <c r="IUT408" s="1309"/>
      <c r="IUU408" s="1309"/>
      <c r="IUV408" s="1309"/>
      <c r="IUW408" s="1309"/>
      <c r="IUX408" s="1309"/>
      <c r="IUY408" s="1309"/>
      <c r="IUZ408" s="1309"/>
      <c r="IVA408" s="1309"/>
      <c r="IVB408" s="1309"/>
      <c r="IVC408" s="1309"/>
      <c r="IVD408" s="1309"/>
      <c r="IVE408" s="1309"/>
      <c r="IVF408" s="1309"/>
      <c r="IVG408" s="1309"/>
      <c r="IVH408" s="1309"/>
      <c r="IVI408" s="1309"/>
      <c r="IVJ408" s="1309"/>
      <c r="IVK408" s="1309"/>
      <c r="IVL408" s="1309"/>
      <c r="IVM408" s="1309"/>
      <c r="IVN408" s="1309"/>
      <c r="IVO408" s="1309"/>
      <c r="IVP408" s="1309"/>
      <c r="IVQ408" s="1309"/>
      <c r="IVR408" s="1309"/>
      <c r="IVS408" s="1309"/>
      <c r="IVT408" s="1309"/>
      <c r="IVU408" s="1309"/>
      <c r="IVV408" s="1309"/>
      <c r="IVW408" s="1309"/>
      <c r="IVX408" s="1309"/>
      <c r="IVY408" s="1309"/>
      <c r="IVZ408" s="1309"/>
      <c r="IWA408" s="1309"/>
      <c r="IWB408" s="1309"/>
      <c r="IWC408" s="1309"/>
      <c r="IWD408" s="1309"/>
      <c r="IWE408" s="1309"/>
      <c r="IWF408" s="1309"/>
      <c r="IWG408" s="1309"/>
      <c r="IWH408" s="1309"/>
      <c r="IWI408" s="1309"/>
      <c r="IWJ408" s="1309"/>
      <c r="IWK408" s="1309"/>
      <c r="IWL408" s="1309"/>
      <c r="IWM408" s="1309"/>
      <c r="IWN408" s="1309"/>
      <c r="IWO408" s="1309"/>
      <c r="IWP408" s="1309"/>
      <c r="IWQ408" s="1309"/>
      <c r="IWR408" s="1309"/>
      <c r="IWS408" s="1309"/>
      <c r="IWT408" s="1309"/>
      <c r="IWU408" s="1309"/>
      <c r="IWV408" s="1309"/>
      <c r="IWW408" s="1309"/>
      <c r="IWX408" s="1309"/>
      <c r="IWY408" s="1309"/>
      <c r="IWZ408" s="1309"/>
      <c r="IXA408" s="1309"/>
      <c r="IXB408" s="1309"/>
      <c r="IXC408" s="1309"/>
      <c r="IXD408" s="1309"/>
      <c r="IXE408" s="1309"/>
      <c r="IXF408" s="1309"/>
      <c r="IXG408" s="1309"/>
      <c r="IXH408" s="1309"/>
      <c r="IXI408" s="1309"/>
      <c r="IXJ408" s="1309"/>
      <c r="IXK408" s="1309"/>
      <c r="IXL408" s="1309"/>
      <c r="IXM408" s="1309"/>
      <c r="IXN408" s="1309"/>
      <c r="IXO408" s="1309"/>
      <c r="IXP408" s="1309"/>
      <c r="IXQ408" s="1309"/>
      <c r="IXR408" s="1309"/>
      <c r="IXS408" s="1309"/>
      <c r="IXT408" s="1309"/>
      <c r="IXU408" s="1309"/>
      <c r="IXV408" s="1309"/>
      <c r="IXW408" s="1309"/>
      <c r="IXX408" s="1309"/>
      <c r="IXY408" s="1309"/>
      <c r="IXZ408" s="1309"/>
      <c r="IYA408" s="1309"/>
      <c r="IYB408" s="1309"/>
      <c r="IYC408" s="1309"/>
      <c r="IYD408" s="1309"/>
      <c r="IYE408" s="1309"/>
      <c r="IYF408" s="1309"/>
      <c r="IYG408" s="1309"/>
      <c r="IYH408" s="1309"/>
      <c r="IYI408" s="1309"/>
      <c r="IYJ408" s="1309"/>
      <c r="IYK408" s="1309"/>
      <c r="IYL408" s="1309"/>
      <c r="IYM408" s="1309"/>
      <c r="IYN408" s="1309"/>
      <c r="IYO408" s="1309"/>
      <c r="IYP408" s="1309"/>
      <c r="IYQ408" s="1309"/>
      <c r="IYR408" s="1309"/>
      <c r="IYS408" s="1309"/>
      <c r="IYT408" s="1309"/>
      <c r="IYU408" s="1309"/>
      <c r="IYV408" s="1309"/>
      <c r="IYW408" s="1309"/>
      <c r="IYX408" s="1309"/>
      <c r="IYY408" s="1309"/>
      <c r="IYZ408" s="1309"/>
      <c r="IZA408" s="1309"/>
      <c r="IZB408" s="1309"/>
      <c r="IZC408" s="1309"/>
      <c r="IZD408" s="1309"/>
      <c r="IZE408" s="1309"/>
      <c r="IZF408" s="1309"/>
      <c r="IZG408" s="1309"/>
      <c r="IZH408" s="1309"/>
      <c r="IZI408" s="1309"/>
      <c r="IZJ408" s="1309"/>
      <c r="IZK408" s="1309"/>
      <c r="IZL408" s="1309"/>
      <c r="IZM408" s="1309"/>
      <c r="IZN408" s="1309"/>
      <c r="IZO408" s="1309"/>
      <c r="IZP408" s="1309"/>
      <c r="IZQ408" s="1309"/>
      <c r="IZR408" s="1309"/>
      <c r="IZS408" s="1309"/>
      <c r="IZT408" s="1309"/>
      <c r="IZU408" s="1309"/>
      <c r="IZV408" s="1309"/>
      <c r="IZW408" s="1309"/>
      <c r="IZX408" s="1309"/>
      <c r="IZY408" s="1309"/>
      <c r="IZZ408" s="1309"/>
      <c r="JAA408" s="1309"/>
      <c r="JAB408" s="1309"/>
      <c r="JAC408" s="1309"/>
      <c r="JAD408" s="1309"/>
      <c r="JAE408" s="1309"/>
      <c r="JAF408" s="1309"/>
      <c r="JAG408" s="1309"/>
      <c r="JAH408" s="1309"/>
      <c r="JAI408" s="1309"/>
      <c r="JAJ408" s="1309"/>
      <c r="JAK408" s="1309"/>
      <c r="JAL408" s="1309"/>
      <c r="JAM408" s="1309"/>
      <c r="JAN408" s="1309"/>
      <c r="JAO408" s="1309"/>
      <c r="JAP408" s="1309"/>
      <c r="JAQ408" s="1309"/>
      <c r="JAR408" s="1309"/>
      <c r="JAS408" s="1309"/>
      <c r="JAT408" s="1309"/>
      <c r="JAU408" s="1309"/>
      <c r="JAV408" s="1309"/>
      <c r="JAW408" s="1309"/>
      <c r="JAX408" s="1309"/>
      <c r="JAY408" s="1309"/>
      <c r="JAZ408" s="1309"/>
      <c r="JBA408" s="1309"/>
      <c r="JBB408" s="1309"/>
      <c r="JBC408" s="1309"/>
      <c r="JBD408" s="1309"/>
      <c r="JBE408" s="1309"/>
      <c r="JBF408" s="1309"/>
      <c r="JBG408" s="1309"/>
      <c r="JBH408" s="1309"/>
      <c r="JBI408" s="1309"/>
      <c r="JBJ408" s="1309"/>
      <c r="JBK408" s="1309"/>
      <c r="JBL408" s="1309"/>
      <c r="JBM408" s="1309"/>
      <c r="JBN408" s="1309"/>
      <c r="JBO408" s="1309"/>
      <c r="JBP408" s="1309"/>
      <c r="JBQ408" s="1309"/>
      <c r="JBR408" s="1309"/>
      <c r="JBS408" s="1309"/>
      <c r="JBT408" s="1309"/>
      <c r="JBU408" s="1309"/>
      <c r="JBV408" s="1309"/>
      <c r="JBW408" s="1309"/>
      <c r="JBX408" s="1309"/>
      <c r="JBY408" s="1309"/>
      <c r="JBZ408" s="1309"/>
      <c r="JCA408" s="1309"/>
      <c r="JCB408" s="1309"/>
      <c r="JCC408" s="1309"/>
      <c r="JCD408" s="1309"/>
      <c r="JCE408" s="1309"/>
      <c r="JCF408" s="1309"/>
      <c r="JCG408" s="1309"/>
      <c r="JCH408" s="1309"/>
      <c r="JCI408" s="1309"/>
      <c r="JCJ408" s="1309"/>
      <c r="JCK408" s="1309"/>
      <c r="JCL408" s="1309"/>
      <c r="JCM408" s="1309"/>
      <c r="JCN408" s="1309"/>
      <c r="JCO408" s="1309"/>
      <c r="JCP408" s="1309"/>
      <c r="JCQ408" s="1309"/>
      <c r="JCR408" s="1309"/>
      <c r="JCS408" s="1309"/>
      <c r="JCT408" s="1309"/>
      <c r="JCU408" s="1309"/>
      <c r="JCV408" s="1309"/>
      <c r="JCW408" s="1309"/>
      <c r="JCX408" s="1309"/>
      <c r="JCY408" s="1309"/>
      <c r="JCZ408" s="1309"/>
      <c r="JDA408" s="1309"/>
      <c r="JDB408" s="1309"/>
      <c r="JDC408" s="1309"/>
      <c r="JDD408" s="1309"/>
      <c r="JDE408" s="1309"/>
      <c r="JDF408" s="1309"/>
      <c r="JDG408" s="1309"/>
      <c r="JDH408" s="1309"/>
      <c r="JDI408" s="1309"/>
      <c r="JDJ408" s="1309"/>
      <c r="JDK408" s="1309"/>
      <c r="JDL408" s="1309"/>
      <c r="JDM408" s="1309"/>
      <c r="JDN408" s="1309"/>
      <c r="JDO408" s="1309"/>
      <c r="JDP408" s="1309"/>
      <c r="JDQ408" s="1309"/>
      <c r="JDR408" s="1309"/>
      <c r="JDS408" s="1309"/>
      <c r="JDT408" s="1309"/>
      <c r="JDU408" s="1309"/>
      <c r="JDV408" s="1309"/>
      <c r="JDW408" s="1309"/>
      <c r="JDX408" s="1309"/>
      <c r="JDY408" s="1309"/>
      <c r="JDZ408" s="1309"/>
      <c r="JEA408" s="1309"/>
      <c r="JEB408" s="1309"/>
      <c r="JEC408" s="1309"/>
      <c r="JED408" s="1309"/>
      <c r="JEE408" s="1309"/>
      <c r="JEF408" s="1309"/>
      <c r="JEG408" s="1309"/>
      <c r="JEH408" s="1309"/>
      <c r="JEI408" s="1309"/>
      <c r="JEJ408" s="1309"/>
      <c r="JEK408" s="1309"/>
      <c r="JEL408" s="1309"/>
      <c r="JEM408" s="1309"/>
      <c r="JEN408" s="1309"/>
      <c r="JEO408" s="1309"/>
      <c r="JEP408" s="1309"/>
      <c r="JEQ408" s="1309"/>
      <c r="JER408" s="1309"/>
      <c r="JES408" s="1309"/>
      <c r="JET408" s="1309"/>
      <c r="JEU408" s="1309"/>
      <c r="JEV408" s="1309"/>
      <c r="JEW408" s="1309"/>
      <c r="JEX408" s="1309"/>
      <c r="JEY408" s="1309"/>
      <c r="JEZ408" s="1309"/>
      <c r="JFA408" s="1309"/>
      <c r="JFB408" s="1309"/>
      <c r="JFC408" s="1309"/>
      <c r="JFD408" s="1309"/>
      <c r="JFE408" s="1309"/>
      <c r="JFF408" s="1309"/>
      <c r="JFG408" s="1309"/>
      <c r="JFH408" s="1309"/>
      <c r="JFI408" s="1309"/>
      <c r="JFJ408" s="1309"/>
      <c r="JFK408" s="1309"/>
      <c r="JFL408" s="1309"/>
      <c r="JFM408" s="1309"/>
      <c r="JFN408" s="1309"/>
      <c r="JFO408" s="1309"/>
      <c r="JFP408" s="1309"/>
      <c r="JFQ408" s="1309"/>
      <c r="JFR408" s="1309"/>
      <c r="JFS408" s="1309"/>
      <c r="JFT408" s="1309"/>
      <c r="JFU408" s="1309"/>
      <c r="JFV408" s="1309"/>
      <c r="JFW408" s="1309"/>
      <c r="JFX408" s="1309"/>
      <c r="JFY408" s="1309"/>
      <c r="JFZ408" s="1309"/>
      <c r="JGA408" s="1309"/>
      <c r="JGB408" s="1309"/>
      <c r="JGC408" s="1309"/>
      <c r="JGD408" s="1309"/>
      <c r="JGE408" s="1309"/>
      <c r="JGF408" s="1309"/>
      <c r="JGG408" s="1309"/>
      <c r="JGH408" s="1309"/>
      <c r="JGI408" s="1309"/>
      <c r="JGJ408" s="1309"/>
      <c r="JGK408" s="1309"/>
      <c r="JGL408" s="1309"/>
      <c r="JGM408" s="1309"/>
      <c r="JGN408" s="1309"/>
      <c r="JGO408" s="1309"/>
      <c r="JGP408" s="1309"/>
      <c r="JGQ408" s="1309"/>
      <c r="JGR408" s="1309"/>
      <c r="JGS408" s="1309"/>
      <c r="JGT408" s="1309"/>
      <c r="JGU408" s="1309"/>
      <c r="JGV408" s="1309"/>
      <c r="JGW408" s="1309"/>
      <c r="JGX408" s="1309"/>
      <c r="JGY408" s="1309"/>
      <c r="JGZ408" s="1309"/>
      <c r="JHA408" s="1309"/>
      <c r="JHB408" s="1309"/>
      <c r="JHC408" s="1309"/>
      <c r="JHD408" s="1309"/>
      <c r="JHE408" s="1309"/>
      <c r="JHF408" s="1309"/>
      <c r="JHG408" s="1309"/>
      <c r="JHH408" s="1309"/>
      <c r="JHI408" s="1309"/>
      <c r="JHJ408" s="1309"/>
      <c r="JHK408" s="1309"/>
      <c r="JHL408" s="1309"/>
      <c r="JHM408" s="1309"/>
      <c r="JHN408" s="1309"/>
      <c r="JHO408" s="1309"/>
      <c r="JHP408" s="1309"/>
      <c r="JHQ408" s="1309"/>
      <c r="JHR408" s="1309"/>
      <c r="JHS408" s="1309"/>
      <c r="JHT408" s="1309"/>
      <c r="JHU408" s="1309"/>
      <c r="JHV408" s="1309"/>
      <c r="JHW408" s="1309"/>
      <c r="JHX408" s="1309"/>
      <c r="JHY408" s="1309"/>
      <c r="JHZ408" s="1309"/>
      <c r="JIA408" s="1309"/>
      <c r="JIB408" s="1309"/>
      <c r="JIC408" s="1309"/>
      <c r="JID408" s="1309"/>
      <c r="JIE408" s="1309"/>
      <c r="JIF408" s="1309"/>
      <c r="JIG408" s="1309"/>
      <c r="JIH408" s="1309"/>
      <c r="JII408" s="1309"/>
      <c r="JIJ408" s="1309"/>
      <c r="JIK408" s="1309"/>
      <c r="JIL408" s="1309"/>
      <c r="JIM408" s="1309"/>
      <c r="JIN408" s="1309"/>
      <c r="JIO408" s="1309"/>
      <c r="JIP408" s="1309"/>
      <c r="JIQ408" s="1309"/>
      <c r="JIR408" s="1309"/>
      <c r="JIS408" s="1309"/>
      <c r="JIT408" s="1309"/>
      <c r="JIU408" s="1309"/>
      <c r="JIV408" s="1309"/>
      <c r="JIW408" s="1309"/>
      <c r="JIX408" s="1309"/>
      <c r="JIY408" s="1309"/>
      <c r="JIZ408" s="1309"/>
      <c r="JJA408" s="1309"/>
      <c r="JJB408" s="1309"/>
      <c r="JJC408" s="1309"/>
      <c r="JJD408" s="1309"/>
      <c r="JJE408" s="1309"/>
      <c r="JJF408" s="1309"/>
      <c r="JJG408" s="1309"/>
      <c r="JJH408" s="1309"/>
      <c r="JJI408" s="1309"/>
      <c r="JJJ408" s="1309"/>
      <c r="JJK408" s="1309"/>
      <c r="JJL408" s="1309"/>
      <c r="JJM408" s="1309"/>
      <c r="JJN408" s="1309"/>
      <c r="JJO408" s="1309"/>
      <c r="JJP408" s="1309"/>
      <c r="JJQ408" s="1309"/>
      <c r="JJR408" s="1309"/>
      <c r="JJS408" s="1309"/>
      <c r="JJT408" s="1309"/>
      <c r="JJU408" s="1309"/>
      <c r="JJV408" s="1309"/>
      <c r="JJW408" s="1309"/>
      <c r="JJX408" s="1309"/>
      <c r="JJY408" s="1309"/>
      <c r="JJZ408" s="1309"/>
      <c r="JKA408" s="1309"/>
      <c r="JKB408" s="1309"/>
      <c r="JKC408" s="1309"/>
      <c r="JKD408" s="1309"/>
      <c r="JKE408" s="1309"/>
      <c r="JKF408" s="1309"/>
      <c r="JKG408" s="1309"/>
      <c r="JKH408" s="1309"/>
      <c r="JKI408" s="1309"/>
      <c r="JKJ408" s="1309"/>
      <c r="JKK408" s="1309"/>
      <c r="JKL408" s="1309"/>
      <c r="JKM408" s="1309"/>
      <c r="JKN408" s="1309"/>
      <c r="JKO408" s="1309"/>
      <c r="JKP408" s="1309"/>
      <c r="JKQ408" s="1309"/>
      <c r="JKR408" s="1309"/>
      <c r="JKS408" s="1309"/>
      <c r="JKT408" s="1309"/>
      <c r="JKU408" s="1309"/>
      <c r="JKV408" s="1309"/>
      <c r="JKW408" s="1309"/>
      <c r="JKX408" s="1309"/>
      <c r="JKY408" s="1309"/>
      <c r="JKZ408" s="1309"/>
      <c r="JLA408" s="1309"/>
      <c r="JLB408" s="1309"/>
      <c r="JLC408" s="1309"/>
      <c r="JLD408" s="1309"/>
      <c r="JLE408" s="1309"/>
      <c r="JLF408" s="1309"/>
      <c r="JLG408" s="1309"/>
      <c r="JLH408" s="1309"/>
      <c r="JLI408" s="1309"/>
      <c r="JLJ408" s="1309"/>
      <c r="JLK408" s="1309"/>
      <c r="JLL408" s="1309"/>
      <c r="JLM408" s="1309"/>
      <c r="JLN408" s="1309"/>
      <c r="JLO408" s="1309"/>
      <c r="JLP408" s="1309"/>
      <c r="JLQ408" s="1309"/>
      <c r="JLR408" s="1309"/>
      <c r="JLS408" s="1309"/>
      <c r="JLT408" s="1309"/>
      <c r="JLU408" s="1309"/>
      <c r="JLV408" s="1309"/>
      <c r="JLW408" s="1309"/>
      <c r="JLX408" s="1309"/>
      <c r="JLY408" s="1309"/>
      <c r="JLZ408" s="1309"/>
      <c r="JMA408" s="1309"/>
      <c r="JMB408" s="1309"/>
      <c r="JMC408" s="1309"/>
      <c r="JMD408" s="1309"/>
      <c r="JME408" s="1309"/>
      <c r="JMF408" s="1309"/>
      <c r="JMG408" s="1309"/>
      <c r="JMH408" s="1309"/>
      <c r="JMI408" s="1309"/>
      <c r="JMJ408" s="1309"/>
      <c r="JMK408" s="1309"/>
      <c r="JML408" s="1309"/>
      <c r="JMM408" s="1309"/>
      <c r="JMN408" s="1309"/>
      <c r="JMO408" s="1309"/>
      <c r="JMP408" s="1309"/>
      <c r="JMQ408" s="1309"/>
      <c r="JMR408" s="1309"/>
      <c r="JMS408" s="1309"/>
      <c r="JMT408" s="1309"/>
      <c r="JMU408" s="1309"/>
      <c r="JMV408" s="1309"/>
      <c r="JMW408" s="1309"/>
      <c r="JMX408" s="1309"/>
      <c r="JMY408" s="1309"/>
      <c r="JMZ408" s="1309"/>
      <c r="JNA408" s="1309"/>
      <c r="JNB408" s="1309"/>
      <c r="JNC408" s="1309"/>
      <c r="JND408" s="1309"/>
      <c r="JNE408" s="1309"/>
      <c r="JNF408" s="1309"/>
      <c r="JNG408" s="1309"/>
      <c r="JNH408" s="1309"/>
      <c r="JNI408" s="1309"/>
      <c r="JNJ408" s="1309"/>
      <c r="JNK408" s="1309"/>
      <c r="JNL408" s="1309"/>
      <c r="JNM408" s="1309"/>
      <c r="JNN408" s="1309"/>
      <c r="JNO408" s="1309"/>
      <c r="JNP408" s="1309"/>
      <c r="JNQ408" s="1309"/>
      <c r="JNR408" s="1309"/>
      <c r="JNS408" s="1309"/>
      <c r="JNT408" s="1309"/>
      <c r="JNU408" s="1309"/>
      <c r="JNV408" s="1309"/>
      <c r="JNW408" s="1309"/>
      <c r="JNX408" s="1309"/>
      <c r="JNY408" s="1309"/>
      <c r="JNZ408" s="1309"/>
      <c r="JOA408" s="1309"/>
      <c r="JOB408" s="1309"/>
      <c r="JOC408" s="1309"/>
      <c r="JOD408" s="1309"/>
      <c r="JOE408" s="1309"/>
      <c r="JOF408" s="1309"/>
      <c r="JOG408" s="1309"/>
      <c r="JOH408" s="1309"/>
      <c r="JOI408" s="1309"/>
      <c r="JOJ408" s="1309"/>
      <c r="JOK408" s="1309"/>
      <c r="JOL408" s="1309"/>
      <c r="JOM408" s="1309"/>
      <c r="JON408" s="1309"/>
      <c r="JOO408" s="1309"/>
      <c r="JOP408" s="1309"/>
      <c r="JOQ408" s="1309"/>
      <c r="JOR408" s="1309"/>
      <c r="JOS408" s="1309"/>
      <c r="JOT408" s="1309"/>
      <c r="JOU408" s="1309"/>
      <c r="JOV408" s="1309"/>
      <c r="JOW408" s="1309"/>
      <c r="JOX408" s="1309"/>
      <c r="JOY408" s="1309"/>
      <c r="JOZ408" s="1309"/>
      <c r="JPA408" s="1309"/>
      <c r="JPB408" s="1309"/>
      <c r="JPC408" s="1309"/>
      <c r="JPD408" s="1309"/>
      <c r="JPE408" s="1309"/>
      <c r="JPF408" s="1309"/>
      <c r="JPG408" s="1309"/>
      <c r="JPH408" s="1309"/>
      <c r="JPI408" s="1309"/>
      <c r="JPJ408" s="1309"/>
      <c r="JPK408" s="1309"/>
      <c r="JPL408" s="1309"/>
      <c r="JPM408" s="1309"/>
      <c r="JPN408" s="1309"/>
      <c r="JPO408" s="1309"/>
      <c r="JPP408" s="1309"/>
      <c r="JPQ408" s="1309"/>
      <c r="JPR408" s="1309"/>
      <c r="JPS408" s="1309"/>
      <c r="JPT408" s="1309"/>
      <c r="JPU408" s="1309"/>
      <c r="JPV408" s="1309"/>
      <c r="JPW408" s="1309"/>
      <c r="JPX408" s="1309"/>
      <c r="JPY408" s="1309"/>
      <c r="JPZ408" s="1309"/>
      <c r="JQA408" s="1309"/>
      <c r="JQB408" s="1309"/>
      <c r="JQC408" s="1309"/>
      <c r="JQD408" s="1309"/>
      <c r="JQE408" s="1309"/>
      <c r="JQF408" s="1309"/>
      <c r="JQG408" s="1309"/>
      <c r="JQH408" s="1309"/>
      <c r="JQI408" s="1309"/>
      <c r="JQJ408" s="1309"/>
      <c r="JQK408" s="1309"/>
      <c r="JQL408" s="1309"/>
      <c r="JQM408" s="1309"/>
      <c r="JQN408" s="1309"/>
      <c r="JQO408" s="1309"/>
      <c r="JQP408" s="1309"/>
      <c r="JQQ408" s="1309"/>
      <c r="JQR408" s="1309"/>
      <c r="JQS408" s="1309"/>
      <c r="JQT408" s="1309"/>
      <c r="JQU408" s="1309"/>
      <c r="JQV408" s="1309"/>
      <c r="JQW408" s="1309"/>
      <c r="JQX408" s="1309"/>
      <c r="JQY408" s="1309"/>
      <c r="JQZ408" s="1309"/>
      <c r="JRA408" s="1309"/>
      <c r="JRB408" s="1309"/>
      <c r="JRC408" s="1309"/>
      <c r="JRD408" s="1309"/>
      <c r="JRE408" s="1309"/>
      <c r="JRF408" s="1309"/>
      <c r="JRG408" s="1309"/>
      <c r="JRH408" s="1309"/>
      <c r="JRI408" s="1309"/>
      <c r="JRJ408" s="1309"/>
      <c r="JRK408" s="1309"/>
      <c r="JRL408" s="1309"/>
      <c r="JRM408" s="1309"/>
      <c r="JRN408" s="1309"/>
      <c r="JRO408" s="1309"/>
      <c r="JRP408" s="1309"/>
      <c r="JRQ408" s="1309"/>
      <c r="JRR408" s="1309"/>
      <c r="JRS408" s="1309"/>
      <c r="JRT408" s="1309"/>
      <c r="JRU408" s="1309"/>
      <c r="JRV408" s="1309"/>
      <c r="JRW408" s="1309"/>
      <c r="JRX408" s="1309"/>
      <c r="JRY408" s="1309"/>
      <c r="JRZ408" s="1309"/>
      <c r="JSA408" s="1309"/>
      <c r="JSB408" s="1309"/>
      <c r="JSC408" s="1309"/>
      <c r="JSD408" s="1309"/>
      <c r="JSE408" s="1309"/>
      <c r="JSF408" s="1309"/>
      <c r="JSG408" s="1309"/>
      <c r="JSH408" s="1309"/>
      <c r="JSI408" s="1309"/>
      <c r="JSJ408" s="1309"/>
      <c r="JSK408" s="1309"/>
      <c r="JSL408" s="1309"/>
      <c r="JSM408" s="1309"/>
      <c r="JSN408" s="1309"/>
      <c r="JSO408" s="1309"/>
      <c r="JSP408" s="1309"/>
      <c r="JSQ408" s="1309"/>
      <c r="JSR408" s="1309"/>
      <c r="JSS408" s="1309"/>
      <c r="JST408" s="1309"/>
      <c r="JSU408" s="1309"/>
      <c r="JSV408" s="1309"/>
      <c r="JSW408" s="1309"/>
      <c r="JSX408" s="1309"/>
      <c r="JSY408" s="1309"/>
      <c r="JSZ408" s="1309"/>
      <c r="JTA408" s="1309"/>
      <c r="JTB408" s="1309"/>
      <c r="JTC408" s="1309"/>
      <c r="JTD408" s="1309"/>
      <c r="JTE408" s="1309"/>
      <c r="JTF408" s="1309"/>
      <c r="JTG408" s="1309"/>
      <c r="JTH408" s="1309"/>
      <c r="JTI408" s="1309"/>
      <c r="JTJ408" s="1309"/>
      <c r="JTK408" s="1309"/>
      <c r="JTL408" s="1309"/>
      <c r="JTM408" s="1309"/>
      <c r="JTN408" s="1309"/>
      <c r="JTO408" s="1309"/>
      <c r="JTP408" s="1309"/>
      <c r="JTQ408" s="1309"/>
      <c r="JTR408" s="1309"/>
      <c r="JTS408" s="1309"/>
      <c r="JTT408" s="1309"/>
      <c r="JTU408" s="1309"/>
      <c r="JTV408" s="1309"/>
      <c r="JTW408" s="1309"/>
      <c r="JTX408" s="1309"/>
      <c r="JTY408" s="1309"/>
      <c r="JTZ408" s="1309"/>
      <c r="JUA408" s="1309"/>
      <c r="JUB408" s="1309"/>
      <c r="JUC408" s="1309"/>
      <c r="JUD408" s="1309"/>
      <c r="JUE408" s="1309"/>
      <c r="JUF408" s="1309"/>
      <c r="JUG408" s="1309"/>
      <c r="JUH408" s="1309"/>
      <c r="JUI408" s="1309"/>
      <c r="JUJ408" s="1309"/>
      <c r="JUK408" s="1309"/>
      <c r="JUL408" s="1309"/>
      <c r="JUM408" s="1309"/>
      <c r="JUN408" s="1309"/>
      <c r="JUO408" s="1309"/>
      <c r="JUP408" s="1309"/>
      <c r="JUQ408" s="1309"/>
      <c r="JUR408" s="1309"/>
      <c r="JUS408" s="1309"/>
      <c r="JUT408" s="1309"/>
      <c r="JUU408" s="1309"/>
      <c r="JUV408" s="1309"/>
      <c r="JUW408" s="1309"/>
      <c r="JUX408" s="1309"/>
      <c r="JUY408" s="1309"/>
      <c r="JUZ408" s="1309"/>
      <c r="JVA408" s="1309"/>
      <c r="JVB408" s="1309"/>
      <c r="JVC408" s="1309"/>
      <c r="JVD408" s="1309"/>
      <c r="JVE408" s="1309"/>
      <c r="JVF408" s="1309"/>
      <c r="JVG408" s="1309"/>
      <c r="JVH408" s="1309"/>
      <c r="JVI408" s="1309"/>
      <c r="JVJ408" s="1309"/>
      <c r="JVK408" s="1309"/>
      <c r="JVL408" s="1309"/>
      <c r="JVM408" s="1309"/>
      <c r="JVN408" s="1309"/>
      <c r="JVO408" s="1309"/>
      <c r="JVP408" s="1309"/>
      <c r="JVQ408" s="1309"/>
      <c r="JVR408" s="1309"/>
      <c r="JVS408" s="1309"/>
      <c r="JVT408" s="1309"/>
      <c r="JVU408" s="1309"/>
      <c r="JVV408" s="1309"/>
      <c r="JVW408" s="1309"/>
      <c r="JVX408" s="1309"/>
      <c r="JVY408" s="1309"/>
      <c r="JVZ408" s="1309"/>
      <c r="JWA408" s="1309"/>
      <c r="JWB408" s="1309"/>
      <c r="JWC408" s="1309"/>
      <c r="JWD408" s="1309"/>
      <c r="JWE408" s="1309"/>
      <c r="JWF408" s="1309"/>
      <c r="JWG408" s="1309"/>
      <c r="JWH408" s="1309"/>
      <c r="JWI408" s="1309"/>
      <c r="JWJ408" s="1309"/>
      <c r="JWK408" s="1309"/>
      <c r="JWL408" s="1309"/>
      <c r="JWM408" s="1309"/>
      <c r="JWN408" s="1309"/>
      <c r="JWO408" s="1309"/>
      <c r="JWP408" s="1309"/>
      <c r="JWQ408" s="1309"/>
      <c r="JWR408" s="1309"/>
      <c r="JWS408" s="1309"/>
      <c r="JWT408" s="1309"/>
      <c r="JWU408" s="1309"/>
      <c r="JWV408" s="1309"/>
      <c r="JWW408" s="1309"/>
      <c r="JWX408" s="1309"/>
      <c r="JWY408" s="1309"/>
      <c r="JWZ408" s="1309"/>
      <c r="JXA408" s="1309"/>
      <c r="JXB408" s="1309"/>
      <c r="JXC408" s="1309"/>
      <c r="JXD408" s="1309"/>
      <c r="JXE408" s="1309"/>
      <c r="JXF408" s="1309"/>
      <c r="JXG408" s="1309"/>
      <c r="JXH408" s="1309"/>
      <c r="JXI408" s="1309"/>
      <c r="JXJ408" s="1309"/>
      <c r="JXK408" s="1309"/>
      <c r="JXL408" s="1309"/>
      <c r="JXM408" s="1309"/>
      <c r="JXN408" s="1309"/>
      <c r="JXO408" s="1309"/>
      <c r="JXP408" s="1309"/>
      <c r="JXQ408" s="1309"/>
      <c r="JXR408" s="1309"/>
      <c r="JXS408" s="1309"/>
      <c r="JXT408" s="1309"/>
      <c r="JXU408" s="1309"/>
      <c r="JXV408" s="1309"/>
      <c r="JXW408" s="1309"/>
      <c r="JXX408" s="1309"/>
      <c r="JXY408" s="1309"/>
      <c r="JXZ408" s="1309"/>
      <c r="JYA408" s="1309"/>
      <c r="JYB408" s="1309"/>
      <c r="JYC408" s="1309"/>
      <c r="JYD408" s="1309"/>
      <c r="JYE408" s="1309"/>
      <c r="JYF408" s="1309"/>
      <c r="JYG408" s="1309"/>
      <c r="JYH408" s="1309"/>
      <c r="JYI408" s="1309"/>
      <c r="JYJ408" s="1309"/>
      <c r="JYK408" s="1309"/>
      <c r="JYL408" s="1309"/>
      <c r="JYM408" s="1309"/>
      <c r="JYN408" s="1309"/>
      <c r="JYO408" s="1309"/>
      <c r="JYP408" s="1309"/>
      <c r="JYQ408" s="1309"/>
      <c r="JYR408" s="1309"/>
      <c r="JYS408" s="1309"/>
      <c r="JYT408" s="1309"/>
      <c r="JYU408" s="1309"/>
      <c r="JYV408" s="1309"/>
      <c r="JYW408" s="1309"/>
      <c r="JYX408" s="1309"/>
      <c r="JYY408" s="1309"/>
      <c r="JYZ408" s="1309"/>
      <c r="JZA408" s="1309"/>
      <c r="JZB408" s="1309"/>
      <c r="JZC408" s="1309"/>
      <c r="JZD408" s="1309"/>
      <c r="JZE408" s="1309"/>
      <c r="JZF408" s="1309"/>
      <c r="JZG408" s="1309"/>
      <c r="JZH408" s="1309"/>
      <c r="JZI408" s="1309"/>
      <c r="JZJ408" s="1309"/>
      <c r="JZK408" s="1309"/>
      <c r="JZL408" s="1309"/>
      <c r="JZM408" s="1309"/>
      <c r="JZN408" s="1309"/>
      <c r="JZO408" s="1309"/>
      <c r="JZP408" s="1309"/>
      <c r="JZQ408" s="1309"/>
      <c r="JZR408" s="1309"/>
      <c r="JZS408" s="1309"/>
      <c r="JZT408" s="1309"/>
      <c r="JZU408" s="1309"/>
      <c r="JZV408" s="1309"/>
      <c r="JZW408" s="1309"/>
      <c r="JZX408" s="1309"/>
      <c r="JZY408" s="1309"/>
      <c r="JZZ408" s="1309"/>
      <c r="KAA408" s="1309"/>
      <c r="KAB408" s="1309"/>
      <c r="KAC408" s="1309"/>
      <c r="KAD408" s="1309"/>
      <c r="KAE408" s="1309"/>
      <c r="KAF408" s="1309"/>
      <c r="KAG408" s="1309"/>
      <c r="KAH408" s="1309"/>
      <c r="KAI408" s="1309"/>
      <c r="KAJ408" s="1309"/>
      <c r="KAK408" s="1309"/>
      <c r="KAL408" s="1309"/>
      <c r="KAM408" s="1309"/>
      <c r="KAN408" s="1309"/>
      <c r="KAO408" s="1309"/>
      <c r="KAP408" s="1309"/>
      <c r="KAQ408" s="1309"/>
      <c r="KAR408" s="1309"/>
      <c r="KAS408" s="1309"/>
      <c r="KAT408" s="1309"/>
      <c r="KAU408" s="1309"/>
      <c r="KAV408" s="1309"/>
      <c r="KAW408" s="1309"/>
      <c r="KAX408" s="1309"/>
      <c r="KAY408" s="1309"/>
      <c r="KAZ408" s="1309"/>
      <c r="KBA408" s="1309"/>
      <c r="KBB408" s="1309"/>
      <c r="KBC408" s="1309"/>
      <c r="KBD408" s="1309"/>
      <c r="KBE408" s="1309"/>
      <c r="KBF408" s="1309"/>
      <c r="KBG408" s="1309"/>
      <c r="KBH408" s="1309"/>
      <c r="KBI408" s="1309"/>
      <c r="KBJ408" s="1309"/>
      <c r="KBK408" s="1309"/>
      <c r="KBL408" s="1309"/>
      <c r="KBM408" s="1309"/>
      <c r="KBN408" s="1309"/>
      <c r="KBO408" s="1309"/>
      <c r="KBP408" s="1309"/>
      <c r="KBQ408" s="1309"/>
      <c r="KBR408" s="1309"/>
      <c r="KBS408" s="1309"/>
      <c r="KBT408" s="1309"/>
      <c r="KBU408" s="1309"/>
      <c r="KBV408" s="1309"/>
      <c r="KBW408" s="1309"/>
      <c r="KBX408" s="1309"/>
      <c r="KBY408" s="1309"/>
      <c r="KBZ408" s="1309"/>
      <c r="KCA408" s="1309"/>
      <c r="KCB408" s="1309"/>
      <c r="KCC408" s="1309"/>
      <c r="KCD408" s="1309"/>
      <c r="KCE408" s="1309"/>
      <c r="KCF408" s="1309"/>
      <c r="KCG408" s="1309"/>
      <c r="KCH408" s="1309"/>
      <c r="KCI408" s="1309"/>
      <c r="KCJ408" s="1309"/>
      <c r="KCK408" s="1309"/>
      <c r="KCL408" s="1309"/>
      <c r="KCM408" s="1309"/>
      <c r="KCN408" s="1309"/>
      <c r="KCO408" s="1309"/>
      <c r="KCP408" s="1309"/>
      <c r="KCQ408" s="1309"/>
      <c r="KCR408" s="1309"/>
      <c r="KCS408" s="1309"/>
      <c r="KCT408" s="1309"/>
      <c r="KCU408" s="1309"/>
      <c r="KCV408" s="1309"/>
      <c r="KCW408" s="1309"/>
      <c r="KCX408" s="1309"/>
      <c r="KCY408" s="1309"/>
      <c r="KCZ408" s="1309"/>
      <c r="KDA408" s="1309"/>
      <c r="KDB408" s="1309"/>
      <c r="KDC408" s="1309"/>
      <c r="KDD408" s="1309"/>
      <c r="KDE408" s="1309"/>
      <c r="KDF408" s="1309"/>
      <c r="KDG408" s="1309"/>
      <c r="KDH408" s="1309"/>
      <c r="KDI408" s="1309"/>
      <c r="KDJ408" s="1309"/>
      <c r="KDK408" s="1309"/>
      <c r="KDL408" s="1309"/>
      <c r="KDM408" s="1309"/>
      <c r="KDN408" s="1309"/>
      <c r="KDO408" s="1309"/>
      <c r="KDP408" s="1309"/>
      <c r="KDQ408" s="1309"/>
      <c r="KDR408" s="1309"/>
      <c r="KDS408" s="1309"/>
      <c r="KDT408" s="1309"/>
      <c r="KDU408" s="1309"/>
      <c r="KDV408" s="1309"/>
      <c r="KDW408" s="1309"/>
      <c r="KDX408" s="1309"/>
      <c r="KDY408" s="1309"/>
      <c r="KDZ408" s="1309"/>
      <c r="KEA408" s="1309"/>
      <c r="KEB408" s="1309"/>
      <c r="KEC408" s="1309"/>
      <c r="KED408" s="1309"/>
      <c r="KEE408" s="1309"/>
      <c r="KEF408" s="1309"/>
      <c r="KEG408" s="1309"/>
      <c r="KEH408" s="1309"/>
      <c r="KEI408" s="1309"/>
      <c r="KEJ408" s="1309"/>
      <c r="KEK408" s="1309"/>
      <c r="KEL408" s="1309"/>
      <c r="KEM408" s="1309"/>
      <c r="KEN408" s="1309"/>
      <c r="KEO408" s="1309"/>
      <c r="KEP408" s="1309"/>
      <c r="KEQ408" s="1309"/>
      <c r="KER408" s="1309"/>
      <c r="KES408" s="1309"/>
      <c r="KET408" s="1309"/>
      <c r="KEU408" s="1309"/>
      <c r="KEV408" s="1309"/>
      <c r="KEW408" s="1309"/>
      <c r="KEX408" s="1309"/>
      <c r="KEY408" s="1309"/>
      <c r="KEZ408" s="1309"/>
      <c r="KFA408" s="1309"/>
      <c r="KFB408" s="1309"/>
      <c r="KFC408" s="1309"/>
      <c r="KFD408" s="1309"/>
      <c r="KFE408" s="1309"/>
      <c r="KFF408" s="1309"/>
      <c r="KFG408" s="1309"/>
      <c r="KFH408" s="1309"/>
      <c r="KFI408" s="1309"/>
      <c r="KFJ408" s="1309"/>
      <c r="KFK408" s="1309"/>
      <c r="KFL408" s="1309"/>
      <c r="KFM408" s="1309"/>
      <c r="KFN408" s="1309"/>
      <c r="KFO408" s="1309"/>
      <c r="KFP408" s="1309"/>
      <c r="KFQ408" s="1309"/>
      <c r="KFR408" s="1309"/>
      <c r="KFS408" s="1309"/>
      <c r="KFT408" s="1309"/>
      <c r="KFU408" s="1309"/>
      <c r="KFV408" s="1309"/>
      <c r="KFW408" s="1309"/>
      <c r="KFX408" s="1309"/>
      <c r="KFY408" s="1309"/>
      <c r="KFZ408" s="1309"/>
      <c r="KGA408" s="1309"/>
      <c r="KGB408" s="1309"/>
      <c r="KGC408" s="1309"/>
      <c r="KGD408" s="1309"/>
      <c r="KGE408" s="1309"/>
      <c r="KGF408" s="1309"/>
      <c r="KGG408" s="1309"/>
      <c r="KGH408" s="1309"/>
      <c r="KGI408" s="1309"/>
      <c r="KGJ408" s="1309"/>
      <c r="KGK408" s="1309"/>
      <c r="KGL408" s="1309"/>
      <c r="KGM408" s="1309"/>
      <c r="KGN408" s="1309"/>
      <c r="KGO408" s="1309"/>
      <c r="KGP408" s="1309"/>
      <c r="KGQ408" s="1309"/>
      <c r="KGR408" s="1309"/>
      <c r="KGS408" s="1309"/>
      <c r="KGT408" s="1309"/>
      <c r="KGU408" s="1309"/>
      <c r="KGV408" s="1309"/>
      <c r="KGW408" s="1309"/>
      <c r="KGX408" s="1309"/>
      <c r="KGY408" s="1309"/>
      <c r="KGZ408" s="1309"/>
      <c r="KHA408" s="1309"/>
      <c r="KHB408" s="1309"/>
      <c r="KHC408" s="1309"/>
      <c r="KHD408" s="1309"/>
      <c r="KHE408" s="1309"/>
      <c r="KHF408" s="1309"/>
      <c r="KHG408" s="1309"/>
      <c r="KHH408" s="1309"/>
      <c r="KHI408" s="1309"/>
      <c r="KHJ408" s="1309"/>
      <c r="KHK408" s="1309"/>
      <c r="KHL408" s="1309"/>
      <c r="KHM408" s="1309"/>
      <c r="KHN408" s="1309"/>
      <c r="KHO408" s="1309"/>
      <c r="KHP408" s="1309"/>
      <c r="KHQ408" s="1309"/>
      <c r="KHR408" s="1309"/>
      <c r="KHS408" s="1309"/>
      <c r="KHT408" s="1309"/>
      <c r="KHU408" s="1309"/>
      <c r="KHV408" s="1309"/>
      <c r="KHW408" s="1309"/>
      <c r="KHX408" s="1309"/>
      <c r="KHY408" s="1309"/>
      <c r="KHZ408" s="1309"/>
      <c r="KIA408" s="1309"/>
      <c r="KIB408" s="1309"/>
      <c r="KIC408" s="1309"/>
      <c r="KID408" s="1309"/>
      <c r="KIE408" s="1309"/>
      <c r="KIF408" s="1309"/>
      <c r="KIG408" s="1309"/>
      <c r="KIH408" s="1309"/>
      <c r="KII408" s="1309"/>
      <c r="KIJ408" s="1309"/>
      <c r="KIK408" s="1309"/>
      <c r="KIL408" s="1309"/>
      <c r="KIM408" s="1309"/>
      <c r="KIN408" s="1309"/>
      <c r="KIO408" s="1309"/>
      <c r="KIP408" s="1309"/>
      <c r="KIQ408" s="1309"/>
      <c r="KIR408" s="1309"/>
      <c r="KIS408" s="1309"/>
      <c r="KIT408" s="1309"/>
      <c r="KIU408" s="1309"/>
      <c r="KIV408" s="1309"/>
      <c r="KIW408" s="1309"/>
      <c r="KIX408" s="1309"/>
      <c r="KIY408" s="1309"/>
      <c r="KIZ408" s="1309"/>
      <c r="KJA408" s="1309"/>
      <c r="KJB408" s="1309"/>
      <c r="KJC408" s="1309"/>
      <c r="KJD408" s="1309"/>
      <c r="KJE408" s="1309"/>
      <c r="KJF408" s="1309"/>
      <c r="KJG408" s="1309"/>
      <c r="KJH408" s="1309"/>
      <c r="KJI408" s="1309"/>
      <c r="KJJ408" s="1309"/>
      <c r="KJK408" s="1309"/>
      <c r="KJL408" s="1309"/>
      <c r="KJM408" s="1309"/>
      <c r="KJN408" s="1309"/>
      <c r="KJO408" s="1309"/>
      <c r="KJP408" s="1309"/>
      <c r="KJQ408" s="1309"/>
      <c r="KJR408" s="1309"/>
      <c r="KJS408" s="1309"/>
      <c r="KJT408" s="1309"/>
      <c r="KJU408" s="1309"/>
      <c r="KJV408" s="1309"/>
      <c r="KJW408" s="1309"/>
      <c r="KJX408" s="1309"/>
      <c r="KJY408" s="1309"/>
      <c r="KJZ408" s="1309"/>
      <c r="KKA408" s="1309"/>
      <c r="KKB408" s="1309"/>
      <c r="KKC408" s="1309"/>
      <c r="KKD408" s="1309"/>
      <c r="KKE408" s="1309"/>
      <c r="KKF408" s="1309"/>
      <c r="KKG408" s="1309"/>
      <c r="KKH408" s="1309"/>
      <c r="KKI408" s="1309"/>
      <c r="KKJ408" s="1309"/>
      <c r="KKK408" s="1309"/>
      <c r="KKL408" s="1309"/>
      <c r="KKM408" s="1309"/>
      <c r="KKN408" s="1309"/>
      <c r="KKO408" s="1309"/>
      <c r="KKP408" s="1309"/>
      <c r="KKQ408" s="1309"/>
      <c r="KKR408" s="1309"/>
      <c r="KKS408" s="1309"/>
      <c r="KKT408" s="1309"/>
      <c r="KKU408" s="1309"/>
      <c r="KKV408" s="1309"/>
      <c r="KKW408" s="1309"/>
      <c r="KKX408" s="1309"/>
      <c r="KKY408" s="1309"/>
      <c r="KKZ408" s="1309"/>
      <c r="KLA408" s="1309"/>
      <c r="KLB408" s="1309"/>
      <c r="KLC408" s="1309"/>
      <c r="KLD408" s="1309"/>
      <c r="KLE408" s="1309"/>
      <c r="KLF408" s="1309"/>
      <c r="KLG408" s="1309"/>
      <c r="KLH408" s="1309"/>
      <c r="KLI408" s="1309"/>
      <c r="KLJ408" s="1309"/>
      <c r="KLK408" s="1309"/>
      <c r="KLL408" s="1309"/>
      <c r="KLM408" s="1309"/>
      <c r="KLN408" s="1309"/>
      <c r="KLO408" s="1309"/>
      <c r="KLP408" s="1309"/>
      <c r="KLQ408" s="1309"/>
      <c r="KLR408" s="1309"/>
      <c r="KLS408" s="1309"/>
      <c r="KLT408" s="1309"/>
      <c r="KLU408" s="1309"/>
      <c r="KLV408" s="1309"/>
      <c r="KLW408" s="1309"/>
      <c r="KLX408" s="1309"/>
      <c r="KLY408" s="1309"/>
      <c r="KLZ408" s="1309"/>
      <c r="KMA408" s="1309"/>
      <c r="KMB408" s="1309"/>
      <c r="KMC408" s="1309"/>
      <c r="KMD408" s="1309"/>
      <c r="KME408" s="1309"/>
      <c r="KMF408" s="1309"/>
      <c r="KMG408" s="1309"/>
      <c r="KMH408" s="1309"/>
      <c r="KMI408" s="1309"/>
      <c r="KMJ408" s="1309"/>
      <c r="KMK408" s="1309"/>
      <c r="KML408" s="1309"/>
      <c r="KMM408" s="1309"/>
      <c r="KMN408" s="1309"/>
      <c r="KMO408" s="1309"/>
      <c r="KMP408" s="1309"/>
      <c r="KMQ408" s="1309"/>
      <c r="KMR408" s="1309"/>
      <c r="KMS408" s="1309"/>
      <c r="KMT408" s="1309"/>
      <c r="KMU408" s="1309"/>
      <c r="KMV408" s="1309"/>
      <c r="KMW408" s="1309"/>
      <c r="KMX408" s="1309"/>
      <c r="KMY408" s="1309"/>
      <c r="KMZ408" s="1309"/>
      <c r="KNA408" s="1309"/>
      <c r="KNB408" s="1309"/>
      <c r="KNC408" s="1309"/>
      <c r="KND408" s="1309"/>
      <c r="KNE408" s="1309"/>
      <c r="KNF408" s="1309"/>
      <c r="KNG408" s="1309"/>
      <c r="KNH408" s="1309"/>
      <c r="KNI408" s="1309"/>
      <c r="KNJ408" s="1309"/>
      <c r="KNK408" s="1309"/>
      <c r="KNL408" s="1309"/>
      <c r="KNM408" s="1309"/>
      <c r="KNN408" s="1309"/>
      <c r="KNO408" s="1309"/>
      <c r="KNP408" s="1309"/>
      <c r="KNQ408" s="1309"/>
      <c r="KNR408" s="1309"/>
      <c r="KNS408" s="1309"/>
      <c r="KNT408" s="1309"/>
      <c r="KNU408" s="1309"/>
      <c r="KNV408" s="1309"/>
      <c r="KNW408" s="1309"/>
      <c r="KNX408" s="1309"/>
      <c r="KNY408" s="1309"/>
      <c r="KNZ408" s="1309"/>
      <c r="KOA408" s="1309"/>
      <c r="KOB408" s="1309"/>
      <c r="KOC408" s="1309"/>
      <c r="KOD408" s="1309"/>
      <c r="KOE408" s="1309"/>
      <c r="KOF408" s="1309"/>
      <c r="KOG408" s="1309"/>
      <c r="KOH408" s="1309"/>
      <c r="KOI408" s="1309"/>
      <c r="KOJ408" s="1309"/>
      <c r="KOK408" s="1309"/>
      <c r="KOL408" s="1309"/>
      <c r="KOM408" s="1309"/>
      <c r="KON408" s="1309"/>
      <c r="KOO408" s="1309"/>
      <c r="KOP408" s="1309"/>
      <c r="KOQ408" s="1309"/>
      <c r="KOR408" s="1309"/>
      <c r="KOS408" s="1309"/>
      <c r="KOT408" s="1309"/>
      <c r="KOU408" s="1309"/>
      <c r="KOV408" s="1309"/>
      <c r="KOW408" s="1309"/>
      <c r="KOX408" s="1309"/>
      <c r="KOY408" s="1309"/>
      <c r="KOZ408" s="1309"/>
      <c r="KPA408" s="1309"/>
      <c r="KPB408" s="1309"/>
      <c r="KPC408" s="1309"/>
      <c r="KPD408" s="1309"/>
      <c r="KPE408" s="1309"/>
      <c r="KPF408" s="1309"/>
      <c r="KPG408" s="1309"/>
      <c r="KPH408" s="1309"/>
      <c r="KPI408" s="1309"/>
      <c r="KPJ408" s="1309"/>
      <c r="KPK408" s="1309"/>
      <c r="KPL408" s="1309"/>
      <c r="KPM408" s="1309"/>
      <c r="KPN408" s="1309"/>
      <c r="KPO408" s="1309"/>
      <c r="KPP408" s="1309"/>
      <c r="KPQ408" s="1309"/>
      <c r="KPR408" s="1309"/>
      <c r="KPS408" s="1309"/>
      <c r="KPT408" s="1309"/>
      <c r="KPU408" s="1309"/>
      <c r="KPV408" s="1309"/>
      <c r="KPW408" s="1309"/>
      <c r="KPX408" s="1309"/>
      <c r="KPY408" s="1309"/>
      <c r="KPZ408" s="1309"/>
      <c r="KQA408" s="1309"/>
      <c r="KQB408" s="1309"/>
      <c r="KQC408" s="1309"/>
      <c r="KQD408" s="1309"/>
      <c r="KQE408" s="1309"/>
      <c r="KQF408" s="1309"/>
      <c r="KQG408" s="1309"/>
      <c r="KQH408" s="1309"/>
      <c r="KQI408" s="1309"/>
      <c r="KQJ408" s="1309"/>
      <c r="KQK408" s="1309"/>
      <c r="KQL408" s="1309"/>
      <c r="KQM408" s="1309"/>
      <c r="KQN408" s="1309"/>
      <c r="KQO408" s="1309"/>
      <c r="KQP408" s="1309"/>
      <c r="KQQ408" s="1309"/>
      <c r="KQR408" s="1309"/>
      <c r="KQS408" s="1309"/>
      <c r="KQT408" s="1309"/>
      <c r="KQU408" s="1309"/>
      <c r="KQV408" s="1309"/>
      <c r="KQW408" s="1309"/>
      <c r="KQX408" s="1309"/>
      <c r="KQY408" s="1309"/>
      <c r="KQZ408" s="1309"/>
      <c r="KRA408" s="1309"/>
      <c r="KRB408" s="1309"/>
      <c r="KRC408" s="1309"/>
      <c r="KRD408" s="1309"/>
      <c r="KRE408" s="1309"/>
      <c r="KRF408" s="1309"/>
      <c r="KRG408" s="1309"/>
      <c r="KRH408" s="1309"/>
      <c r="KRI408" s="1309"/>
      <c r="KRJ408" s="1309"/>
      <c r="KRK408" s="1309"/>
      <c r="KRL408" s="1309"/>
      <c r="KRM408" s="1309"/>
      <c r="KRN408" s="1309"/>
      <c r="KRO408" s="1309"/>
      <c r="KRP408" s="1309"/>
      <c r="KRQ408" s="1309"/>
      <c r="KRR408" s="1309"/>
      <c r="KRS408" s="1309"/>
      <c r="KRT408" s="1309"/>
      <c r="KRU408" s="1309"/>
      <c r="KRV408" s="1309"/>
      <c r="KRW408" s="1309"/>
      <c r="KRX408" s="1309"/>
      <c r="KRY408" s="1309"/>
      <c r="KRZ408" s="1309"/>
      <c r="KSA408" s="1309"/>
      <c r="KSB408" s="1309"/>
      <c r="KSC408" s="1309"/>
      <c r="KSD408" s="1309"/>
      <c r="KSE408" s="1309"/>
      <c r="KSF408" s="1309"/>
      <c r="KSG408" s="1309"/>
      <c r="KSH408" s="1309"/>
      <c r="KSI408" s="1309"/>
      <c r="KSJ408" s="1309"/>
      <c r="KSK408" s="1309"/>
      <c r="KSL408" s="1309"/>
      <c r="KSM408" s="1309"/>
      <c r="KSN408" s="1309"/>
      <c r="KSO408" s="1309"/>
      <c r="KSP408" s="1309"/>
      <c r="KSQ408" s="1309"/>
      <c r="KSR408" s="1309"/>
      <c r="KSS408" s="1309"/>
      <c r="KST408" s="1309"/>
      <c r="KSU408" s="1309"/>
      <c r="KSV408" s="1309"/>
      <c r="KSW408" s="1309"/>
      <c r="KSX408" s="1309"/>
      <c r="KSY408" s="1309"/>
      <c r="KSZ408" s="1309"/>
      <c r="KTA408" s="1309"/>
      <c r="KTB408" s="1309"/>
      <c r="KTC408" s="1309"/>
      <c r="KTD408" s="1309"/>
      <c r="KTE408" s="1309"/>
      <c r="KTF408" s="1309"/>
      <c r="KTG408" s="1309"/>
      <c r="KTH408" s="1309"/>
      <c r="KTI408" s="1309"/>
      <c r="KTJ408" s="1309"/>
      <c r="KTK408" s="1309"/>
      <c r="KTL408" s="1309"/>
      <c r="KTM408" s="1309"/>
      <c r="KTN408" s="1309"/>
      <c r="KTO408" s="1309"/>
      <c r="KTP408" s="1309"/>
      <c r="KTQ408" s="1309"/>
      <c r="KTR408" s="1309"/>
      <c r="KTS408" s="1309"/>
      <c r="KTT408" s="1309"/>
      <c r="KTU408" s="1309"/>
      <c r="KTV408" s="1309"/>
      <c r="KTW408" s="1309"/>
      <c r="KTX408" s="1309"/>
      <c r="KTY408" s="1309"/>
      <c r="KTZ408" s="1309"/>
      <c r="KUA408" s="1309"/>
      <c r="KUB408" s="1309"/>
      <c r="KUC408" s="1309"/>
      <c r="KUD408" s="1309"/>
      <c r="KUE408" s="1309"/>
      <c r="KUF408" s="1309"/>
      <c r="KUG408" s="1309"/>
      <c r="KUH408" s="1309"/>
      <c r="KUI408" s="1309"/>
      <c r="KUJ408" s="1309"/>
      <c r="KUK408" s="1309"/>
      <c r="KUL408" s="1309"/>
      <c r="KUM408" s="1309"/>
      <c r="KUN408" s="1309"/>
      <c r="KUO408" s="1309"/>
      <c r="KUP408" s="1309"/>
      <c r="KUQ408" s="1309"/>
      <c r="KUR408" s="1309"/>
      <c r="KUS408" s="1309"/>
      <c r="KUT408" s="1309"/>
      <c r="KUU408" s="1309"/>
      <c r="KUV408" s="1309"/>
      <c r="KUW408" s="1309"/>
      <c r="KUX408" s="1309"/>
      <c r="KUY408" s="1309"/>
      <c r="KUZ408" s="1309"/>
      <c r="KVA408" s="1309"/>
      <c r="KVB408" s="1309"/>
      <c r="KVC408" s="1309"/>
      <c r="KVD408" s="1309"/>
      <c r="KVE408" s="1309"/>
      <c r="KVF408" s="1309"/>
      <c r="KVG408" s="1309"/>
      <c r="KVH408" s="1309"/>
      <c r="KVI408" s="1309"/>
      <c r="KVJ408" s="1309"/>
      <c r="KVK408" s="1309"/>
      <c r="KVL408" s="1309"/>
      <c r="KVM408" s="1309"/>
      <c r="KVN408" s="1309"/>
      <c r="KVO408" s="1309"/>
      <c r="KVP408" s="1309"/>
      <c r="KVQ408" s="1309"/>
      <c r="KVR408" s="1309"/>
      <c r="KVS408" s="1309"/>
      <c r="KVT408" s="1309"/>
      <c r="KVU408" s="1309"/>
      <c r="KVV408" s="1309"/>
      <c r="KVW408" s="1309"/>
      <c r="KVX408" s="1309"/>
      <c r="KVY408" s="1309"/>
      <c r="KVZ408" s="1309"/>
      <c r="KWA408" s="1309"/>
      <c r="KWB408" s="1309"/>
      <c r="KWC408" s="1309"/>
      <c r="KWD408" s="1309"/>
      <c r="KWE408" s="1309"/>
      <c r="KWF408" s="1309"/>
      <c r="KWG408" s="1309"/>
      <c r="KWH408" s="1309"/>
      <c r="KWI408" s="1309"/>
      <c r="KWJ408" s="1309"/>
      <c r="KWK408" s="1309"/>
      <c r="KWL408" s="1309"/>
      <c r="KWM408" s="1309"/>
      <c r="KWN408" s="1309"/>
      <c r="KWO408" s="1309"/>
      <c r="KWP408" s="1309"/>
      <c r="KWQ408" s="1309"/>
      <c r="KWR408" s="1309"/>
      <c r="KWS408" s="1309"/>
      <c r="KWT408" s="1309"/>
      <c r="KWU408" s="1309"/>
      <c r="KWV408" s="1309"/>
      <c r="KWW408" s="1309"/>
      <c r="KWX408" s="1309"/>
      <c r="KWY408" s="1309"/>
      <c r="KWZ408" s="1309"/>
      <c r="KXA408" s="1309"/>
      <c r="KXB408" s="1309"/>
      <c r="KXC408" s="1309"/>
      <c r="KXD408" s="1309"/>
      <c r="KXE408" s="1309"/>
      <c r="KXF408" s="1309"/>
      <c r="KXG408" s="1309"/>
      <c r="KXH408" s="1309"/>
      <c r="KXI408" s="1309"/>
      <c r="KXJ408" s="1309"/>
      <c r="KXK408" s="1309"/>
      <c r="KXL408" s="1309"/>
      <c r="KXM408" s="1309"/>
      <c r="KXN408" s="1309"/>
      <c r="KXO408" s="1309"/>
      <c r="KXP408" s="1309"/>
      <c r="KXQ408" s="1309"/>
      <c r="KXR408" s="1309"/>
      <c r="KXS408" s="1309"/>
      <c r="KXT408" s="1309"/>
      <c r="KXU408" s="1309"/>
      <c r="KXV408" s="1309"/>
      <c r="KXW408" s="1309"/>
      <c r="KXX408" s="1309"/>
      <c r="KXY408" s="1309"/>
      <c r="KXZ408" s="1309"/>
      <c r="KYA408" s="1309"/>
      <c r="KYB408" s="1309"/>
      <c r="KYC408" s="1309"/>
      <c r="KYD408" s="1309"/>
      <c r="KYE408" s="1309"/>
      <c r="KYF408" s="1309"/>
      <c r="KYG408" s="1309"/>
      <c r="KYH408" s="1309"/>
      <c r="KYI408" s="1309"/>
      <c r="KYJ408" s="1309"/>
      <c r="KYK408" s="1309"/>
      <c r="KYL408" s="1309"/>
      <c r="KYM408" s="1309"/>
      <c r="KYN408" s="1309"/>
      <c r="KYO408" s="1309"/>
      <c r="KYP408" s="1309"/>
      <c r="KYQ408" s="1309"/>
      <c r="KYR408" s="1309"/>
      <c r="KYS408" s="1309"/>
      <c r="KYT408" s="1309"/>
      <c r="KYU408" s="1309"/>
      <c r="KYV408" s="1309"/>
      <c r="KYW408" s="1309"/>
      <c r="KYX408" s="1309"/>
      <c r="KYY408" s="1309"/>
      <c r="KYZ408" s="1309"/>
      <c r="KZA408" s="1309"/>
      <c r="KZB408" s="1309"/>
      <c r="KZC408" s="1309"/>
      <c r="KZD408" s="1309"/>
      <c r="KZE408" s="1309"/>
      <c r="KZF408" s="1309"/>
      <c r="KZG408" s="1309"/>
      <c r="KZH408" s="1309"/>
      <c r="KZI408" s="1309"/>
      <c r="KZJ408" s="1309"/>
      <c r="KZK408" s="1309"/>
      <c r="KZL408" s="1309"/>
      <c r="KZM408" s="1309"/>
      <c r="KZN408" s="1309"/>
      <c r="KZO408" s="1309"/>
      <c r="KZP408" s="1309"/>
      <c r="KZQ408" s="1309"/>
      <c r="KZR408" s="1309"/>
      <c r="KZS408" s="1309"/>
      <c r="KZT408" s="1309"/>
      <c r="KZU408" s="1309"/>
      <c r="KZV408" s="1309"/>
      <c r="KZW408" s="1309"/>
      <c r="KZX408" s="1309"/>
      <c r="KZY408" s="1309"/>
      <c r="KZZ408" s="1309"/>
      <c r="LAA408" s="1309"/>
      <c r="LAB408" s="1309"/>
      <c r="LAC408" s="1309"/>
      <c r="LAD408" s="1309"/>
      <c r="LAE408" s="1309"/>
      <c r="LAF408" s="1309"/>
      <c r="LAG408" s="1309"/>
      <c r="LAH408" s="1309"/>
      <c r="LAI408" s="1309"/>
      <c r="LAJ408" s="1309"/>
      <c r="LAK408" s="1309"/>
      <c r="LAL408" s="1309"/>
      <c r="LAM408" s="1309"/>
      <c r="LAN408" s="1309"/>
      <c r="LAO408" s="1309"/>
      <c r="LAP408" s="1309"/>
      <c r="LAQ408" s="1309"/>
      <c r="LAR408" s="1309"/>
      <c r="LAS408" s="1309"/>
      <c r="LAT408" s="1309"/>
      <c r="LAU408" s="1309"/>
      <c r="LAV408" s="1309"/>
      <c r="LAW408" s="1309"/>
      <c r="LAX408" s="1309"/>
      <c r="LAY408" s="1309"/>
      <c r="LAZ408" s="1309"/>
      <c r="LBA408" s="1309"/>
      <c r="LBB408" s="1309"/>
      <c r="LBC408" s="1309"/>
      <c r="LBD408" s="1309"/>
      <c r="LBE408" s="1309"/>
      <c r="LBF408" s="1309"/>
      <c r="LBG408" s="1309"/>
      <c r="LBH408" s="1309"/>
      <c r="LBI408" s="1309"/>
      <c r="LBJ408" s="1309"/>
      <c r="LBK408" s="1309"/>
      <c r="LBL408" s="1309"/>
      <c r="LBM408" s="1309"/>
      <c r="LBN408" s="1309"/>
      <c r="LBO408" s="1309"/>
      <c r="LBP408" s="1309"/>
      <c r="LBQ408" s="1309"/>
      <c r="LBR408" s="1309"/>
      <c r="LBS408" s="1309"/>
      <c r="LBT408" s="1309"/>
      <c r="LBU408" s="1309"/>
      <c r="LBV408" s="1309"/>
      <c r="LBW408" s="1309"/>
      <c r="LBX408" s="1309"/>
      <c r="LBY408" s="1309"/>
      <c r="LBZ408" s="1309"/>
      <c r="LCA408" s="1309"/>
      <c r="LCB408" s="1309"/>
      <c r="LCC408" s="1309"/>
      <c r="LCD408" s="1309"/>
      <c r="LCE408" s="1309"/>
      <c r="LCF408" s="1309"/>
      <c r="LCG408" s="1309"/>
      <c r="LCH408" s="1309"/>
      <c r="LCI408" s="1309"/>
      <c r="LCJ408" s="1309"/>
      <c r="LCK408" s="1309"/>
      <c r="LCL408" s="1309"/>
      <c r="LCM408" s="1309"/>
      <c r="LCN408" s="1309"/>
      <c r="LCO408" s="1309"/>
      <c r="LCP408" s="1309"/>
      <c r="LCQ408" s="1309"/>
      <c r="LCR408" s="1309"/>
      <c r="LCS408" s="1309"/>
      <c r="LCT408" s="1309"/>
      <c r="LCU408" s="1309"/>
      <c r="LCV408" s="1309"/>
      <c r="LCW408" s="1309"/>
      <c r="LCX408" s="1309"/>
      <c r="LCY408" s="1309"/>
      <c r="LCZ408" s="1309"/>
      <c r="LDA408" s="1309"/>
      <c r="LDB408" s="1309"/>
      <c r="LDC408" s="1309"/>
      <c r="LDD408" s="1309"/>
      <c r="LDE408" s="1309"/>
      <c r="LDF408" s="1309"/>
      <c r="LDG408" s="1309"/>
      <c r="LDH408" s="1309"/>
      <c r="LDI408" s="1309"/>
      <c r="LDJ408" s="1309"/>
      <c r="LDK408" s="1309"/>
      <c r="LDL408" s="1309"/>
      <c r="LDM408" s="1309"/>
      <c r="LDN408" s="1309"/>
      <c r="LDO408" s="1309"/>
      <c r="LDP408" s="1309"/>
      <c r="LDQ408" s="1309"/>
      <c r="LDR408" s="1309"/>
      <c r="LDS408" s="1309"/>
      <c r="LDT408" s="1309"/>
      <c r="LDU408" s="1309"/>
      <c r="LDV408" s="1309"/>
      <c r="LDW408" s="1309"/>
      <c r="LDX408" s="1309"/>
      <c r="LDY408" s="1309"/>
      <c r="LDZ408" s="1309"/>
      <c r="LEA408" s="1309"/>
      <c r="LEB408" s="1309"/>
      <c r="LEC408" s="1309"/>
      <c r="LED408" s="1309"/>
      <c r="LEE408" s="1309"/>
      <c r="LEF408" s="1309"/>
      <c r="LEG408" s="1309"/>
      <c r="LEH408" s="1309"/>
      <c r="LEI408" s="1309"/>
      <c r="LEJ408" s="1309"/>
      <c r="LEK408" s="1309"/>
      <c r="LEL408" s="1309"/>
      <c r="LEM408" s="1309"/>
      <c r="LEN408" s="1309"/>
      <c r="LEO408" s="1309"/>
      <c r="LEP408" s="1309"/>
      <c r="LEQ408" s="1309"/>
      <c r="LER408" s="1309"/>
      <c r="LES408" s="1309"/>
      <c r="LET408" s="1309"/>
      <c r="LEU408" s="1309"/>
      <c r="LEV408" s="1309"/>
      <c r="LEW408" s="1309"/>
      <c r="LEX408" s="1309"/>
      <c r="LEY408" s="1309"/>
      <c r="LEZ408" s="1309"/>
      <c r="LFA408" s="1309"/>
      <c r="LFB408" s="1309"/>
      <c r="LFC408" s="1309"/>
      <c r="LFD408" s="1309"/>
      <c r="LFE408" s="1309"/>
      <c r="LFF408" s="1309"/>
      <c r="LFG408" s="1309"/>
      <c r="LFH408" s="1309"/>
      <c r="LFI408" s="1309"/>
      <c r="LFJ408" s="1309"/>
      <c r="LFK408" s="1309"/>
      <c r="LFL408" s="1309"/>
      <c r="LFM408" s="1309"/>
      <c r="LFN408" s="1309"/>
      <c r="LFO408" s="1309"/>
      <c r="LFP408" s="1309"/>
      <c r="LFQ408" s="1309"/>
      <c r="LFR408" s="1309"/>
      <c r="LFS408" s="1309"/>
      <c r="LFT408" s="1309"/>
      <c r="LFU408" s="1309"/>
      <c r="LFV408" s="1309"/>
      <c r="LFW408" s="1309"/>
      <c r="LFX408" s="1309"/>
      <c r="LFY408" s="1309"/>
      <c r="LFZ408" s="1309"/>
      <c r="LGA408" s="1309"/>
      <c r="LGB408" s="1309"/>
      <c r="LGC408" s="1309"/>
      <c r="LGD408" s="1309"/>
      <c r="LGE408" s="1309"/>
      <c r="LGF408" s="1309"/>
      <c r="LGG408" s="1309"/>
      <c r="LGH408" s="1309"/>
      <c r="LGI408" s="1309"/>
      <c r="LGJ408" s="1309"/>
      <c r="LGK408" s="1309"/>
      <c r="LGL408" s="1309"/>
      <c r="LGM408" s="1309"/>
      <c r="LGN408" s="1309"/>
      <c r="LGO408" s="1309"/>
      <c r="LGP408" s="1309"/>
      <c r="LGQ408" s="1309"/>
      <c r="LGR408" s="1309"/>
      <c r="LGS408" s="1309"/>
      <c r="LGT408" s="1309"/>
      <c r="LGU408" s="1309"/>
      <c r="LGV408" s="1309"/>
      <c r="LGW408" s="1309"/>
      <c r="LGX408" s="1309"/>
      <c r="LGY408" s="1309"/>
      <c r="LGZ408" s="1309"/>
      <c r="LHA408" s="1309"/>
      <c r="LHB408" s="1309"/>
      <c r="LHC408" s="1309"/>
      <c r="LHD408" s="1309"/>
      <c r="LHE408" s="1309"/>
      <c r="LHF408" s="1309"/>
      <c r="LHG408" s="1309"/>
      <c r="LHH408" s="1309"/>
      <c r="LHI408" s="1309"/>
      <c r="LHJ408" s="1309"/>
      <c r="LHK408" s="1309"/>
      <c r="LHL408" s="1309"/>
      <c r="LHM408" s="1309"/>
      <c r="LHN408" s="1309"/>
      <c r="LHO408" s="1309"/>
      <c r="LHP408" s="1309"/>
      <c r="LHQ408" s="1309"/>
      <c r="LHR408" s="1309"/>
      <c r="LHS408" s="1309"/>
      <c r="LHT408" s="1309"/>
      <c r="LHU408" s="1309"/>
      <c r="LHV408" s="1309"/>
      <c r="LHW408" s="1309"/>
      <c r="LHX408" s="1309"/>
      <c r="LHY408" s="1309"/>
      <c r="LHZ408" s="1309"/>
      <c r="LIA408" s="1309"/>
      <c r="LIB408" s="1309"/>
      <c r="LIC408" s="1309"/>
      <c r="LID408" s="1309"/>
      <c r="LIE408" s="1309"/>
      <c r="LIF408" s="1309"/>
      <c r="LIG408" s="1309"/>
      <c r="LIH408" s="1309"/>
      <c r="LII408" s="1309"/>
      <c r="LIJ408" s="1309"/>
      <c r="LIK408" s="1309"/>
      <c r="LIL408" s="1309"/>
      <c r="LIM408" s="1309"/>
      <c r="LIN408" s="1309"/>
      <c r="LIO408" s="1309"/>
      <c r="LIP408" s="1309"/>
      <c r="LIQ408" s="1309"/>
      <c r="LIR408" s="1309"/>
      <c r="LIS408" s="1309"/>
      <c r="LIT408" s="1309"/>
      <c r="LIU408" s="1309"/>
      <c r="LIV408" s="1309"/>
      <c r="LIW408" s="1309"/>
      <c r="LIX408" s="1309"/>
      <c r="LIY408" s="1309"/>
      <c r="LIZ408" s="1309"/>
      <c r="LJA408" s="1309"/>
      <c r="LJB408" s="1309"/>
      <c r="LJC408" s="1309"/>
      <c r="LJD408" s="1309"/>
      <c r="LJE408" s="1309"/>
      <c r="LJF408" s="1309"/>
      <c r="LJG408" s="1309"/>
      <c r="LJH408" s="1309"/>
      <c r="LJI408" s="1309"/>
      <c r="LJJ408" s="1309"/>
      <c r="LJK408" s="1309"/>
      <c r="LJL408" s="1309"/>
      <c r="LJM408" s="1309"/>
      <c r="LJN408" s="1309"/>
      <c r="LJO408" s="1309"/>
      <c r="LJP408" s="1309"/>
      <c r="LJQ408" s="1309"/>
      <c r="LJR408" s="1309"/>
      <c r="LJS408" s="1309"/>
      <c r="LJT408" s="1309"/>
      <c r="LJU408" s="1309"/>
      <c r="LJV408" s="1309"/>
      <c r="LJW408" s="1309"/>
      <c r="LJX408" s="1309"/>
      <c r="LJY408" s="1309"/>
      <c r="LJZ408" s="1309"/>
      <c r="LKA408" s="1309"/>
      <c r="LKB408" s="1309"/>
      <c r="LKC408" s="1309"/>
      <c r="LKD408" s="1309"/>
      <c r="LKE408" s="1309"/>
      <c r="LKF408" s="1309"/>
      <c r="LKG408" s="1309"/>
      <c r="LKH408" s="1309"/>
      <c r="LKI408" s="1309"/>
      <c r="LKJ408" s="1309"/>
      <c r="LKK408" s="1309"/>
      <c r="LKL408" s="1309"/>
      <c r="LKM408" s="1309"/>
      <c r="LKN408" s="1309"/>
      <c r="LKO408" s="1309"/>
      <c r="LKP408" s="1309"/>
      <c r="LKQ408" s="1309"/>
      <c r="LKR408" s="1309"/>
      <c r="LKS408" s="1309"/>
      <c r="LKT408" s="1309"/>
      <c r="LKU408" s="1309"/>
      <c r="LKV408" s="1309"/>
      <c r="LKW408" s="1309"/>
      <c r="LKX408" s="1309"/>
      <c r="LKY408" s="1309"/>
      <c r="LKZ408" s="1309"/>
      <c r="LLA408" s="1309"/>
      <c r="LLB408" s="1309"/>
      <c r="LLC408" s="1309"/>
      <c r="LLD408" s="1309"/>
      <c r="LLE408" s="1309"/>
      <c r="LLF408" s="1309"/>
      <c r="LLG408" s="1309"/>
      <c r="LLH408" s="1309"/>
      <c r="LLI408" s="1309"/>
      <c r="LLJ408" s="1309"/>
      <c r="LLK408" s="1309"/>
      <c r="LLL408" s="1309"/>
      <c r="LLM408" s="1309"/>
      <c r="LLN408" s="1309"/>
      <c r="LLO408" s="1309"/>
      <c r="LLP408" s="1309"/>
      <c r="LLQ408" s="1309"/>
      <c r="LLR408" s="1309"/>
      <c r="LLS408" s="1309"/>
      <c r="LLT408" s="1309"/>
      <c r="LLU408" s="1309"/>
      <c r="LLV408" s="1309"/>
      <c r="LLW408" s="1309"/>
      <c r="LLX408" s="1309"/>
      <c r="LLY408" s="1309"/>
      <c r="LLZ408" s="1309"/>
      <c r="LMA408" s="1309"/>
      <c r="LMB408" s="1309"/>
      <c r="LMC408" s="1309"/>
      <c r="LMD408" s="1309"/>
      <c r="LME408" s="1309"/>
      <c r="LMF408" s="1309"/>
      <c r="LMG408" s="1309"/>
      <c r="LMH408" s="1309"/>
      <c r="LMI408" s="1309"/>
      <c r="LMJ408" s="1309"/>
      <c r="LMK408" s="1309"/>
      <c r="LML408" s="1309"/>
      <c r="LMM408" s="1309"/>
      <c r="LMN408" s="1309"/>
      <c r="LMO408" s="1309"/>
      <c r="LMP408" s="1309"/>
      <c r="LMQ408" s="1309"/>
      <c r="LMR408" s="1309"/>
      <c r="LMS408" s="1309"/>
      <c r="LMT408" s="1309"/>
      <c r="LMU408" s="1309"/>
      <c r="LMV408" s="1309"/>
      <c r="LMW408" s="1309"/>
      <c r="LMX408" s="1309"/>
      <c r="LMY408" s="1309"/>
      <c r="LMZ408" s="1309"/>
      <c r="LNA408" s="1309"/>
      <c r="LNB408" s="1309"/>
      <c r="LNC408" s="1309"/>
      <c r="LND408" s="1309"/>
      <c r="LNE408" s="1309"/>
      <c r="LNF408" s="1309"/>
      <c r="LNG408" s="1309"/>
      <c r="LNH408" s="1309"/>
      <c r="LNI408" s="1309"/>
      <c r="LNJ408" s="1309"/>
      <c r="LNK408" s="1309"/>
      <c r="LNL408" s="1309"/>
      <c r="LNM408" s="1309"/>
      <c r="LNN408" s="1309"/>
      <c r="LNO408" s="1309"/>
      <c r="LNP408" s="1309"/>
      <c r="LNQ408" s="1309"/>
      <c r="LNR408" s="1309"/>
      <c r="LNS408" s="1309"/>
      <c r="LNT408" s="1309"/>
      <c r="LNU408" s="1309"/>
      <c r="LNV408" s="1309"/>
      <c r="LNW408" s="1309"/>
      <c r="LNX408" s="1309"/>
      <c r="LNY408" s="1309"/>
      <c r="LNZ408" s="1309"/>
      <c r="LOA408" s="1309"/>
      <c r="LOB408" s="1309"/>
      <c r="LOC408" s="1309"/>
      <c r="LOD408" s="1309"/>
      <c r="LOE408" s="1309"/>
      <c r="LOF408" s="1309"/>
      <c r="LOG408" s="1309"/>
      <c r="LOH408" s="1309"/>
      <c r="LOI408" s="1309"/>
      <c r="LOJ408" s="1309"/>
      <c r="LOK408" s="1309"/>
      <c r="LOL408" s="1309"/>
      <c r="LOM408" s="1309"/>
      <c r="LON408" s="1309"/>
      <c r="LOO408" s="1309"/>
      <c r="LOP408" s="1309"/>
      <c r="LOQ408" s="1309"/>
      <c r="LOR408" s="1309"/>
      <c r="LOS408" s="1309"/>
      <c r="LOT408" s="1309"/>
      <c r="LOU408" s="1309"/>
      <c r="LOV408" s="1309"/>
      <c r="LOW408" s="1309"/>
      <c r="LOX408" s="1309"/>
      <c r="LOY408" s="1309"/>
      <c r="LOZ408" s="1309"/>
      <c r="LPA408" s="1309"/>
      <c r="LPB408" s="1309"/>
      <c r="LPC408" s="1309"/>
      <c r="LPD408" s="1309"/>
      <c r="LPE408" s="1309"/>
      <c r="LPF408" s="1309"/>
      <c r="LPG408" s="1309"/>
      <c r="LPH408" s="1309"/>
      <c r="LPI408" s="1309"/>
      <c r="LPJ408" s="1309"/>
      <c r="LPK408" s="1309"/>
      <c r="LPL408" s="1309"/>
      <c r="LPM408" s="1309"/>
      <c r="LPN408" s="1309"/>
      <c r="LPO408" s="1309"/>
      <c r="LPP408" s="1309"/>
      <c r="LPQ408" s="1309"/>
      <c r="LPR408" s="1309"/>
      <c r="LPS408" s="1309"/>
      <c r="LPT408" s="1309"/>
      <c r="LPU408" s="1309"/>
      <c r="LPV408" s="1309"/>
      <c r="LPW408" s="1309"/>
      <c r="LPX408" s="1309"/>
      <c r="LPY408" s="1309"/>
      <c r="LPZ408" s="1309"/>
      <c r="LQA408" s="1309"/>
      <c r="LQB408" s="1309"/>
      <c r="LQC408" s="1309"/>
      <c r="LQD408" s="1309"/>
      <c r="LQE408" s="1309"/>
      <c r="LQF408" s="1309"/>
      <c r="LQG408" s="1309"/>
      <c r="LQH408" s="1309"/>
      <c r="LQI408" s="1309"/>
      <c r="LQJ408" s="1309"/>
      <c r="LQK408" s="1309"/>
      <c r="LQL408" s="1309"/>
      <c r="LQM408" s="1309"/>
      <c r="LQN408" s="1309"/>
      <c r="LQO408" s="1309"/>
      <c r="LQP408" s="1309"/>
      <c r="LQQ408" s="1309"/>
      <c r="LQR408" s="1309"/>
      <c r="LQS408" s="1309"/>
      <c r="LQT408" s="1309"/>
      <c r="LQU408" s="1309"/>
      <c r="LQV408" s="1309"/>
      <c r="LQW408" s="1309"/>
      <c r="LQX408" s="1309"/>
      <c r="LQY408" s="1309"/>
      <c r="LQZ408" s="1309"/>
      <c r="LRA408" s="1309"/>
      <c r="LRB408" s="1309"/>
      <c r="LRC408" s="1309"/>
      <c r="LRD408" s="1309"/>
      <c r="LRE408" s="1309"/>
      <c r="LRF408" s="1309"/>
      <c r="LRG408" s="1309"/>
      <c r="LRH408" s="1309"/>
      <c r="LRI408" s="1309"/>
      <c r="LRJ408" s="1309"/>
      <c r="LRK408" s="1309"/>
      <c r="LRL408" s="1309"/>
      <c r="LRM408" s="1309"/>
      <c r="LRN408" s="1309"/>
      <c r="LRO408" s="1309"/>
      <c r="LRP408" s="1309"/>
      <c r="LRQ408" s="1309"/>
      <c r="LRR408" s="1309"/>
      <c r="LRS408" s="1309"/>
      <c r="LRT408" s="1309"/>
      <c r="LRU408" s="1309"/>
      <c r="LRV408" s="1309"/>
      <c r="LRW408" s="1309"/>
      <c r="LRX408" s="1309"/>
      <c r="LRY408" s="1309"/>
      <c r="LRZ408" s="1309"/>
      <c r="LSA408" s="1309"/>
      <c r="LSB408" s="1309"/>
      <c r="LSC408" s="1309"/>
      <c r="LSD408" s="1309"/>
      <c r="LSE408" s="1309"/>
      <c r="LSF408" s="1309"/>
      <c r="LSG408" s="1309"/>
      <c r="LSH408" s="1309"/>
      <c r="LSI408" s="1309"/>
      <c r="LSJ408" s="1309"/>
      <c r="LSK408" s="1309"/>
      <c r="LSL408" s="1309"/>
      <c r="LSM408" s="1309"/>
      <c r="LSN408" s="1309"/>
      <c r="LSO408" s="1309"/>
      <c r="LSP408" s="1309"/>
      <c r="LSQ408" s="1309"/>
      <c r="LSR408" s="1309"/>
      <c r="LSS408" s="1309"/>
      <c r="LST408" s="1309"/>
      <c r="LSU408" s="1309"/>
      <c r="LSV408" s="1309"/>
      <c r="LSW408" s="1309"/>
      <c r="LSX408" s="1309"/>
      <c r="LSY408" s="1309"/>
      <c r="LSZ408" s="1309"/>
      <c r="LTA408" s="1309"/>
      <c r="LTB408" s="1309"/>
      <c r="LTC408" s="1309"/>
      <c r="LTD408" s="1309"/>
      <c r="LTE408" s="1309"/>
      <c r="LTF408" s="1309"/>
      <c r="LTG408" s="1309"/>
      <c r="LTH408" s="1309"/>
      <c r="LTI408" s="1309"/>
      <c r="LTJ408" s="1309"/>
      <c r="LTK408" s="1309"/>
      <c r="LTL408" s="1309"/>
      <c r="LTM408" s="1309"/>
      <c r="LTN408" s="1309"/>
      <c r="LTO408" s="1309"/>
      <c r="LTP408" s="1309"/>
      <c r="LTQ408" s="1309"/>
      <c r="LTR408" s="1309"/>
      <c r="LTS408" s="1309"/>
      <c r="LTT408" s="1309"/>
      <c r="LTU408" s="1309"/>
      <c r="LTV408" s="1309"/>
      <c r="LTW408" s="1309"/>
      <c r="LTX408" s="1309"/>
      <c r="LTY408" s="1309"/>
      <c r="LTZ408" s="1309"/>
      <c r="LUA408" s="1309"/>
      <c r="LUB408" s="1309"/>
      <c r="LUC408" s="1309"/>
      <c r="LUD408" s="1309"/>
      <c r="LUE408" s="1309"/>
      <c r="LUF408" s="1309"/>
      <c r="LUG408" s="1309"/>
      <c r="LUH408" s="1309"/>
      <c r="LUI408" s="1309"/>
      <c r="LUJ408" s="1309"/>
      <c r="LUK408" s="1309"/>
      <c r="LUL408" s="1309"/>
      <c r="LUM408" s="1309"/>
      <c r="LUN408" s="1309"/>
      <c r="LUO408" s="1309"/>
      <c r="LUP408" s="1309"/>
      <c r="LUQ408" s="1309"/>
      <c r="LUR408" s="1309"/>
      <c r="LUS408" s="1309"/>
      <c r="LUT408" s="1309"/>
      <c r="LUU408" s="1309"/>
      <c r="LUV408" s="1309"/>
      <c r="LUW408" s="1309"/>
      <c r="LUX408" s="1309"/>
      <c r="LUY408" s="1309"/>
      <c r="LUZ408" s="1309"/>
      <c r="LVA408" s="1309"/>
      <c r="LVB408" s="1309"/>
      <c r="LVC408" s="1309"/>
      <c r="LVD408" s="1309"/>
      <c r="LVE408" s="1309"/>
      <c r="LVF408" s="1309"/>
      <c r="LVG408" s="1309"/>
      <c r="LVH408" s="1309"/>
      <c r="LVI408" s="1309"/>
      <c r="LVJ408" s="1309"/>
      <c r="LVK408" s="1309"/>
      <c r="LVL408" s="1309"/>
      <c r="LVM408" s="1309"/>
      <c r="LVN408" s="1309"/>
      <c r="LVO408" s="1309"/>
      <c r="LVP408" s="1309"/>
      <c r="LVQ408" s="1309"/>
      <c r="LVR408" s="1309"/>
      <c r="LVS408" s="1309"/>
      <c r="LVT408" s="1309"/>
      <c r="LVU408" s="1309"/>
      <c r="LVV408" s="1309"/>
      <c r="LVW408" s="1309"/>
      <c r="LVX408" s="1309"/>
      <c r="LVY408" s="1309"/>
      <c r="LVZ408" s="1309"/>
      <c r="LWA408" s="1309"/>
      <c r="LWB408" s="1309"/>
      <c r="LWC408" s="1309"/>
      <c r="LWD408" s="1309"/>
      <c r="LWE408" s="1309"/>
      <c r="LWF408" s="1309"/>
      <c r="LWG408" s="1309"/>
      <c r="LWH408" s="1309"/>
      <c r="LWI408" s="1309"/>
      <c r="LWJ408" s="1309"/>
      <c r="LWK408" s="1309"/>
      <c r="LWL408" s="1309"/>
      <c r="LWM408" s="1309"/>
      <c r="LWN408" s="1309"/>
      <c r="LWO408" s="1309"/>
      <c r="LWP408" s="1309"/>
      <c r="LWQ408" s="1309"/>
      <c r="LWR408" s="1309"/>
      <c r="LWS408" s="1309"/>
      <c r="LWT408" s="1309"/>
      <c r="LWU408" s="1309"/>
      <c r="LWV408" s="1309"/>
      <c r="LWW408" s="1309"/>
      <c r="LWX408" s="1309"/>
      <c r="LWY408" s="1309"/>
      <c r="LWZ408" s="1309"/>
      <c r="LXA408" s="1309"/>
      <c r="LXB408" s="1309"/>
      <c r="LXC408" s="1309"/>
      <c r="LXD408" s="1309"/>
      <c r="LXE408" s="1309"/>
      <c r="LXF408" s="1309"/>
      <c r="LXG408" s="1309"/>
      <c r="LXH408" s="1309"/>
      <c r="LXI408" s="1309"/>
      <c r="LXJ408" s="1309"/>
      <c r="LXK408" s="1309"/>
      <c r="LXL408" s="1309"/>
      <c r="LXM408" s="1309"/>
      <c r="LXN408" s="1309"/>
      <c r="LXO408" s="1309"/>
      <c r="LXP408" s="1309"/>
      <c r="LXQ408" s="1309"/>
      <c r="LXR408" s="1309"/>
      <c r="LXS408" s="1309"/>
      <c r="LXT408" s="1309"/>
      <c r="LXU408" s="1309"/>
      <c r="LXV408" s="1309"/>
      <c r="LXW408" s="1309"/>
      <c r="LXX408" s="1309"/>
      <c r="LXY408" s="1309"/>
      <c r="LXZ408" s="1309"/>
      <c r="LYA408" s="1309"/>
      <c r="LYB408" s="1309"/>
      <c r="LYC408" s="1309"/>
      <c r="LYD408" s="1309"/>
      <c r="LYE408" s="1309"/>
      <c r="LYF408" s="1309"/>
      <c r="LYG408" s="1309"/>
      <c r="LYH408" s="1309"/>
      <c r="LYI408" s="1309"/>
      <c r="LYJ408" s="1309"/>
      <c r="LYK408" s="1309"/>
      <c r="LYL408" s="1309"/>
      <c r="LYM408" s="1309"/>
      <c r="LYN408" s="1309"/>
      <c r="LYO408" s="1309"/>
      <c r="LYP408" s="1309"/>
      <c r="LYQ408" s="1309"/>
      <c r="LYR408" s="1309"/>
      <c r="LYS408" s="1309"/>
      <c r="LYT408" s="1309"/>
      <c r="LYU408" s="1309"/>
      <c r="LYV408" s="1309"/>
      <c r="LYW408" s="1309"/>
      <c r="LYX408" s="1309"/>
      <c r="LYY408" s="1309"/>
      <c r="LYZ408" s="1309"/>
      <c r="LZA408" s="1309"/>
      <c r="LZB408" s="1309"/>
      <c r="LZC408" s="1309"/>
      <c r="LZD408" s="1309"/>
      <c r="LZE408" s="1309"/>
      <c r="LZF408" s="1309"/>
      <c r="LZG408" s="1309"/>
      <c r="LZH408" s="1309"/>
      <c r="LZI408" s="1309"/>
      <c r="LZJ408" s="1309"/>
      <c r="LZK408" s="1309"/>
      <c r="LZL408" s="1309"/>
      <c r="LZM408" s="1309"/>
      <c r="LZN408" s="1309"/>
      <c r="LZO408" s="1309"/>
      <c r="LZP408" s="1309"/>
      <c r="LZQ408" s="1309"/>
      <c r="LZR408" s="1309"/>
      <c r="LZS408" s="1309"/>
      <c r="LZT408" s="1309"/>
      <c r="LZU408" s="1309"/>
      <c r="LZV408" s="1309"/>
      <c r="LZW408" s="1309"/>
      <c r="LZX408" s="1309"/>
      <c r="LZY408" s="1309"/>
      <c r="LZZ408" s="1309"/>
      <c r="MAA408" s="1309"/>
      <c r="MAB408" s="1309"/>
      <c r="MAC408" s="1309"/>
      <c r="MAD408" s="1309"/>
      <c r="MAE408" s="1309"/>
      <c r="MAF408" s="1309"/>
      <c r="MAG408" s="1309"/>
      <c r="MAH408" s="1309"/>
      <c r="MAI408" s="1309"/>
      <c r="MAJ408" s="1309"/>
      <c r="MAK408" s="1309"/>
      <c r="MAL408" s="1309"/>
      <c r="MAM408" s="1309"/>
      <c r="MAN408" s="1309"/>
      <c r="MAO408" s="1309"/>
      <c r="MAP408" s="1309"/>
      <c r="MAQ408" s="1309"/>
      <c r="MAR408" s="1309"/>
      <c r="MAS408" s="1309"/>
      <c r="MAT408" s="1309"/>
      <c r="MAU408" s="1309"/>
      <c r="MAV408" s="1309"/>
      <c r="MAW408" s="1309"/>
      <c r="MAX408" s="1309"/>
      <c r="MAY408" s="1309"/>
      <c r="MAZ408" s="1309"/>
      <c r="MBA408" s="1309"/>
      <c r="MBB408" s="1309"/>
      <c r="MBC408" s="1309"/>
      <c r="MBD408" s="1309"/>
      <c r="MBE408" s="1309"/>
      <c r="MBF408" s="1309"/>
      <c r="MBG408" s="1309"/>
      <c r="MBH408" s="1309"/>
      <c r="MBI408" s="1309"/>
      <c r="MBJ408" s="1309"/>
      <c r="MBK408" s="1309"/>
      <c r="MBL408" s="1309"/>
      <c r="MBM408" s="1309"/>
      <c r="MBN408" s="1309"/>
      <c r="MBO408" s="1309"/>
      <c r="MBP408" s="1309"/>
      <c r="MBQ408" s="1309"/>
      <c r="MBR408" s="1309"/>
      <c r="MBS408" s="1309"/>
      <c r="MBT408" s="1309"/>
      <c r="MBU408" s="1309"/>
      <c r="MBV408" s="1309"/>
      <c r="MBW408" s="1309"/>
      <c r="MBX408" s="1309"/>
      <c r="MBY408" s="1309"/>
      <c r="MBZ408" s="1309"/>
      <c r="MCA408" s="1309"/>
      <c r="MCB408" s="1309"/>
      <c r="MCC408" s="1309"/>
      <c r="MCD408" s="1309"/>
      <c r="MCE408" s="1309"/>
      <c r="MCF408" s="1309"/>
      <c r="MCG408" s="1309"/>
      <c r="MCH408" s="1309"/>
      <c r="MCI408" s="1309"/>
      <c r="MCJ408" s="1309"/>
      <c r="MCK408" s="1309"/>
      <c r="MCL408" s="1309"/>
      <c r="MCM408" s="1309"/>
      <c r="MCN408" s="1309"/>
      <c r="MCO408" s="1309"/>
      <c r="MCP408" s="1309"/>
      <c r="MCQ408" s="1309"/>
      <c r="MCR408" s="1309"/>
      <c r="MCS408" s="1309"/>
      <c r="MCT408" s="1309"/>
      <c r="MCU408" s="1309"/>
      <c r="MCV408" s="1309"/>
      <c r="MCW408" s="1309"/>
      <c r="MCX408" s="1309"/>
      <c r="MCY408" s="1309"/>
      <c r="MCZ408" s="1309"/>
      <c r="MDA408" s="1309"/>
      <c r="MDB408" s="1309"/>
      <c r="MDC408" s="1309"/>
      <c r="MDD408" s="1309"/>
      <c r="MDE408" s="1309"/>
      <c r="MDF408" s="1309"/>
      <c r="MDG408" s="1309"/>
      <c r="MDH408" s="1309"/>
      <c r="MDI408" s="1309"/>
      <c r="MDJ408" s="1309"/>
      <c r="MDK408" s="1309"/>
      <c r="MDL408" s="1309"/>
      <c r="MDM408" s="1309"/>
      <c r="MDN408" s="1309"/>
      <c r="MDO408" s="1309"/>
      <c r="MDP408" s="1309"/>
      <c r="MDQ408" s="1309"/>
      <c r="MDR408" s="1309"/>
      <c r="MDS408" s="1309"/>
      <c r="MDT408" s="1309"/>
      <c r="MDU408" s="1309"/>
      <c r="MDV408" s="1309"/>
      <c r="MDW408" s="1309"/>
      <c r="MDX408" s="1309"/>
      <c r="MDY408" s="1309"/>
      <c r="MDZ408" s="1309"/>
      <c r="MEA408" s="1309"/>
      <c r="MEB408" s="1309"/>
      <c r="MEC408" s="1309"/>
      <c r="MED408" s="1309"/>
      <c r="MEE408" s="1309"/>
      <c r="MEF408" s="1309"/>
      <c r="MEG408" s="1309"/>
      <c r="MEH408" s="1309"/>
      <c r="MEI408" s="1309"/>
      <c r="MEJ408" s="1309"/>
      <c r="MEK408" s="1309"/>
      <c r="MEL408" s="1309"/>
      <c r="MEM408" s="1309"/>
      <c r="MEN408" s="1309"/>
      <c r="MEO408" s="1309"/>
      <c r="MEP408" s="1309"/>
      <c r="MEQ408" s="1309"/>
      <c r="MER408" s="1309"/>
      <c r="MES408" s="1309"/>
      <c r="MET408" s="1309"/>
      <c r="MEU408" s="1309"/>
      <c r="MEV408" s="1309"/>
      <c r="MEW408" s="1309"/>
      <c r="MEX408" s="1309"/>
      <c r="MEY408" s="1309"/>
      <c r="MEZ408" s="1309"/>
      <c r="MFA408" s="1309"/>
      <c r="MFB408" s="1309"/>
      <c r="MFC408" s="1309"/>
      <c r="MFD408" s="1309"/>
      <c r="MFE408" s="1309"/>
      <c r="MFF408" s="1309"/>
      <c r="MFG408" s="1309"/>
      <c r="MFH408" s="1309"/>
      <c r="MFI408" s="1309"/>
      <c r="MFJ408" s="1309"/>
      <c r="MFK408" s="1309"/>
      <c r="MFL408" s="1309"/>
      <c r="MFM408" s="1309"/>
      <c r="MFN408" s="1309"/>
      <c r="MFO408" s="1309"/>
      <c r="MFP408" s="1309"/>
      <c r="MFQ408" s="1309"/>
      <c r="MFR408" s="1309"/>
      <c r="MFS408" s="1309"/>
      <c r="MFT408" s="1309"/>
      <c r="MFU408" s="1309"/>
      <c r="MFV408" s="1309"/>
      <c r="MFW408" s="1309"/>
      <c r="MFX408" s="1309"/>
      <c r="MFY408" s="1309"/>
      <c r="MFZ408" s="1309"/>
      <c r="MGA408" s="1309"/>
      <c r="MGB408" s="1309"/>
      <c r="MGC408" s="1309"/>
      <c r="MGD408" s="1309"/>
      <c r="MGE408" s="1309"/>
      <c r="MGF408" s="1309"/>
      <c r="MGG408" s="1309"/>
      <c r="MGH408" s="1309"/>
      <c r="MGI408" s="1309"/>
      <c r="MGJ408" s="1309"/>
      <c r="MGK408" s="1309"/>
      <c r="MGL408" s="1309"/>
      <c r="MGM408" s="1309"/>
      <c r="MGN408" s="1309"/>
      <c r="MGO408" s="1309"/>
      <c r="MGP408" s="1309"/>
      <c r="MGQ408" s="1309"/>
      <c r="MGR408" s="1309"/>
      <c r="MGS408" s="1309"/>
      <c r="MGT408" s="1309"/>
      <c r="MGU408" s="1309"/>
      <c r="MGV408" s="1309"/>
      <c r="MGW408" s="1309"/>
      <c r="MGX408" s="1309"/>
      <c r="MGY408" s="1309"/>
      <c r="MGZ408" s="1309"/>
      <c r="MHA408" s="1309"/>
      <c r="MHB408" s="1309"/>
      <c r="MHC408" s="1309"/>
      <c r="MHD408" s="1309"/>
      <c r="MHE408" s="1309"/>
      <c r="MHF408" s="1309"/>
      <c r="MHG408" s="1309"/>
      <c r="MHH408" s="1309"/>
      <c r="MHI408" s="1309"/>
      <c r="MHJ408" s="1309"/>
      <c r="MHK408" s="1309"/>
      <c r="MHL408" s="1309"/>
      <c r="MHM408" s="1309"/>
      <c r="MHN408" s="1309"/>
      <c r="MHO408" s="1309"/>
      <c r="MHP408" s="1309"/>
      <c r="MHQ408" s="1309"/>
      <c r="MHR408" s="1309"/>
      <c r="MHS408" s="1309"/>
      <c r="MHT408" s="1309"/>
      <c r="MHU408" s="1309"/>
      <c r="MHV408" s="1309"/>
      <c r="MHW408" s="1309"/>
      <c r="MHX408" s="1309"/>
      <c r="MHY408" s="1309"/>
      <c r="MHZ408" s="1309"/>
      <c r="MIA408" s="1309"/>
      <c r="MIB408" s="1309"/>
      <c r="MIC408" s="1309"/>
      <c r="MID408" s="1309"/>
      <c r="MIE408" s="1309"/>
      <c r="MIF408" s="1309"/>
      <c r="MIG408" s="1309"/>
      <c r="MIH408" s="1309"/>
      <c r="MII408" s="1309"/>
      <c r="MIJ408" s="1309"/>
      <c r="MIK408" s="1309"/>
      <c r="MIL408" s="1309"/>
      <c r="MIM408" s="1309"/>
      <c r="MIN408" s="1309"/>
      <c r="MIO408" s="1309"/>
      <c r="MIP408" s="1309"/>
      <c r="MIQ408" s="1309"/>
      <c r="MIR408" s="1309"/>
      <c r="MIS408" s="1309"/>
      <c r="MIT408" s="1309"/>
      <c r="MIU408" s="1309"/>
      <c r="MIV408" s="1309"/>
      <c r="MIW408" s="1309"/>
      <c r="MIX408" s="1309"/>
      <c r="MIY408" s="1309"/>
      <c r="MIZ408" s="1309"/>
      <c r="MJA408" s="1309"/>
      <c r="MJB408" s="1309"/>
      <c r="MJC408" s="1309"/>
      <c r="MJD408" s="1309"/>
      <c r="MJE408" s="1309"/>
      <c r="MJF408" s="1309"/>
      <c r="MJG408" s="1309"/>
      <c r="MJH408" s="1309"/>
      <c r="MJI408" s="1309"/>
      <c r="MJJ408" s="1309"/>
      <c r="MJK408" s="1309"/>
      <c r="MJL408" s="1309"/>
      <c r="MJM408" s="1309"/>
      <c r="MJN408" s="1309"/>
      <c r="MJO408" s="1309"/>
      <c r="MJP408" s="1309"/>
      <c r="MJQ408" s="1309"/>
      <c r="MJR408" s="1309"/>
      <c r="MJS408" s="1309"/>
      <c r="MJT408" s="1309"/>
      <c r="MJU408" s="1309"/>
      <c r="MJV408" s="1309"/>
      <c r="MJW408" s="1309"/>
      <c r="MJX408" s="1309"/>
      <c r="MJY408" s="1309"/>
      <c r="MJZ408" s="1309"/>
      <c r="MKA408" s="1309"/>
      <c r="MKB408" s="1309"/>
      <c r="MKC408" s="1309"/>
      <c r="MKD408" s="1309"/>
      <c r="MKE408" s="1309"/>
      <c r="MKF408" s="1309"/>
      <c r="MKG408" s="1309"/>
      <c r="MKH408" s="1309"/>
      <c r="MKI408" s="1309"/>
      <c r="MKJ408" s="1309"/>
      <c r="MKK408" s="1309"/>
      <c r="MKL408" s="1309"/>
      <c r="MKM408" s="1309"/>
      <c r="MKN408" s="1309"/>
      <c r="MKO408" s="1309"/>
      <c r="MKP408" s="1309"/>
      <c r="MKQ408" s="1309"/>
      <c r="MKR408" s="1309"/>
      <c r="MKS408" s="1309"/>
      <c r="MKT408" s="1309"/>
      <c r="MKU408" s="1309"/>
      <c r="MKV408" s="1309"/>
      <c r="MKW408" s="1309"/>
      <c r="MKX408" s="1309"/>
      <c r="MKY408" s="1309"/>
      <c r="MKZ408" s="1309"/>
      <c r="MLA408" s="1309"/>
      <c r="MLB408" s="1309"/>
      <c r="MLC408" s="1309"/>
      <c r="MLD408" s="1309"/>
      <c r="MLE408" s="1309"/>
      <c r="MLF408" s="1309"/>
      <c r="MLG408" s="1309"/>
      <c r="MLH408" s="1309"/>
      <c r="MLI408" s="1309"/>
      <c r="MLJ408" s="1309"/>
      <c r="MLK408" s="1309"/>
      <c r="MLL408" s="1309"/>
      <c r="MLM408" s="1309"/>
      <c r="MLN408" s="1309"/>
      <c r="MLO408" s="1309"/>
      <c r="MLP408" s="1309"/>
      <c r="MLQ408" s="1309"/>
      <c r="MLR408" s="1309"/>
      <c r="MLS408" s="1309"/>
      <c r="MLT408" s="1309"/>
      <c r="MLU408" s="1309"/>
      <c r="MLV408" s="1309"/>
      <c r="MLW408" s="1309"/>
      <c r="MLX408" s="1309"/>
      <c r="MLY408" s="1309"/>
      <c r="MLZ408" s="1309"/>
      <c r="MMA408" s="1309"/>
      <c r="MMB408" s="1309"/>
      <c r="MMC408" s="1309"/>
      <c r="MMD408" s="1309"/>
      <c r="MME408" s="1309"/>
      <c r="MMF408" s="1309"/>
      <c r="MMG408" s="1309"/>
      <c r="MMH408" s="1309"/>
      <c r="MMI408" s="1309"/>
      <c r="MMJ408" s="1309"/>
      <c r="MMK408" s="1309"/>
      <c r="MML408" s="1309"/>
      <c r="MMM408" s="1309"/>
      <c r="MMN408" s="1309"/>
      <c r="MMO408" s="1309"/>
      <c r="MMP408" s="1309"/>
      <c r="MMQ408" s="1309"/>
      <c r="MMR408" s="1309"/>
      <c r="MMS408" s="1309"/>
      <c r="MMT408" s="1309"/>
      <c r="MMU408" s="1309"/>
      <c r="MMV408" s="1309"/>
      <c r="MMW408" s="1309"/>
      <c r="MMX408" s="1309"/>
      <c r="MMY408" s="1309"/>
      <c r="MMZ408" s="1309"/>
      <c r="MNA408" s="1309"/>
      <c r="MNB408" s="1309"/>
      <c r="MNC408" s="1309"/>
      <c r="MND408" s="1309"/>
      <c r="MNE408" s="1309"/>
      <c r="MNF408" s="1309"/>
      <c r="MNG408" s="1309"/>
      <c r="MNH408" s="1309"/>
      <c r="MNI408" s="1309"/>
      <c r="MNJ408" s="1309"/>
      <c r="MNK408" s="1309"/>
      <c r="MNL408" s="1309"/>
      <c r="MNM408" s="1309"/>
      <c r="MNN408" s="1309"/>
      <c r="MNO408" s="1309"/>
      <c r="MNP408" s="1309"/>
      <c r="MNQ408" s="1309"/>
      <c r="MNR408" s="1309"/>
      <c r="MNS408" s="1309"/>
      <c r="MNT408" s="1309"/>
      <c r="MNU408" s="1309"/>
      <c r="MNV408" s="1309"/>
      <c r="MNW408" s="1309"/>
      <c r="MNX408" s="1309"/>
      <c r="MNY408" s="1309"/>
      <c r="MNZ408" s="1309"/>
      <c r="MOA408" s="1309"/>
      <c r="MOB408" s="1309"/>
      <c r="MOC408" s="1309"/>
      <c r="MOD408" s="1309"/>
      <c r="MOE408" s="1309"/>
      <c r="MOF408" s="1309"/>
      <c r="MOG408" s="1309"/>
      <c r="MOH408" s="1309"/>
      <c r="MOI408" s="1309"/>
      <c r="MOJ408" s="1309"/>
      <c r="MOK408" s="1309"/>
      <c r="MOL408" s="1309"/>
      <c r="MOM408" s="1309"/>
      <c r="MON408" s="1309"/>
      <c r="MOO408" s="1309"/>
      <c r="MOP408" s="1309"/>
      <c r="MOQ408" s="1309"/>
      <c r="MOR408" s="1309"/>
      <c r="MOS408" s="1309"/>
      <c r="MOT408" s="1309"/>
      <c r="MOU408" s="1309"/>
      <c r="MOV408" s="1309"/>
      <c r="MOW408" s="1309"/>
      <c r="MOX408" s="1309"/>
      <c r="MOY408" s="1309"/>
      <c r="MOZ408" s="1309"/>
      <c r="MPA408" s="1309"/>
      <c r="MPB408" s="1309"/>
      <c r="MPC408" s="1309"/>
      <c r="MPD408" s="1309"/>
      <c r="MPE408" s="1309"/>
      <c r="MPF408" s="1309"/>
      <c r="MPG408" s="1309"/>
      <c r="MPH408" s="1309"/>
      <c r="MPI408" s="1309"/>
      <c r="MPJ408" s="1309"/>
      <c r="MPK408" s="1309"/>
      <c r="MPL408" s="1309"/>
      <c r="MPM408" s="1309"/>
      <c r="MPN408" s="1309"/>
      <c r="MPO408" s="1309"/>
      <c r="MPP408" s="1309"/>
      <c r="MPQ408" s="1309"/>
      <c r="MPR408" s="1309"/>
      <c r="MPS408" s="1309"/>
      <c r="MPT408" s="1309"/>
      <c r="MPU408" s="1309"/>
      <c r="MPV408" s="1309"/>
      <c r="MPW408" s="1309"/>
      <c r="MPX408" s="1309"/>
      <c r="MPY408" s="1309"/>
      <c r="MPZ408" s="1309"/>
      <c r="MQA408" s="1309"/>
      <c r="MQB408" s="1309"/>
      <c r="MQC408" s="1309"/>
      <c r="MQD408" s="1309"/>
      <c r="MQE408" s="1309"/>
      <c r="MQF408" s="1309"/>
      <c r="MQG408" s="1309"/>
      <c r="MQH408" s="1309"/>
      <c r="MQI408" s="1309"/>
      <c r="MQJ408" s="1309"/>
      <c r="MQK408" s="1309"/>
      <c r="MQL408" s="1309"/>
      <c r="MQM408" s="1309"/>
      <c r="MQN408" s="1309"/>
      <c r="MQO408" s="1309"/>
      <c r="MQP408" s="1309"/>
      <c r="MQQ408" s="1309"/>
      <c r="MQR408" s="1309"/>
      <c r="MQS408" s="1309"/>
      <c r="MQT408" s="1309"/>
      <c r="MQU408" s="1309"/>
      <c r="MQV408" s="1309"/>
      <c r="MQW408" s="1309"/>
      <c r="MQX408" s="1309"/>
      <c r="MQY408" s="1309"/>
      <c r="MQZ408" s="1309"/>
      <c r="MRA408" s="1309"/>
      <c r="MRB408" s="1309"/>
      <c r="MRC408" s="1309"/>
      <c r="MRD408" s="1309"/>
      <c r="MRE408" s="1309"/>
      <c r="MRF408" s="1309"/>
      <c r="MRG408" s="1309"/>
      <c r="MRH408" s="1309"/>
      <c r="MRI408" s="1309"/>
      <c r="MRJ408" s="1309"/>
      <c r="MRK408" s="1309"/>
      <c r="MRL408" s="1309"/>
      <c r="MRM408" s="1309"/>
      <c r="MRN408" s="1309"/>
      <c r="MRO408" s="1309"/>
      <c r="MRP408" s="1309"/>
      <c r="MRQ408" s="1309"/>
      <c r="MRR408" s="1309"/>
      <c r="MRS408" s="1309"/>
      <c r="MRT408" s="1309"/>
      <c r="MRU408" s="1309"/>
      <c r="MRV408" s="1309"/>
      <c r="MRW408" s="1309"/>
      <c r="MRX408" s="1309"/>
      <c r="MRY408" s="1309"/>
      <c r="MRZ408" s="1309"/>
      <c r="MSA408" s="1309"/>
      <c r="MSB408" s="1309"/>
      <c r="MSC408" s="1309"/>
      <c r="MSD408" s="1309"/>
      <c r="MSE408" s="1309"/>
      <c r="MSF408" s="1309"/>
      <c r="MSG408" s="1309"/>
      <c r="MSH408" s="1309"/>
      <c r="MSI408" s="1309"/>
      <c r="MSJ408" s="1309"/>
      <c r="MSK408" s="1309"/>
      <c r="MSL408" s="1309"/>
      <c r="MSM408" s="1309"/>
      <c r="MSN408" s="1309"/>
      <c r="MSO408" s="1309"/>
      <c r="MSP408" s="1309"/>
      <c r="MSQ408" s="1309"/>
      <c r="MSR408" s="1309"/>
      <c r="MSS408" s="1309"/>
      <c r="MST408" s="1309"/>
      <c r="MSU408" s="1309"/>
      <c r="MSV408" s="1309"/>
      <c r="MSW408" s="1309"/>
      <c r="MSX408" s="1309"/>
      <c r="MSY408" s="1309"/>
      <c r="MSZ408" s="1309"/>
      <c r="MTA408" s="1309"/>
      <c r="MTB408" s="1309"/>
      <c r="MTC408" s="1309"/>
      <c r="MTD408" s="1309"/>
      <c r="MTE408" s="1309"/>
      <c r="MTF408" s="1309"/>
      <c r="MTG408" s="1309"/>
      <c r="MTH408" s="1309"/>
      <c r="MTI408" s="1309"/>
      <c r="MTJ408" s="1309"/>
      <c r="MTK408" s="1309"/>
      <c r="MTL408" s="1309"/>
      <c r="MTM408" s="1309"/>
      <c r="MTN408" s="1309"/>
      <c r="MTO408" s="1309"/>
      <c r="MTP408" s="1309"/>
      <c r="MTQ408" s="1309"/>
      <c r="MTR408" s="1309"/>
      <c r="MTS408" s="1309"/>
      <c r="MTT408" s="1309"/>
      <c r="MTU408" s="1309"/>
      <c r="MTV408" s="1309"/>
      <c r="MTW408" s="1309"/>
      <c r="MTX408" s="1309"/>
      <c r="MTY408" s="1309"/>
      <c r="MTZ408" s="1309"/>
      <c r="MUA408" s="1309"/>
      <c r="MUB408" s="1309"/>
      <c r="MUC408" s="1309"/>
      <c r="MUD408" s="1309"/>
      <c r="MUE408" s="1309"/>
      <c r="MUF408" s="1309"/>
      <c r="MUG408" s="1309"/>
      <c r="MUH408" s="1309"/>
      <c r="MUI408" s="1309"/>
      <c r="MUJ408" s="1309"/>
      <c r="MUK408" s="1309"/>
      <c r="MUL408" s="1309"/>
      <c r="MUM408" s="1309"/>
      <c r="MUN408" s="1309"/>
      <c r="MUO408" s="1309"/>
      <c r="MUP408" s="1309"/>
      <c r="MUQ408" s="1309"/>
      <c r="MUR408" s="1309"/>
      <c r="MUS408" s="1309"/>
      <c r="MUT408" s="1309"/>
      <c r="MUU408" s="1309"/>
      <c r="MUV408" s="1309"/>
      <c r="MUW408" s="1309"/>
      <c r="MUX408" s="1309"/>
      <c r="MUY408" s="1309"/>
      <c r="MUZ408" s="1309"/>
      <c r="MVA408" s="1309"/>
      <c r="MVB408" s="1309"/>
      <c r="MVC408" s="1309"/>
      <c r="MVD408" s="1309"/>
      <c r="MVE408" s="1309"/>
      <c r="MVF408" s="1309"/>
      <c r="MVG408" s="1309"/>
      <c r="MVH408" s="1309"/>
      <c r="MVI408" s="1309"/>
      <c r="MVJ408" s="1309"/>
      <c r="MVK408" s="1309"/>
      <c r="MVL408" s="1309"/>
      <c r="MVM408" s="1309"/>
      <c r="MVN408" s="1309"/>
      <c r="MVO408" s="1309"/>
      <c r="MVP408" s="1309"/>
      <c r="MVQ408" s="1309"/>
      <c r="MVR408" s="1309"/>
      <c r="MVS408" s="1309"/>
      <c r="MVT408" s="1309"/>
      <c r="MVU408" s="1309"/>
      <c r="MVV408" s="1309"/>
      <c r="MVW408" s="1309"/>
      <c r="MVX408" s="1309"/>
      <c r="MVY408" s="1309"/>
      <c r="MVZ408" s="1309"/>
      <c r="MWA408" s="1309"/>
      <c r="MWB408" s="1309"/>
      <c r="MWC408" s="1309"/>
      <c r="MWD408" s="1309"/>
      <c r="MWE408" s="1309"/>
      <c r="MWF408" s="1309"/>
      <c r="MWG408" s="1309"/>
      <c r="MWH408" s="1309"/>
      <c r="MWI408" s="1309"/>
      <c r="MWJ408" s="1309"/>
      <c r="MWK408" s="1309"/>
      <c r="MWL408" s="1309"/>
      <c r="MWM408" s="1309"/>
      <c r="MWN408" s="1309"/>
      <c r="MWO408" s="1309"/>
      <c r="MWP408" s="1309"/>
      <c r="MWQ408" s="1309"/>
      <c r="MWR408" s="1309"/>
      <c r="MWS408" s="1309"/>
      <c r="MWT408" s="1309"/>
      <c r="MWU408" s="1309"/>
      <c r="MWV408" s="1309"/>
      <c r="MWW408" s="1309"/>
      <c r="MWX408" s="1309"/>
      <c r="MWY408" s="1309"/>
      <c r="MWZ408" s="1309"/>
      <c r="MXA408" s="1309"/>
      <c r="MXB408" s="1309"/>
      <c r="MXC408" s="1309"/>
      <c r="MXD408" s="1309"/>
      <c r="MXE408" s="1309"/>
      <c r="MXF408" s="1309"/>
      <c r="MXG408" s="1309"/>
      <c r="MXH408" s="1309"/>
      <c r="MXI408" s="1309"/>
      <c r="MXJ408" s="1309"/>
      <c r="MXK408" s="1309"/>
      <c r="MXL408" s="1309"/>
      <c r="MXM408" s="1309"/>
      <c r="MXN408" s="1309"/>
      <c r="MXO408" s="1309"/>
      <c r="MXP408" s="1309"/>
      <c r="MXQ408" s="1309"/>
      <c r="MXR408" s="1309"/>
      <c r="MXS408" s="1309"/>
      <c r="MXT408" s="1309"/>
      <c r="MXU408" s="1309"/>
      <c r="MXV408" s="1309"/>
      <c r="MXW408" s="1309"/>
      <c r="MXX408" s="1309"/>
      <c r="MXY408" s="1309"/>
      <c r="MXZ408" s="1309"/>
      <c r="MYA408" s="1309"/>
      <c r="MYB408" s="1309"/>
      <c r="MYC408" s="1309"/>
      <c r="MYD408" s="1309"/>
      <c r="MYE408" s="1309"/>
      <c r="MYF408" s="1309"/>
      <c r="MYG408" s="1309"/>
      <c r="MYH408" s="1309"/>
      <c r="MYI408" s="1309"/>
      <c r="MYJ408" s="1309"/>
      <c r="MYK408" s="1309"/>
      <c r="MYL408" s="1309"/>
      <c r="MYM408" s="1309"/>
      <c r="MYN408" s="1309"/>
      <c r="MYO408" s="1309"/>
      <c r="MYP408" s="1309"/>
      <c r="MYQ408" s="1309"/>
      <c r="MYR408" s="1309"/>
      <c r="MYS408" s="1309"/>
      <c r="MYT408" s="1309"/>
      <c r="MYU408" s="1309"/>
      <c r="MYV408" s="1309"/>
      <c r="MYW408" s="1309"/>
      <c r="MYX408" s="1309"/>
      <c r="MYY408" s="1309"/>
      <c r="MYZ408" s="1309"/>
      <c r="MZA408" s="1309"/>
      <c r="MZB408" s="1309"/>
      <c r="MZC408" s="1309"/>
      <c r="MZD408" s="1309"/>
      <c r="MZE408" s="1309"/>
      <c r="MZF408" s="1309"/>
      <c r="MZG408" s="1309"/>
      <c r="MZH408" s="1309"/>
      <c r="MZI408" s="1309"/>
      <c r="MZJ408" s="1309"/>
      <c r="MZK408" s="1309"/>
      <c r="MZL408" s="1309"/>
      <c r="MZM408" s="1309"/>
      <c r="MZN408" s="1309"/>
      <c r="MZO408" s="1309"/>
      <c r="MZP408" s="1309"/>
      <c r="MZQ408" s="1309"/>
      <c r="MZR408" s="1309"/>
      <c r="MZS408" s="1309"/>
      <c r="MZT408" s="1309"/>
      <c r="MZU408" s="1309"/>
      <c r="MZV408" s="1309"/>
      <c r="MZW408" s="1309"/>
      <c r="MZX408" s="1309"/>
      <c r="MZY408" s="1309"/>
      <c r="MZZ408" s="1309"/>
      <c r="NAA408" s="1309"/>
      <c r="NAB408" s="1309"/>
      <c r="NAC408" s="1309"/>
      <c r="NAD408" s="1309"/>
      <c r="NAE408" s="1309"/>
      <c r="NAF408" s="1309"/>
      <c r="NAG408" s="1309"/>
      <c r="NAH408" s="1309"/>
      <c r="NAI408" s="1309"/>
      <c r="NAJ408" s="1309"/>
      <c r="NAK408" s="1309"/>
      <c r="NAL408" s="1309"/>
      <c r="NAM408" s="1309"/>
      <c r="NAN408" s="1309"/>
      <c r="NAO408" s="1309"/>
      <c r="NAP408" s="1309"/>
      <c r="NAQ408" s="1309"/>
      <c r="NAR408" s="1309"/>
      <c r="NAS408" s="1309"/>
      <c r="NAT408" s="1309"/>
      <c r="NAU408" s="1309"/>
      <c r="NAV408" s="1309"/>
      <c r="NAW408" s="1309"/>
      <c r="NAX408" s="1309"/>
      <c r="NAY408" s="1309"/>
      <c r="NAZ408" s="1309"/>
      <c r="NBA408" s="1309"/>
      <c r="NBB408" s="1309"/>
      <c r="NBC408" s="1309"/>
      <c r="NBD408" s="1309"/>
      <c r="NBE408" s="1309"/>
      <c r="NBF408" s="1309"/>
      <c r="NBG408" s="1309"/>
      <c r="NBH408" s="1309"/>
      <c r="NBI408" s="1309"/>
      <c r="NBJ408" s="1309"/>
      <c r="NBK408" s="1309"/>
      <c r="NBL408" s="1309"/>
      <c r="NBM408" s="1309"/>
      <c r="NBN408" s="1309"/>
      <c r="NBO408" s="1309"/>
      <c r="NBP408" s="1309"/>
      <c r="NBQ408" s="1309"/>
      <c r="NBR408" s="1309"/>
      <c r="NBS408" s="1309"/>
      <c r="NBT408" s="1309"/>
      <c r="NBU408" s="1309"/>
      <c r="NBV408" s="1309"/>
      <c r="NBW408" s="1309"/>
      <c r="NBX408" s="1309"/>
      <c r="NBY408" s="1309"/>
      <c r="NBZ408" s="1309"/>
      <c r="NCA408" s="1309"/>
      <c r="NCB408" s="1309"/>
      <c r="NCC408" s="1309"/>
      <c r="NCD408" s="1309"/>
      <c r="NCE408" s="1309"/>
      <c r="NCF408" s="1309"/>
      <c r="NCG408" s="1309"/>
      <c r="NCH408" s="1309"/>
      <c r="NCI408" s="1309"/>
      <c r="NCJ408" s="1309"/>
      <c r="NCK408" s="1309"/>
      <c r="NCL408" s="1309"/>
      <c r="NCM408" s="1309"/>
      <c r="NCN408" s="1309"/>
      <c r="NCO408" s="1309"/>
      <c r="NCP408" s="1309"/>
      <c r="NCQ408" s="1309"/>
      <c r="NCR408" s="1309"/>
      <c r="NCS408" s="1309"/>
      <c r="NCT408" s="1309"/>
      <c r="NCU408" s="1309"/>
      <c r="NCV408" s="1309"/>
      <c r="NCW408" s="1309"/>
      <c r="NCX408" s="1309"/>
      <c r="NCY408" s="1309"/>
      <c r="NCZ408" s="1309"/>
      <c r="NDA408" s="1309"/>
      <c r="NDB408" s="1309"/>
      <c r="NDC408" s="1309"/>
      <c r="NDD408" s="1309"/>
      <c r="NDE408" s="1309"/>
      <c r="NDF408" s="1309"/>
      <c r="NDG408" s="1309"/>
      <c r="NDH408" s="1309"/>
      <c r="NDI408" s="1309"/>
      <c r="NDJ408" s="1309"/>
      <c r="NDK408" s="1309"/>
      <c r="NDL408" s="1309"/>
      <c r="NDM408" s="1309"/>
      <c r="NDN408" s="1309"/>
      <c r="NDO408" s="1309"/>
      <c r="NDP408" s="1309"/>
      <c r="NDQ408" s="1309"/>
      <c r="NDR408" s="1309"/>
      <c r="NDS408" s="1309"/>
      <c r="NDT408" s="1309"/>
      <c r="NDU408" s="1309"/>
      <c r="NDV408" s="1309"/>
      <c r="NDW408" s="1309"/>
      <c r="NDX408" s="1309"/>
      <c r="NDY408" s="1309"/>
      <c r="NDZ408" s="1309"/>
      <c r="NEA408" s="1309"/>
      <c r="NEB408" s="1309"/>
      <c r="NEC408" s="1309"/>
      <c r="NED408" s="1309"/>
      <c r="NEE408" s="1309"/>
      <c r="NEF408" s="1309"/>
      <c r="NEG408" s="1309"/>
      <c r="NEH408" s="1309"/>
      <c r="NEI408" s="1309"/>
      <c r="NEJ408" s="1309"/>
      <c r="NEK408" s="1309"/>
      <c r="NEL408" s="1309"/>
      <c r="NEM408" s="1309"/>
      <c r="NEN408" s="1309"/>
      <c r="NEO408" s="1309"/>
      <c r="NEP408" s="1309"/>
      <c r="NEQ408" s="1309"/>
      <c r="NER408" s="1309"/>
      <c r="NES408" s="1309"/>
      <c r="NET408" s="1309"/>
      <c r="NEU408" s="1309"/>
      <c r="NEV408" s="1309"/>
      <c r="NEW408" s="1309"/>
      <c r="NEX408" s="1309"/>
      <c r="NEY408" s="1309"/>
      <c r="NEZ408" s="1309"/>
      <c r="NFA408" s="1309"/>
      <c r="NFB408" s="1309"/>
      <c r="NFC408" s="1309"/>
      <c r="NFD408" s="1309"/>
      <c r="NFE408" s="1309"/>
      <c r="NFF408" s="1309"/>
      <c r="NFG408" s="1309"/>
      <c r="NFH408" s="1309"/>
      <c r="NFI408" s="1309"/>
      <c r="NFJ408" s="1309"/>
      <c r="NFK408" s="1309"/>
      <c r="NFL408" s="1309"/>
      <c r="NFM408" s="1309"/>
      <c r="NFN408" s="1309"/>
      <c r="NFO408" s="1309"/>
      <c r="NFP408" s="1309"/>
      <c r="NFQ408" s="1309"/>
      <c r="NFR408" s="1309"/>
      <c r="NFS408" s="1309"/>
      <c r="NFT408" s="1309"/>
      <c r="NFU408" s="1309"/>
      <c r="NFV408" s="1309"/>
      <c r="NFW408" s="1309"/>
      <c r="NFX408" s="1309"/>
      <c r="NFY408" s="1309"/>
      <c r="NFZ408" s="1309"/>
      <c r="NGA408" s="1309"/>
      <c r="NGB408" s="1309"/>
      <c r="NGC408" s="1309"/>
      <c r="NGD408" s="1309"/>
      <c r="NGE408" s="1309"/>
      <c r="NGF408" s="1309"/>
      <c r="NGG408" s="1309"/>
      <c r="NGH408" s="1309"/>
      <c r="NGI408" s="1309"/>
      <c r="NGJ408" s="1309"/>
      <c r="NGK408" s="1309"/>
      <c r="NGL408" s="1309"/>
      <c r="NGM408" s="1309"/>
      <c r="NGN408" s="1309"/>
      <c r="NGO408" s="1309"/>
      <c r="NGP408" s="1309"/>
      <c r="NGQ408" s="1309"/>
      <c r="NGR408" s="1309"/>
      <c r="NGS408" s="1309"/>
      <c r="NGT408" s="1309"/>
      <c r="NGU408" s="1309"/>
      <c r="NGV408" s="1309"/>
      <c r="NGW408" s="1309"/>
      <c r="NGX408" s="1309"/>
      <c r="NGY408" s="1309"/>
      <c r="NGZ408" s="1309"/>
      <c r="NHA408" s="1309"/>
      <c r="NHB408" s="1309"/>
      <c r="NHC408" s="1309"/>
      <c r="NHD408" s="1309"/>
      <c r="NHE408" s="1309"/>
      <c r="NHF408" s="1309"/>
      <c r="NHG408" s="1309"/>
      <c r="NHH408" s="1309"/>
      <c r="NHI408" s="1309"/>
      <c r="NHJ408" s="1309"/>
      <c r="NHK408" s="1309"/>
      <c r="NHL408" s="1309"/>
      <c r="NHM408" s="1309"/>
      <c r="NHN408" s="1309"/>
      <c r="NHO408" s="1309"/>
      <c r="NHP408" s="1309"/>
      <c r="NHQ408" s="1309"/>
      <c r="NHR408" s="1309"/>
      <c r="NHS408" s="1309"/>
      <c r="NHT408" s="1309"/>
      <c r="NHU408" s="1309"/>
      <c r="NHV408" s="1309"/>
      <c r="NHW408" s="1309"/>
      <c r="NHX408" s="1309"/>
      <c r="NHY408" s="1309"/>
      <c r="NHZ408" s="1309"/>
      <c r="NIA408" s="1309"/>
      <c r="NIB408" s="1309"/>
      <c r="NIC408" s="1309"/>
      <c r="NID408" s="1309"/>
      <c r="NIE408" s="1309"/>
      <c r="NIF408" s="1309"/>
      <c r="NIG408" s="1309"/>
      <c r="NIH408" s="1309"/>
      <c r="NII408" s="1309"/>
      <c r="NIJ408" s="1309"/>
      <c r="NIK408" s="1309"/>
      <c r="NIL408" s="1309"/>
      <c r="NIM408" s="1309"/>
      <c r="NIN408" s="1309"/>
      <c r="NIO408" s="1309"/>
      <c r="NIP408" s="1309"/>
      <c r="NIQ408" s="1309"/>
      <c r="NIR408" s="1309"/>
      <c r="NIS408" s="1309"/>
      <c r="NIT408" s="1309"/>
      <c r="NIU408" s="1309"/>
      <c r="NIV408" s="1309"/>
      <c r="NIW408" s="1309"/>
      <c r="NIX408" s="1309"/>
      <c r="NIY408" s="1309"/>
      <c r="NIZ408" s="1309"/>
      <c r="NJA408" s="1309"/>
      <c r="NJB408" s="1309"/>
      <c r="NJC408" s="1309"/>
      <c r="NJD408" s="1309"/>
      <c r="NJE408" s="1309"/>
      <c r="NJF408" s="1309"/>
      <c r="NJG408" s="1309"/>
      <c r="NJH408" s="1309"/>
      <c r="NJI408" s="1309"/>
      <c r="NJJ408" s="1309"/>
      <c r="NJK408" s="1309"/>
      <c r="NJL408" s="1309"/>
      <c r="NJM408" s="1309"/>
      <c r="NJN408" s="1309"/>
      <c r="NJO408" s="1309"/>
      <c r="NJP408" s="1309"/>
      <c r="NJQ408" s="1309"/>
      <c r="NJR408" s="1309"/>
      <c r="NJS408" s="1309"/>
      <c r="NJT408" s="1309"/>
      <c r="NJU408" s="1309"/>
      <c r="NJV408" s="1309"/>
      <c r="NJW408" s="1309"/>
      <c r="NJX408" s="1309"/>
      <c r="NJY408" s="1309"/>
      <c r="NJZ408" s="1309"/>
      <c r="NKA408" s="1309"/>
      <c r="NKB408" s="1309"/>
      <c r="NKC408" s="1309"/>
      <c r="NKD408" s="1309"/>
      <c r="NKE408" s="1309"/>
      <c r="NKF408" s="1309"/>
      <c r="NKG408" s="1309"/>
      <c r="NKH408" s="1309"/>
      <c r="NKI408" s="1309"/>
      <c r="NKJ408" s="1309"/>
      <c r="NKK408" s="1309"/>
      <c r="NKL408" s="1309"/>
      <c r="NKM408" s="1309"/>
      <c r="NKN408" s="1309"/>
      <c r="NKO408" s="1309"/>
      <c r="NKP408" s="1309"/>
      <c r="NKQ408" s="1309"/>
      <c r="NKR408" s="1309"/>
      <c r="NKS408" s="1309"/>
      <c r="NKT408" s="1309"/>
      <c r="NKU408" s="1309"/>
      <c r="NKV408" s="1309"/>
      <c r="NKW408" s="1309"/>
      <c r="NKX408" s="1309"/>
      <c r="NKY408" s="1309"/>
      <c r="NKZ408" s="1309"/>
      <c r="NLA408" s="1309"/>
      <c r="NLB408" s="1309"/>
      <c r="NLC408" s="1309"/>
      <c r="NLD408" s="1309"/>
      <c r="NLE408" s="1309"/>
      <c r="NLF408" s="1309"/>
      <c r="NLG408" s="1309"/>
      <c r="NLH408" s="1309"/>
      <c r="NLI408" s="1309"/>
      <c r="NLJ408" s="1309"/>
      <c r="NLK408" s="1309"/>
      <c r="NLL408" s="1309"/>
      <c r="NLM408" s="1309"/>
      <c r="NLN408" s="1309"/>
      <c r="NLO408" s="1309"/>
      <c r="NLP408" s="1309"/>
      <c r="NLQ408" s="1309"/>
      <c r="NLR408" s="1309"/>
      <c r="NLS408" s="1309"/>
      <c r="NLT408" s="1309"/>
      <c r="NLU408" s="1309"/>
      <c r="NLV408" s="1309"/>
      <c r="NLW408" s="1309"/>
      <c r="NLX408" s="1309"/>
      <c r="NLY408" s="1309"/>
      <c r="NLZ408" s="1309"/>
      <c r="NMA408" s="1309"/>
      <c r="NMB408" s="1309"/>
      <c r="NMC408" s="1309"/>
      <c r="NMD408" s="1309"/>
      <c r="NME408" s="1309"/>
      <c r="NMF408" s="1309"/>
      <c r="NMG408" s="1309"/>
      <c r="NMH408" s="1309"/>
      <c r="NMI408" s="1309"/>
      <c r="NMJ408" s="1309"/>
      <c r="NMK408" s="1309"/>
      <c r="NML408" s="1309"/>
      <c r="NMM408" s="1309"/>
      <c r="NMN408" s="1309"/>
      <c r="NMO408" s="1309"/>
      <c r="NMP408" s="1309"/>
      <c r="NMQ408" s="1309"/>
      <c r="NMR408" s="1309"/>
      <c r="NMS408" s="1309"/>
      <c r="NMT408" s="1309"/>
      <c r="NMU408" s="1309"/>
      <c r="NMV408" s="1309"/>
      <c r="NMW408" s="1309"/>
      <c r="NMX408" s="1309"/>
      <c r="NMY408" s="1309"/>
      <c r="NMZ408" s="1309"/>
      <c r="NNA408" s="1309"/>
      <c r="NNB408" s="1309"/>
      <c r="NNC408" s="1309"/>
      <c r="NND408" s="1309"/>
      <c r="NNE408" s="1309"/>
      <c r="NNF408" s="1309"/>
      <c r="NNG408" s="1309"/>
      <c r="NNH408" s="1309"/>
      <c r="NNI408" s="1309"/>
      <c r="NNJ408" s="1309"/>
      <c r="NNK408" s="1309"/>
      <c r="NNL408" s="1309"/>
      <c r="NNM408" s="1309"/>
      <c r="NNN408" s="1309"/>
      <c r="NNO408" s="1309"/>
      <c r="NNP408" s="1309"/>
      <c r="NNQ408" s="1309"/>
      <c r="NNR408" s="1309"/>
      <c r="NNS408" s="1309"/>
      <c r="NNT408" s="1309"/>
      <c r="NNU408" s="1309"/>
      <c r="NNV408" s="1309"/>
      <c r="NNW408" s="1309"/>
      <c r="NNX408" s="1309"/>
      <c r="NNY408" s="1309"/>
      <c r="NNZ408" s="1309"/>
      <c r="NOA408" s="1309"/>
      <c r="NOB408" s="1309"/>
      <c r="NOC408" s="1309"/>
      <c r="NOD408" s="1309"/>
      <c r="NOE408" s="1309"/>
      <c r="NOF408" s="1309"/>
      <c r="NOG408" s="1309"/>
      <c r="NOH408" s="1309"/>
      <c r="NOI408" s="1309"/>
      <c r="NOJ408" s="1309"/>
      <c r="NOK408" s="1309"/>
      <c r="NOL408" s="1309"/>
      <c r="NOM408" s="1309"/>
      <c r="NON408" s="1309"/>
      <c r="NOO408" s="1309"/>
      <c r="NOP408" s="1309"/>
      <c r="NOQ408" s="1309"/>
      <c r="NOR408" s="1309"/>
      <c r="NOS408" s="1309"/>
      <c r="NOT408" s="1309"/>
      <c r="NOU408" s="1309"/>
      <c r="NOV408" s="1309"/>
      <c r="NOW408" s="1309"/>
      <c r="NOX408" s="1309"/>
      <c r="NOY408" s="1309"/>
      <c r="NOZ408" s="1309"/>
      <c r="NPA408" s="1309"/>
      <c r="NPB408" s="1309"/>
      <c r="NPC408" s="1309"/>
      <c r="NPD408" s="1309"/>
      <c r="NPE408" s="1309"/>
      <c r="NPF408" s="1309"/>
      <c r="NPG408" s="1309"/>
      <c r="NPH408" s="1309"/>
      <c r="NPI408" s="1309"/>
      <c r="NPJ408" s="1309"/>
      <c r="NPK408" s="1309"/>
      <c r="NPL408" s="1309"/>
      <c r="NPM408" s="1309"/>
      <c r="NPN408" s="1309"/>
      <c r="NPO408" s="1309"/>
      <c r="NPP408" s="1309"/>
      <c r="NPQ408" s="1309"/>
      <c r="NPR408" s="1309"/>
      <c r="NPS408" s="1309"/>
      <c r="NPT408" s="1309"/>
      <c r="NPU408" s="1309"/>
      <c r="NPV408" s="1309"/>
      <c r="NPW408" s="1309"/>
      <c r="NPX408" s="1309"/>
      <c r="NPY408" s="1309"/>
      <c r="NPZ408" s="1309"/>
      <c r="NQA408" s="1309"/>
      <c r="NQB408" s="1309"/>
      <c r="NQC408" s="1309"/>
      <c r="NQD408" s="1309"/>
      <c r="NQE408" s="1309"/>
      <c r="NQF408" s="1309"/>
      <c r="NQG408" s="1309"/>
      <c r="NQH408" s="1309"/>
      <c r="NQI408" s="1309"/>
      <c r="NQJ408" s="1309"/>
      <c r="NQK408" s="1309"/>
      <c r="NQL408" s="1309"/>
      <c r="NQM408" s="1309"/>
      <c r="NQN408" s="1309"/>
      <c r="NQO408" s="1309"/>
      <c r="NQP408" s="1309"/>
      <c r="NQQ408" s="1309"/>
      <c r="NQR408" s="1309"/>
      <c r="NQS408" s="1309"/>
      <c r="NQT408" s="1309"/>
      <c r="NQU408" s="1309"/>
      <c r="NQV408" s="1309"/>
      <c r="NQW408" s="1309"/>
      <c r="NQX408" s="1309"/>
      <c r="NQY408" s="1309"/>
      <c r="NQZ408" s="1309"/>
      <c r="NRA408" s="1309"/>
      <c r="NRB408" s="1309"/>
      <c r="NRC408" s="1309"/>
      <c r="NRD408" s="1309"/>
      <c r="NRE408" s="1309"/>
      <c r="NRF408" s="1309"/>
      <c r="NRG408" s="1309"/>
      <c r="NRH408" s="1309"/>
      <c r="NRI408" s="1309"/>
      <c r="NRJ408" s="1309"/>
      <c r="NRK408" s="1309"/>
      <c r="NRL408" s="1309"/>
      <c r="NRM408" s="1309"/>
      <c r="NRN408" s="1309"/>
      <c r="NRO408" s="1309"/>
      <c r="NRP408" s="1309"/>
      <c r="NRQ408" s="1309"/>
      <c r="NRR408" s="1309"/>
      <c r="NRS408" s="1309"/>
      <c r="NRT408" s="1309"/>
      <c r="NRU408" s="1309"/>
      <c r="NRV408" s="1309"/>
      <c r="NRW408" s="1309"/>
      <c r="NRX408" s="1309"/>
      <c r="NRY408" s="1309"/>
      <c r="NRZ408" s="1309"/>
      <c r="NSA408" s="1309"/>
      <c r="NSB408" s="1309"/>
      <c r="NSC408" s="1309"/>
      <c r="NSD408" s="1309"/>
      <c r="NSE408" s="1309"/>
      <c r="NSF408" s="1309"/>
      <c r="NSG408" s="1309"/>
      <c r="NSH408" s="1309"/>
      <c r="NSI408" s="1309"/>
      <c r="NSJ408" s="1309"/>
      <c r="NSK408" s="1309"/>
      <c r="NSL408" s="1309"/>
      <c r="NSM408" s="1309"/>
      <c r="NSN408" s="1309"/>
      <c r="NSO408" s="1309"/>
      <c r="NSP408" s="1309"/>
      <c r="NSQ408" s="1309"/>
      <c r="NSR408" s="1309"/>
      <c r="NSS408" s="1309"/>
      <c r="NST408" s="1309"/>
      <c r="NSU408" s="1309"/>
      <c r="NSV408" s="1309"/>
      <c r="NSW408" s="1309"/>
      <c r="NSX408" s="1309"/>
      <c r="NSY408" s="1309"/>
      <c r="NSZ408" s="1309"/>
      <c r="NTA408" s="1309"/>
      <c r="NTB408" s="1309"/>
      <c r="NTC408" s="1309"/>
      <c r="NTD408" s="1309"/>
      <c r="NTE408" s="1309"/>
      <c r="NTF408" s="1309"/>
      <c r="NTG408" s="1309"/>
      <c r="NTH408" s="1309"/>
      <c r="NTI408" s="1309"/>
      <c r="NTJ408" s="1309"/>
      <c r="NTK408" s="1309"/>
      <c r="NTL408" s="1309"/>
      <c r="NTM408" s="1309"/>
      <c r="NTN408" s="1309"/>
      <c r="NTO408" s="1309"/>
      <c r="NTP408" s="1309"/>
      <c r="NTQ408" s="1309"/>
      <c r="NTR408" s="1309"/>
      <c r="NTS408" s="1309"/>
      <c r="NTT408" s="1309"/>
      <c r="NTU408" s="1309"/>
      <c r="NTV408" s="1309"/>
      <c r="NTW408" s="1309"/>
      <c r="NTX408" s="1309"/>
      <c r="NTY408" s="1309"/>
      <c r="NTZ408" s="1309"/>
      <c r="NUA408" s="1309"/>
      <c r="NUB408" s="1309"/>
      <c r="NUC408" s="1309"/>
      <c r="NUD408" s="1309"/>
      <c r="NUE408" s="1309"/>
      <c r="NUF408" s="1309"/>
      <c r="NUG408" s="1309"/>
      <c r="NUH408" s="1309"/>
      <c r="NUI408" s="1309"/>
      <c r="NUJ408" s="1309"/>
      <c r="NUK408" s="1309"/>
      <c r="NUL408" s="1309"/>
      <c r="NUM408" s="1309"/>
      <c r="NUN408" s="1309"/>
      <c r="NUO408" s="1309"/>
      <c r="NUP408" s="1309"/>
      <c r="NUQ408" s="1309"/>
      <c r="NUR408" s="1309"/>
      <c r="NUS408" s="1309"/>
      <c r="NUT408" s="1309"/>
      <c r="NUU408" s="1309"/>
      <c r="NUV408" s="1309"/>
      <c r="NUW408" s="1309"/>
      <c r="NUX408" s="1309"/>
      <c r="NUY408" s="1309"/>
      <c r="NUZ408" s="1309"/>
      <c r="NVA408" s="1309"/>
      <c r="NVB408" s="1309"/>
      <c r="NVC408" s="1309"/>
      <c r="NVD408" s="1309"/>
      <c r="NVE408" s="1309"/>
      <c r="NVF408" s="1309"/>
      <c r="NVG408" s="1309"/>
      <c r="NVH408" s="1309"/>
      <c r="NVI408" s="1309"/>
      <c r="NVJ408" s="1309"/>
      <c r="NVK408" s="1309"/>
      <c r="NVL408" s="1309"/>
      <c r="NVM408" s="1309"/>
      <c r="NVN408" s="1309"/>
      <c r="NVO408" s="1309"/>
      <c r="NVP408" s="1309"/>
      <c r="NVQ408" s="1309"/>
      <c r="NVR408" s="1309"/>
      <c r="NVS408" s="1309"/>
      <c r="NVT408" s="1309"/>
      <c r="NVU408" s="1309"/>
      <c r="NVV408" s="1309"/>
      <c r="NVW408" s="1309"/>
      <c r="NVX408" s="1309"/>
      <c r="NVY408" s="1309"/>
      <c r="NVZ408" s="1309"/>
      <c r="NWA408" s="1309"/>
      <c r="NWB408" s="1309"/>
      <c r="NWC408" s="1309"/>
      <c r="NWD408" s="1309"/>
      <c r="NWE408" s="1309"/>
      <c r="NWF408" s="1309"/>
      <c r="NWG408" s="1309"/>
      <c r="NWH408" s="1309"/>
      <c r="NWI408" s="1309"/>
      <c r="NWJ408" s="1309"/>
      <c r="NWK408" s="1309"/>
      <c r="NWL408" s="1309"/>
      <c r="NWM408" s="1309"/>
      <c r="NWN408" s="1309"/>
      <c r="NWO408" s="1309"/>
      <c r="NWP408" s="1309"/>
      <c r="NWQ408" s="1309"/>
      <c r="NWR408" s="1309"/>
      <c r="NWS408" s="1309"/>
      <c r="NWT408" s="1309"/>
      <c r="NWU408" s="1309"/>
      <c r="NWV408" s="1309"/>
      <c r="NWW408" s="1309"/>
      <c r="NWX408" s="1309"/>
      <c r="NWY408" s="1309"/>
      <c r="NWZ408" s="1309"/>
      <c r="NXA408" s="1309"/>
      <c r="NXB408" s="1309"/>
      <c r="NXC408" s="1309"/>
      <c r="NXD408" s="1309"/>
      <c r="NXE408" s="1309"/>
      <c r="NXF408" s="1309"/>
      <c r="NXG408" s="1309"/>
      <c r="NXH408" s="1309"/>
      <c r="NXI408" s="1309"/>
      <c r="NXJ408" s="1309"/>
      <c r="NXK408" s="1309"/>
      <c r="NXL408" s="1309"/>
      <c r="NXM408" s="1309"/>
      <c r="NXN408" s="1309"/>
      <c r="NXO408" s="1309"/>
      <c r="NXP408" s="1309"/>
      <c r="NXQ408" s="1309"/>
      <c r="NXR408" s="1309"/>
      <c r="NXS408" s="1309"/>
      <c r="NXT408" s="1309"/>
      <c r="NXU408" s="1309"/>
      <c r="NXV408" s="1309"/>
      <c r="NXW408" s="1309"/>
      <c r="NXX408" s="1309"/>
      <c r="NXY408" s="1309"/>
      <c r="NXZ408" s="1309"/>
      <c r="NYA408" s="1309"/>
      <c r="NYB408" s="1309"/>
      <c r="NYC408" s="1309"/>
      <c r="NYD408" s="1309"/>
      <c r="NYE408" s="1309"/>
      <c r="NYF408" s="1309"/>
      <c r="NYG408" s="1309"/>
      <c r="NYH408" s="1309"/>
      <c r="NYI408" s="1309"/>
      <c r="NYJ408" s="1309"/>
      <c r="NYK408" s="1309"/>
      <c r="NYL408" s="1309"/>
      <c r="NYM408" s="1309"/>
      <c r="NYN408" s="1309"/>
      <c r="NYO408" s="1309"/>
      <c r="NYP408" s="1309"/>
      <c r="NYQ408" s="1309"/>
      <c r="NYR408" s="1309"/>
      <c r="NYS408" s="1309"/>
      <c r="NYT408" s="1309"/>
      <c r="NYU408" s="1309"/>
      <c r="NYV408" s="1309"/>
      <c r="NYW408" s="1309"/>
      <c r="NYX408" s="1309"/>
      <c r="NYY408" s="1309"/>
      <c r="NYZ408" s="1309"/>
      <c r="NZA408" s="1309"/>
      <c r="NZB408" s="1309"/>
      <c r="NZC408" s="1309"/>
      <c r="NZD408" s="1309"/>
      <c r="NZE408" s="1309"/>
      <c r="NZF408" s="1309"/>
      <c r="NZG408" s="1309"/>
      <c r="NZH408" s="1309"/>
      <c r="NZI408" s="1309"/>
      <c r="NZJ408" s="1309"/>
      <c r="NZK408" s="1309"/>
      <c r="NZL408" s="1309"/>
      <c r="NZM408" s="1309"/>
      <c r="NZN408" s="1309"/>
      <c r="NZO408" s="1309"/>
      <c r="NZP408" s="1309"/>
      <c r="NZQ408" s="1309"/>
      <c r="NZR408" s="1309"/>
      <c r="NZS408" s="1309"/>
      <c r="NZT408" s="1309"/>
      <c r="NZU408" s="1309"/>
      <c r="NZV408" s="1309"/>
      <c r="NZW408" s="1309"/>
      <c r="NZX408" s="1309"/>
      <c r="NZY408" s="1309"/>
      <c r="NZZ408" s="1309"/>
      <c r="OAA408" s="1309"/>
      <c r="OAB408" s="1309"/>
      <c r="OAC408" s="1309"/>
      <c r="OAD408" s="1309"/>
      <c r="OAE408" s="1309"/>
      <c r="OAF408" s="1309"/>
      <c r="OAG408" s="1309"/>
      <c r="OAH408" s="1309"/>
      <c r="OAI408" s="1309"/>
      <c r="OAJ408" s="1309"/>
      <c r="OAK408" s="1309"/>
      <c r="OAL408" s="1309"/>
      <c r="OAM408" s="1309"/>
      <c r="OAN408" s="1309"/>
      <c r="OAO408" s="1309"/>
      <c r="OAP408" s="1309"/>
      <c r="OAQ408" s="1309"/>
      <c r="OAR408" s="1309"/>
      <c r="OAS408" s="1309"/>
      <c r="OAT408" s="1309"/>
      <c r="OAU408" s="1309"/>
      <c r="OAV408" s="1309"/>
      <c r="OAW408" s="1309"/>
      <c r="OAX408" s="1309"/>
      <c r="OAY408" s="1309"/>
      <c r="OAZ408" s="1309"/>
      <c r="OBA408" s="1309"/>
      <c r="OBB408" s="1309"/>
      <c r="OBC408" s="1309"/>
      <c r="OBD408" s="1309"/>
      <c r="OBE408" s="1309"/>
      <c r="OBF408" s="1309"/>
      <c r="OBG408" s="1309"/>
      <c r="OBH408" s="1309"/>
      <c r="OBI408" s="1309"/>
      <c r="OBJ408" s="1309"/>
      <c r="OBK408" s="1309"/>
      <c r="OBL408" s="1309"/>
      <c r="OBM408" s="1309"/>
      <c r="OBN408" s="1309"/>
      <c r="OBO408" s="1309"/>
      <c r="OBP408" s="1309"/>
      <c r="OBQ408" s="1309"/>
      <c r="OBR408" s="1309"/>
      <c r="OBS408" s="1309"/>
      <c r="OBT408" s="1309"/>
      <c r="OBU408" s="1309"/>
      <c r="OBV408" s="1309"/>
      <c r="OBW408" s="1309"/>
      <c r="OBX408" s="1309"/>
      <c r="OBY408" s="1309"/>
      <c r="OBZ408" s="1309"/>
      <c r="OCA408" s="1309"/>
      <c r="OCB408" s="1309"/>
      <c r="OCC408" s="1309"/>
      <c r="OCD408" s="1309"/>
      <c r="OCE408" s="1309"/>
      <c r="OCF408" s="1309"/>
      <c r="OCG408" s="1309"/>
      <c r="OCH408" s="1309"/>
      <c r="OCI408" s="1309"/>
      <c r="OCJ408" s="1309"/>
      <c r="OCK408" s="1309"/>
      <c r="OCL408" s="1309"/>
      <c r="OCM408" s="1309"/>
      <c r="OCN408" s="1309"/>
      <c r="OCO408" s="1309"/>
      <c r="OCP408" s="1309"/>
      <c r="OCQ408" s="1309"/>
      <c r="OCR408" s="1309"/>
      <c r="OCS408" s="1309"/>
      <c r="OCT408" s="1309"/>
      <c r="OCU408" s="1309"/>
      <c r="OCV408" s="1309"/>
      <c r="OCW408" s="1309"/>
      <c r="OCX408" s="1309"/>
      <c r="OCY408" s="1309"/>
      <c r="OCZ408" s="1309"/>
      <c r="ODA408" s="1309"/>
      <c r="ODB408" s="1309"/>
      <c r="ODC408" s="1309"/>
      <c r="ODD408" s="1309"/>
      <c r="ODE408" s="1309"/>
      <c r="ODF408" s="1309"/>
      <c r="ODG408" s="1309"/>
      <c r="ODH408" s="1309"/>
      <c r="ODI408" s="1309"/>
      <c r="ODJ408" s="1309"/>
      <c r="ODK408" s="1309"/>
      <c r="ODL408" s="1309"/>
      <c r="ODM408" s="1309"/>
      <c r="ODN408" s="1309"/>
      <c r="ODO408" s="1309"/>
      <c r="ODP408" s="1309"/>
      <c r="ODQ408" s="1309"/>
      <c r="ODR408" s="1309"/>
      <c r="ODS408" s="1309"/>
      <c r="ODT408" s="1309"/>
      <c r="ODU408" s="1309"/>
      <c r="ODV408" s="1309"/>
      <c r="ODW408" s="1309"/>
      <c r="ODX408" s="1309"/>
      <c r="ODY408" s="1309"/>
      <c r="ODZ408" s="1309"/>
      <c r="OEA408" s="1309"/>
      <c r="OEB408" s="1309"/>
      <c r="OEC408" s="1309"/>
      <c r="OED408" s="1309"/>
      <c r="OEE408" s="1309"/>
      <c r="OEF408" s="1309"/>
      <c r="OEG408" s="1309"/>
      <c r="OEH408" s="1309"/>
      <c r="OEI408" s="1309"/>
      <c r="OEJ408" s="1309"/>
      <c r="OEK408" s="1309"/>
      <c r="OEL408" s="1309"/>
      <c r="OEM408" s="1309"/>
      <c r="OEN408" s="1309"/>
      <c r="OEO408" s="1309"/>
      <c r="OEP408" s="1309"/>
      <c r="OEQ408" s="1309"/>
      <c r="OER408" s="1309"/>
      <c r="OES408" s="1309"/>
      <c r="OET408" s="1309"/>
      <c r="OEU408" s="1309"/>
      <c r="OEV408" s="1309"/>
      <c r="OEW408" s="1309"/>
      <c r="OEX408" s="1309"/>
      <c r="OEY408" s="1309"/>
      <c r="OEZ408" s="1309"/>
      <c r="OFA408" s="1309"/>
      <c r="OFB408" s="1309"/>
      <c r="OFC408" s="1309"/>
      <c r="OFD408" s="1309"/>
      <c r="OFE408" s="1309"/>
      <c r="OFF408" s="1309"/>
      <c r="OFG408" s="1309"/>
      <c r="OFH408" s="1309"/>
      <c r="OFI408" s="1309"/>
      <c r="OFJ408" s="1309"/>
      <c r="OFK408" s="1309"/>
      <c r="OFL408" s="1309"/>
      <c r="OFM408" s="1309"/>
      <c r="OFN408" s="1309"/>
      <c r="OFO408" s="1309"/>
      <c r="OFP408" s="1309"/>
      <c r="OFQ408" s="1309"/>
      <c r="OFR408" s="1309"/>
      <c r="OFS408" s="1309"/>
      <c r="OFT408" s="1309"/>
      <c r="OFU408" s="1309"/>
      <c r="OFV408" s="1309"/>
      <c r="OFW408" s="1309"/>
      <c r="OFX408" s="1309"/>
      <c r="OFY408" s="1309"/>
      <c r="OFZ408" s="1309"/>
      <c r="OGA408" s="1309"/>
      <c r="OGB408" s="1309"/>
      <c r="OGC408" s="1309"/>
      <c r="OGD408" s="1309"/>
      <c r="OGE408" s="1309"/>
      <c r="OGF408" s="1309"/>
      <c r="OGG408" s="1309"/>
      <c r="OGH408" s="1309"/>
      <c r="OGI408" s="1309"/>
      <c r="OGJ408" s="1309"/>
      <c r="OGK408" s="1309"/>
      <c r="OGL408" s="1309"/>
      <c r="OGM408" s="1309"/>
      <c r="OGN408" s="1309"/>
      <c r="OGO408" s="1309"/>
      <c r="OGP408" s="1309"/>
      <c r="OGQ408" s="1309"/>
      <c r="OGR408" s="1309"/>
      <c r="OGS408" s="1309"/>
      <c r="OGT408" s="1309"/>
      <c r="OGU408" s="1309"/>
      <c r="OGV408" s="1309"/>
      <c r="OGW408" s="1309"/>
      <c r="OGX408" s="1309"/>
      <c r="OGY408" s="1309"/>
      <c r="OGZ408" s="1309"/>
      <c r="OHA408" s="1309"/>
      <c r="OHB408" s="1309"/>
      <c r="OHC408" s="1309"/>
      <c r="OHD408" s="1309"/>
      <c r="OHE408" s="1309"/>
      <c r="OHF408" s="1309"/>
      <c r="OHG408" s="1309"/>
      <c r="OHH408" s="1309"/>
      <c r="OHI408" s="1309"/>
      <c r="OHJ408" s="1309"/>
      <c r="OHK408" s="1309"/>
      <c r="OHL408" s="1309"/>
      <c r="OHM408" s="1309"/>
      <c r="OHN408" s="1309"/>
      <c r="OHO408" s="1309"/>
      <c r="OHP408" s="1309"/>
      <c r="OHQ408" s="1309"/>
      <c r="OHR408" s="1309"/>
      <c r="OHS408" s="1309"/>
      <c r="OHT408" s="1309"/>
      <c r="OHU408" s="1309"/>
      <c r="OHV408" s="1309"/>
      <c r="OHW408" s="1309"/>
      <c r="OHX408" s="1309"/>
      <c r="OHY408" s="1309"/>
      <c r="OHZ408" s="1309"/>
      <c r="OIA408" s="1309"/>
      <c r="OIB408" s="1309"/>
      <c r="OIC408" s="1309"/>
      <c r="OID408" s="1309"/>
      <c r="OIE408" s="1309"/>
      <c r="OIF408" s="1309"/>
      <c r="OIG408" s="1309"/>
      <c r="OIH408" s="1309"/>
      <c r="OII408" s="1309"/>
      <c r="OIJ408" s="1309"/>
      <c r="OIK408" s="1309"/>
      <c r="OIL408" s="1309"/>
      <c r="OIM408" s="1309"/>
      <c r="OIN408" s="1309"/>
      <c r="OIO408" s="1309"/>
      <c r="OIP408" s="1309"/>
      <c r="OIQ408" s="1309"/>
      <c r="OIR408" s="1309"/>
      <c r="OIS408" s="1309"/>
      <c r="OIT408" s="1309"/>
      <c r="OIU408" s="1309"/>
      <c r="OIV408" s="1309"/>
      <c r="OIW408" s="1309"/>
      <c r="OIX408" s="1309"/>
      <c r="OIY408" s="1309"/>
      <c r="OIZ408" s="1309"/>
      <c r="OJA408" s="1309"/>
      <c r="OJB408" s="1309"/>
      <c r="OJC408" s="1309"/>
      <c r="OJD408" s="1309"/>
      <c r="OJE408" s="1309"/>
      <c r="OJF408" s="1309"/>
      <c r="OJG408" s="1309"/>
      <c r="OJH408" s="1309"/>
      <c r="OJI408" s="1309"/>
      <c r="OJJ408" s="1309"/>
      <c r="OJK408" s="1309"/>
      <c r="OJL408" s="1309"/>
      <c r="OJM408" s="1309"/>
      <c r="OJN408" s="1309"/>
      <c r="OJO408" s="1309"/>
      <c r="OJP408" s="1309"/>
      <c r="OJQ408" s="1309"/>
      <c r="OJR408" s="1309"/>
      <c r="OJS408" s="1309"/>
      <c r="OJT408" s="1309"/>
      <c r="OJU408" s="1309"/>
      <c r="OJV408" s="1309"/>
      <c r="OJW408" s="1309"/>
      <c r="OJX408" s="1309"/>
      <c r="OJY408" s="1309"/>
      <c r="OJZ408" s="1309"/>
      <c r="OKA408" s="1309"/>
      <c r="OKB408" s="1309"/>
      <c r="OKC408" s="1309"/>
      <c r="OKD408" s="1309"/>
      <c r="OKE408" s="1309"/>
      <c r="OKF408" s="1309"/>
      <c r="OKG408" s="1309"/>
      <c r="OKH408" s="1309"/>
      <c r="OKI408" s="1309"/>
      <c r="OKJ408" s="1309"/>
      <c r="OKK408" s="1309"/>
      <c r="OKL408" s="1309"/>
      <c r="OKM408" s="1309"/>
      <c r="OKN408" s="1309"/>
      <c r="OKO408" s="1309"/>
      <c r="OKP408" s="1309"/>
      <c r="OKQ408" s="1309"/>
      <c r="OKR408" s="1309"/>
      <c r="OKS408" s="1309"/>
      <c r="OKT408" s="1309"/>
      <c r="OKU408" s="1309"/>
      <c r="OKV408" s="1309"/>
      <c r="OKW408" s="1309"/>
      <c r="OKX408" s="1309"/>
      <c r="OKY408" s="1309"/>
      <c r="OKZ408" s="1309"/>
      <c r="OLA408" s="1309"/>
      <c r="OLB408" s="1309"/>
      <c r="OLC408" s="1309"/>
      <c r="OLD408" s="1309"/>
      <c r="OLE408" s="1309"/>
      <c r="OLF408" s="1309"/>
      <c r="OLG408" s="1309"/>
      <c r="OLH408" s="1309"/>
      <c r="OLI408" s="1309"/>
      <c r="OLJ408" s="1309"/>
      <c r="OLK408" s="1309"/>
      <c r="OLL408" s="1309"/>
      <c r="OLM408" s="1309"/>
      <c r="OLN408" s="1309"/>
      <c r="OLO408" s="1309"/>
      <c r="OLP408" s="1309"/>
      <c r="OLQ408" s="1309"/>
      <c r="OLR408" s="1309"/>
      <c r="OLS408" s="1309"/>
      <c r="OLT408" s="1309"/>
      <c r="OLU408" s="1309"/>
      <c r="OLV408" s="1309"/>
      <c r="OLW408" s="1309"/>
      <c r="OLX408" s="1309"/>
      <c r="OLY408" s="1309"/>
      <c r="OLZ408" s="1309"/>
      <c r="OMA408" s="1309"/>
      <c r="OMB408" s="1309"/>
      <c r="OMC408" s="1309"/>
      <c r="OMD408" s="1309"/>
      <c r="OME408" s="1309"/>
      <c r="OMF408" s="1309"/>
      <c r="OMG408" s="1309"/>
      <c r="OMH408" s="1309"/>
      <c r="OMI408" s="1309"/>
      <c r="OMJ408" s="1309"/>
      <c r="OMK408" s="1309"/>
      <c r="OML408" s="1309"/>
      <c r="OMM408" s="1309"/>
      <c r="OMN408" s="1309"/>
      <c r="OMO408" s="1309"/>
      <c r="OMP408" s="1309"/>
      <c r="OMQ408" s="1309"/>
      <c r="OMR408" s="1309"/>
      <c r="OMS408" s="1309"/>
      <c r="OMT408" s="1309"/>
      <c r="OMU408" s="1309"/>
      <c r="OMV408" s="1309"/>
      <c r="OMW408" s="1309"/>
      <c r="OMX408" s="1309"/>
      <c r="OMY408" s="1309"/>
      <c r="OMZ408" s="1309"/>
      <c r="ONA408" s="1309"/>
      <c r="ONB408" s="1309"/>
      <c r="ONC408" s="1309"/>
      <c r="OND408" s="1309"/>
      <c r="ONE408" s="1309"/>
      <c r="ONF408" s="1309"/>
      <c r="ONG408" s="1309"/>
      <c r="ONH408" s="1309"/>
      <c r="ONI408" s="1309"/>
      <c r="ONJ408" s="1309"/>
      <c r="ONK408" s="1309"/>
      <c r="ONL408" s="1309"/>
      <c r="ONM408" s="1309"/>
      <c r="ONN408" s="1309"/>
      <c r="ONO408" s="1309"/>
      <c r="ONP408" s="1309"/>
      <c r="ONQ408" s="1309"/>
      <c r="ONR408" s="1309"/>
      <c r="ONS408" s="1309"/>
      <c r="ONT408" s="1309"/>
      <c r="ONU408" s="1309"/>
      <c r="ONV408" s="1309"/>
      <c r="ONW408" s="1309"/>
      <c r="ONX408" s="1309"/>
      <c r="ONY408" s="1309"/>
      <c r="ONZ408" s="1309"/>
      <c r="OOA408" s="1309"/>
      <c r="OOB408" s="1309"/>
      <c r="OOC408" s="1309"/>
      <c r="OOD408" s="1309"/>
      <c r="OOE408" s="1309"/>
      <c r="OOF408" s="1309"/>
      <c r="OOG408" s="1309"/>
      <c r="OOH408" s="1309"/>
      <c r="OOI408" s="1309"/>
      <c r="OOJ408" s="1309"/>
      <c r="OOK408" s="1309"/>
      <c r="OOL408" s="1309"/>
      <c r="OOM408" s="1309"/>
      <c r="OON408" s="1309"/>
      <c r="OOO408" s="1309"/>
      <c r="OOP408" s="1309"/>
      <c r="OOQ408" s="1309"/>
      <c r="OOR408" s="1309"/>
      <c r="OOS408" s="1309"/>
      <c r="OOT408" s="1309"/>
      <c r="OOU408" s="1309"/>
      <c r="OOV408" s="1309"/>
      <c r="OOW408" s="1309"/>
      <c r="OOX408" s="1309"/>
      <c r="OOY408" s="1309"/>
      <c r="OOZ408" s="1309"/>
      <c r="OPA408" s="1309"/>
      <c r="OPB408" s="1309"/>
      <c r="OPC408" s="1309"/>
      <c r="OPD408" s="1309"/>
      <c r="OPE408" s="1309"/>
      <c r="OPF408" s="1309"/>
      <c r="OPG408" s="1309"/>
      <c r="OPH408" s="1309"/>
      <c r="OPI408" s="1309"/>
      <c r="OPJ408" s="1309"/>
      <c r="OPK408" s="1309"/>
      <c r="OPL408" s="1309"/>
      <c r="OPM408" s="1309"/>
      <c r="OPN408" s="1309"/>
      <c r="OPO408" s="1309"/>
      <c r="OPP408" s="1309"/>
      <c r="OPQ408" s="1309"/>
      <c r="OPR408" s="1309"/>
      <c r="OPS408" s="1309"/>
      <c r="OPT408" s="1309"/>
      <c r="OPU408" s="1309"/>
      <c r="OPV408" s="1309"/>
      <c r="OPW408" s="1309"/>
      <c r="OPX408" s="1309"/>
      <c r="OPY408" s="1309"/>
      <c r="OPZ408" s="1309"/>
      <c r="OQA408" s="1309"/>
      <c r="OQB408" s="1309"/>
      <c r="OQC408" s="1309"/>
      <c r="OQD408" s="1309"/>
      <c r="OQE408" s="1309"/>
      <c r="OQF408" s="1309"/>
      <c r="OQG408" s="1309"/>
      <c r="OQH408" s="1309"/>
      <c r="OQI408" s="1309"/>
      <c r="OQJ408" s="1309"/>
      <c r="OQK408" s="1309"/>
      <c r="OQL408" s="1309"/>
      <c r="OQM408" s="1309"/>
      <c r="OQN408" s="1309"/>
      <c r="OQO408" s="1309"/>
      <c r="OQP408" s="1309"/>
      <c r="OQQ408" s="1309"/>
      <c r="OQR408" s="1309"/>
      <c r="OQS408" s="1309"/>
      <c r="OQT408" s="1309"/>
      <c r="OQU408" s="1309"/>
      <c r="OQV408" s="1309"/>
      <c r="OQW408" s="1309"/>
      <c r="OQX408" s="1309"/>
      <c r="OQY408" s="1309"/>
      <c r="OQZ408" s="1309"/>
      <c r="ORA408" s="1309"/>
      <c r="ORB408" s="1309"/>
      <c r="ORC408" s="1309"/>
      <c r="ORD408" s="1309"/>
      <c r="ORE408" s="1309"/>
      <c r="ORF408" s="1309"/>
      <c r="ORG408" s="1309"/>
      <c r="ORH408" s="1309"/>
      <c r="ORI408" s="1309"/>
      <c r="ORJ408" s="1309"/>
      <c r="ORK408" s="1309"/>
      <c r="ORL408" s="1309"/>
      <c r="ORM408" s="1309"/>
      <c r="ORN408" s="1309"/>
      <c r="ORO408" s="1309"/>
      <c r="ORP408" s="1309"/>
      <c r="ORQ408" s="1309"/>
      <c r="ORR408" s="1309"/>
      <c r="ORS408" s="1309"/>
      <c r="ORT408" s="1309"/>
      <c r="ORU408" s="1309"/>
      <c r="ORV408" s="1309"/>
      <c r="ORW408" s="1309"/>
      <c r="ORX408" s="1309"/>
      <c r="ORY408" s="1309"/>
      <c r="ORZ408" s="1309"/>
      <c r="OSA408" s="1309"/>
      <c r="OSB408" s="1309"/>
      <c r="OSC408" s="1309"/>
      <c r="OSD408" s="1309"/>
      <c r="OSE408" s="1309"/>
      <c r="OSF408" s="1309"/>
      <c r="OSG408" s="1309"/>
      <c r="OSH408" s="1309"/>
      <c r="OSI408" s="1309"/>
      <c r="OSJ408" s="1309"/>
      <c r="OSK408" s="1309"/>
      <c r="OSL408" s="1309"/>
      <c r="OSM408" s="1309"/>
      <c r="OSN408" s="1309"/>
      <c r="OSO408" s="1309"/>
      <c r="OSP408" s="1309"/>
      <c r="OSQ408" s="1309"/>
      <c r="OSR408" s="1309"/>
      <c r="OSS408" s="1309"/>
      <c r="OST408" s="1309"/>
      <c r="OSU408" s="1309"/>
      <c r="OSV408" s="1309"/>
      <c r="OSW408" s="1309"/>
      <c r="OSX408" s="1309"/>
      <c r="OSY408" s="1309"/>
      <c r="OSZ408" s="1309"/>
      <c r="OTA408" s="1309"/>
      <c r="OTB408" s="1309"/>
      <c r="OTC408" s="1309"/>
      <c r="OTD408" s="1309"/>
      <c r="OTE408" s="1309"/>
      <c r="OTF408" s="1309"/>
      <c r="OTG408" s="1309"/>
      <c r="OTH408" s="1309"/>
      <c r="OTI408" s="1309"/>
      <c r="OTJ408" s="1309"/>
      <c r="OTK408" s="1309"/>
      <c r="OTL408" s="1309"/>
      <c r="OTM408" s="1309"/>
      <c r="OTN408" s="1309"/>
      <c r="OTO408" s="1309"/>
      <c r="OTP408" s="1309"/>
      <c r="OTQ408" s="1309"/>
      <c r="OTR408" s="1309"/>
      <c r="OTS408" s="1309"/>
      <c r="OTT408" s="1309"/>
      <c r="OTU408" s="1309"/>
      <c r="OTV408" s="1309"/>
      <c r="OTW408" s="1309"/>
      <c r="OTX408" s="1309"/>
      <c r="OTY408" s="1309"/>
      <c r="OTZ408" s="1309"/>
      <c r="OUA408" s="1309"/>
      <c r="OUB408" s="1309"/>
      <c r="OUC408" s="1309"/>
      <c r="OUD408" s="1309"/>
      <c r="OUE408" s="1309"/>
      <c r="OUF408" s="1309"/>
      <c r="OUG408" s="1309"/>
      <c r="OUH408" s="1309"/>
      <c r="OUI408" s="1309"/>
      <c r="OUJ408" s="1309"/>
      <c r="OUK408" s="1309"/>
      <c r="OUL408" s="1309"/>
      <c r="OUM408" s="1309"/>
      <c r="OUN408" s="1309"/>
      <c r="OUO408" s="1309"/>
      <c r="OUP408" s="1309"/>
      <c r="OUQ408" s="1309"/>
      <c r="OUR408" s="1309"/>
      <c r="OUS408" s="1309"/>
      <c r="OUT408" s="1309"/>
      <c r="OUU408" s="1309"/>
      <c r="OUV408" s="1309"/>
      <c r="OUW408" s="1309"/>
      <c r="OUX408" s="1309"/>
      <c r="OUY408" s="1309"/>
      <c r="OUZ408" s="1309"/>
      <c r="OVA408" s="1309"/>
      <c r="OVB408" s="1309"/>
      <c r="OVC408" s="1309"/>
      <c r="OVD408" s="1309"/>
      <c r="OVE408" s="1309"/>
      <c r="OVF408" s="1309"/>
      <c r="OVG408" s="1309"/>
      <c r="OVH408" s="1309"/>
      <c r="OVI408" s="1309"/>
      <c r="OVJ408" s="1309"/>
      <c r="OVK408" s="1309"/>
      <c r="OVL408" s="1309"/>
      <c r="OVM408" s="1309"/>
      <c r="OVN408" s="1309"/>
      <c r="OVO408" s="1309"/>
      <c r="OVP408" s="1309"/>
      <c r="OVQ408" s="1309"/>
      <c r="OVR408" s="1309"/>
      <c r="OVS408" s="1309"/>
      <c r="OVT408" s="1309"/>
      <c r="OVU408" s="1309"/>
      <c r="OVV408" s="1309"/>
      <c r="OVW408" s="1309"/>
      <c r="OVX408" s="1309"/>
      <c r="OVY408" s="1309"/>
      <c r="OVZ408" s="1309"/>
      <c r="OWA408" s="1309"/>
      <c r="OWB408" s="1309"/>
      <c r="OWC408" s="1309"/>
      <c r="OWD408" s="1309"/>
      <c r="OWE408" s="1309"/>
      <c r="OWF408" s="1309"/>
      <c r="OWG408" s="1309"/>
      <c r="OWH408" s="1309"/>
      <c r="OWI408" s="1309"/>
      <c r="OWJ408" s="1309"/>
      <c r="OWK408" s="1309"/>
      <c r="OWL408" s="1309"/>
      <c r="OWM408" s="1309"/>
      <c r="OWN408" s="1309"/>
      <c r="OWO408" s="1309"/>
      <c r="OWP408" s="1309"/>
      <c r="OWQ408" s="1309"/>
      <c r="OWR408" s="1309"/>
      <c r="OWS408" s="1309"/>
      <c r="OWT408" s="1309"/>
      <c r="OWU408" s="1309"/>
      <c r="OWV408" s="1309"/>
      <c r="OWW408" s="1309"/>
      <c r="OWX408" s="1309"/>
      <c r="OWY408" s="1309"/>
      <c r="OWZ408" s="1309"/>
      <c r="OXA408" s="1309"/>
      <c r="OXB408" s="1309"/>
      <c r="OXC408" s="1309"/>
      <c r="OXD408" s="1309"/>
      <c r="OXE408" s="1309"/>
      <c r="OXF408" s="1309"/>
      <c r="OXG408" s="1309"/>
      <c r="OXH408" s="1309"/>
      <c r="OXI408" s="1309"/>
      <c r="OXJ408" s="1309"/>
      <c r="OXK408" s="1309"/>
      <c r="OXL408" s="1309"/>
      <c r="OXM408" s="1309"/>
      <c r="OXN408" s="1309"/>
      <c r="OXO408" s="1309"/>
      <c r="OXP408" s="1309"/>
      <c r="OXQ408" s="1309"/>
      <c r="OXR408" s="1309"/>
      <c r="OXS408" s="1309"/>
      <c r="OXT408" s="1309"/>
      <c r="OXU408" s="1309"/>
      <c r="OXV408" s="1309"/>
      <c r="OXW408" s="1309"/>
      <c r="OXX408" s="1309"/>
      <c r="OXY408" s="1309"/>
      <c r="OXZ408" s="1309"/>
      <c r="OYA408" s="1309"/>
      <c r="OYB408" s="1309"/>
      <c r="OYC408" s="1309"/>
      <c r="OYD408" s="1309"/>
      <c r="OYE408" s="1309"/>
      <c r="OYF408" s="1309"/>
      <c r="OYG408" s="1309"/>
      <c r="OYH408" s="1309"/>
      <c r="OYI408" s="1309"/>
      <c r="OYJ408" s="1309"/>
      <c r="OYK408" s="1309"/>
      <c r="OYL408" s="1309"/>
      <c r="OYM408" s="1309"/>
      <c r="OYN408" s="1309"/>
      <c r="OYO408" s="1309"/>
      <c r="OYP408" s="1309"/>
      <c r="OYQ408" s="1309"/>
      <c r="OYR408" s="1309"/>
      <c r="OYS408" s="1309"/>
      <c r="OYT408" s="1309"/>
      <c r="OYU408" s="1309"/>
      <c r="OYV408" s="1309"/>
      <c r="OYW408" s="1309"/>
      <c r="OYX408" s="1309"/>
      <c r="OYY408" s="1309"/>
      <c r="OYZ408" s="1309"/>
      <c r="OZA408" s="1309"/>
      <c r="OZB408" s="1309"/>
      <c r="OZC408" s="1309"/>
      <c r="OZD408" s="1309"/>
      <c r="OZE408" s="1309"/>
      <c r="OZF408" s="1309"/>
      <c r="OZG408" s="1309"/>
      <c r="OZH408" s="1309"/>
      <c r="OZI408" s="1309"/>
      <c r="OZJ408" s="1309"/>
      <c r="OZK408" s="1309"/>
      <c r="OZL408" s="1309"/>
      <c r="OZM408" s="1309"/>
      <c r="OZN408" s="1309"/>
      <c r="OZO408" s="1309"/>
      <c r="OZP408" s="1309"/>
      <c r="OZQ408" s="1309"/>
      <c r="OZR408" s="1309"/>
      <c r="OZS408" s="1309"/>
      <c r="OZT408" s="1309"/>
      <c r="OZU408" s="1309"/>
      <c r="OZV408" s="1309"/>
      <c r="OZW408" s="1309"/>
      <c r="OZX408" s="1309"/>
      <c r="OZY408" s="1309"/>
      <c r="OZZ408" s="1309"/>
      <c r="PAA408" s="1309"/>
      <c r="PAB408" s="1309"/>
      <c r="PAC408" s="1309"/>
      <c r="PAD408" s="1309"/>
      <c r="PAE408" s="1309"/>
      <c r="PAF408" s="1309"/>
      <c r="PAG408" s="1309"/>
      <c r="PAH408" s="1309"/>
      <c r="PAI408" s="1309"/>
      <c r="PAJ408" s="1309"/>
      <c r="PAK408" s="1309"/>
      <c r="PAL408" s="1309"/>
      <c r="PAM408" s="1309"/>
      <c r="PAN408" s="1309"/>
      <c r="PAO408" s="1309"/>
      <c r="PAP408" s="1309"/>
      <c r="PAQ408" s="1309"/>
      <c r="PAR408" s="1309"/>
      <c r="PAS408" s="1309"/>
      <c r="PAT408" s="1309"/>
      <c r="PAU408" s="1309"/>
      <c r="PAV408" s="1309"/>
      <c r="PAW408" s="1309"/>
      <c r="PAX408" s="1309"/>
      <c r="PAY408" s="1309"/>
      <c r="PAZ408" s="1309"/>
      <c r="PBA408" s="1309"/>
      <c r="PBB408" s="1309"/>
      <c r="PBC408" s="1309"/>
      <c r="PBD408" s="1309"/>
      <c r="PBE408" s="1309"/>
      <c r="PBF408" s="1309"/>
      <c r="PBG408" s="1309"/>
      <c r="PBH408" s="1309"/>
      <c r="PBI408" s="1309"/>
      <c r="PBJ408" s="1309"/>
      <c r="PBK408" s="1309"/>
      <c r="PBL408" s="1309"/>
      <c r="PBM408" s="1309"/>
      <c r="PBN408" s="1309"/>
      <c r="PBO408" s="1309"/>
      <c r="PBP408" s="1309"/>
      <c r="PBQ408" s="1309"/>
      <c r="PBR408" s="1309"/>
      <c r="PBS408" s="1309"/>
      <c r="PBT408" s="1309"/>
      <c r="PBU408" s="1309"/>
      <c r="PBV408" s="1309"/>
      <c r="PBW408" s="1309"/>
      <c r="PBX408" s="1309"/>
      <c r="PBY408" s="1309"/>
      <c r="PBZ408" s="1309"/>
      <c r="PCA408" s="1309"/>
      <c r="PCB408" s="1309"/>
      <c r="PCC408" s="1309"/>
      <c r="PCD408" s="1309"/>
      <c r="PCE408" s="1309"/>
      <c r="PCF408" s="1309"/>
      <c r="PCG408" s="1309"/>
      <c r="PCH408" s="1309"/>
      <c r="PCI408" s="1309"/>
      <c r="PCJ408" s="1309"/>
      <c r="PCK408" s="1309"/>
      <c r="PCL408" s="1309"/>
      <c r="PCM408" s="1309"/>
      <c r="PCN408" s="1309"/>
      <c r="PCO408" s="1309"/>
      <c r="PCP408" s="1309"/>
      <c r="PCQ408" s="1309"/>
      <c r="PCR408" s="1309"/>
      <c r="PCS408" s="1309"/>
      <c r="PCT408" s="1309"/>
      <c r="PCU408" s="1309"/>
      <c r="PCV408" s="1309"/>
      <c r="PCW408" s="1309"/>
      <c r="PCX408" s="1309"/>
      <c r="PCY408" s="1309"/>
      <c r="PCZ408" s="1309"/>
      <c r="PDA408" s="1309"/>
      <c r="PDB408" s="1309"/>
      <c r="PDC408" s="1309"/>
      <c r="PDD408" s="1309"/>
      <c r="PDE408" s="1309"/>
      <c r="PDF408" s="1309"/>
      <c r="PDG408" s="1309"/>
      <c r="PDH408" s="1309"/>
      <c r="PDI408" s="1309"/>
      <c r="PDJ408" s="1309"/>
      <c r="PDK408" s="1309"/>
      <c r="PDL408" s="1309"/>
      <c r="PDM408" s="1309"/>
      <c r="PDN408" s="1309"/>
      <c r="PDO408" s="1309"/>
      <c r="PDP408" s="1309"/>
      <c r="PDQ408" s="1309"/>
      <c r="PDR408" s="1309"/>
      <c r="PDS408" s="1309"/>
      <c r="PDT408" s="1309"/>
      <c r="PDU408" s="1309"/>
      <c r="PDV408" s="1309"/>
      <c r="PDW408" s="1309"/>
      <c r="PDX408" s="1309"/>
      <c r="PDY408" s="1309"/>
      <c r="PDZ408" s="1309"/>
      <c r="PEA408" s="1309"/>
      <c r="PEB408" s="1309"/>
      <c r="PEC408" s="1309"/>
      <c r="PED408" s="1309"/>
      <c r="PEE408" s="1309"/>
      <c r="PEF408" s="1309"/>
      <c r="PEG408" s="1309"/>
      <c r="PEH408" s="1309"/>
      <c r="PEI408" s="1309"/>
      <c r="PEJ408" s="1309"/>
      <c r="PEK408" s="1309"/>
      <c r="PEL408" s="1309"/>
      <c r="PEM408" s="1309"/>
      <c r="PEN408" s="1309"/>
      <c r="PEO408" s="1309"/>
      <c r="PEP408" s="1309"/>
      <c r="PEQ408" s="1309"/>
      <c r="PER408" s="1309"/>
      <c r="PES408" s="1309"/>
      <c r="PET408" s="1309"/>
      <c r="PEU408" s="1309"/>
      <c r="PEV408" s="1309"/>
      <c r="PEW408" s="1309"/>
      <c r="PEX408" s="1309"/>
      <c r="PEY408" s="1309"/>
      <c r="PEZ408" s="1309"/>
      <c r="PFA408" s="1309"/>
      <c r="PFB408" s="1309"/>
      <c r="PFC408" s="1309"/>
      <c r="PFD408" s="1309"/>
      <c r="PFE408" s="1309"/>
      <c r="PFF408" s="1309"/>
      <c r="PFG408" s="1309"/>
      <c r="PFH408" s="1309"/>
      <c r="PFI408" s="1309"/>
      <c r="PFJ408" s="1309"/>
      <c r="PFK408" s="1309"/>
      <c r="PFL408" s="1309"/>
      <c r="PFM408" s="1309"/>
      <c r="PFN408" s="1309"/>
      <c r="PFO408" s="1309"/>
      <c r="PFP408" s="1309"/>
      <c r="PFQ408" s="1309"/>
      <c r="PFR408" s="1309"/>
      <c r="PFS408" s="1309"/>
      <c r="PFT408" s="1309"/>
      <c r="PFU408" s="1309"/>
      <c r="PFV408" s="1309"/>
      <c r="PFW408" s="1309"/>
      <c r="PFX408" s="1309"/>
      <c r="PFY408" s="1309"/>
      <c r="PFZ408" s="1309"/>
      <c r="PGA408" s="1309"/>
      <c r="PGB408" s="1309"/>
      <c r="PGC408" s="1309"/>
      <c r="PGD408" s="1309"/>
      <c r="PGE408" s="1309"/>
      <c r="PGF408" s="1309"/>
      <c r="PGG408" s="1309"/>
      <c r="PGH408" s="1309"/>
      <c r="PGI408" s="1309"/>
      <c r="PGJ408" s="1309"/>
      <c r="PGK408" s="1309"/>
      <c r="PGL408" s="1309"/>
      <c r="PGM408" s="1309"/>
      <c r="PGN408" s="1309"/>
      <c r="PGO408" s="1309"/>
      <c r="PGP408" s="1309"/>
      <c r="PGQ408" s="1309"/>
      <c r="PGR408" s="1309"/>
      <c r="PGS408" s="1309"/>
      <c r="PGT408" s="1309"/>
      <c r="PGU408" s="1309"/>
      <c r="PGV408" s="1309"/>
      <c r="PGW408" s="1309"/>
      <c r="PGX408" s="1309"/>
      <c r="PGY408" s="1309"/>
      <c r="PGZ408" s="1309"/>
      <c r="PHA408" s="1309"/>
      <c r="PHB408" s="1309"/>
      <c r="PHC408" s="1309"/>
      <c r="PHD408" s="1309"/>
      <c r="PHE408" s="1309"/>
      <c r="PHF408" s="1309"/>
      <c r="PHG408" s="1309"/>
      <c r="PHH408" s="1309"/>
      <c r="PHI408" s="1309"/>
      <c r="PHJ408" s="1309"/>
      <c r="PHK408" s="1309"/>
      <c r="PHL408" s="1309"/>
      <c r="PHM408" s="1309"/>
      <c r="PHN408" s="1309"/>
      <c r="PHO408" s="1309"/>
      <c r="PHP408" s="1309"/>
      <c r="PHQ408" s="1309"/>
      <c r="PHR408" s="1309"/>
      <c r="PHS408" s="1309"/>
      <c r="PHT408" s="1309"/>
      <c r="PHU408" s="1309"/>
      <c r="PHV408" s="1309"/>
      <c r="PHW408" s="1309"/>
      <c r="PHX408" s="1309"/>
      <c r="PHY408" s="1309"/>
      <c r="PHZ408" s="1309"/>
      <c r="PIA408" s="1309"/>
      <c r="PIB408" s="1309"/>
      <c r="PIC408" s="1309"/>
      <c r="PID408" s="1309"/>
      <c r="PIE408" s="1309"/>
      <c r="PIF408" s="1309"/>
      <c r="PIG408" s="1309"/>
      <c r="PIH408" s="1309"/>
      <c r="PII408" s="1309"/>
      <c r="PIJ408" s="1309"/>
      <c r="PIK408" s="1309"/>
      <c r="PIL408" s="1309"/>
      <c r="PIM408" s="1309"/>
      <c r="PIN408" s="1309"/>
      <c r="PIO408" s="1309"/>
      <c r="PIP408" s="1309"/>
      <c r="PIQ408" s="1309"/>
      <c r="PIR408" s="1309"/>
      <c r="PIS408" s="1309"/>
      <c r="PIT408" s="1309"/>
      <c r="PIU408" s="1309"/>
      <c r="PIV408" s="1309"/>
      <c r="PIW408" s="1309"/>
      <c r="PIX408" s="1309"/>
      <c r="PIY408" s="1309"/>
      <c r="PIZ408" s="1309"/>
      <c r="PJA408" s="1309"/>
      <c r="PJB408" s="1309"/>
      <c r="PJC408" s="1309"/>
      <c r="PJD408" s="1309"/>
      <c r="PJE408" s="1309"/>
      <c r="PJF408" s="1309"/>
      <c r="PJG408" s="1309"/>
      <c r="PJH408" s="1309"/>
      <c r="PJI408" s="1309"/>
      <c r="PJJ408" s="1309"/>
      <c r="PJK408" s="1309"/>
      <c r="PJL408" s="1309"/>
      <c r="PJM408" s="1309"/>
      <c r="PJN408" s="1309"/>
      <c r="PJO408" s="1309"/>
      <c r="PJP408" s="1309"/>
      <c r="PJQ408" s="1309"/>
      <c r="PJR408" s="1309"/>
      <c r="PJS408" s="1309"/>
      <c r="PJT408" s="1309"/>
      <c r="PJU408" s="1309"/>
      <c r="PJV408" s="1309"/>
      <c r="PJW408" s="1309"/>
      <c r="PJX408" s="1309"/>
      <c r="PJY408" s="1309"/>
      <c r="PJZ408" s="1309"/>
      <c r="PKA408" s="1309"/>
      <c r="PKB408" s="1309"/>
      <c r="PKC408" s="1309"/>
      <c r="PKD408" s="1309"/>
      <c r="PKE408" s="1309"/>
      <c r="PKF408" s="1309"/>
      <c r="PKG408" s="1309"/>
      <c r="PKH408" s="1309"/>
      <c r="PKI408" s="1309"/>
      <c r="PKJ408" s="1309"/>
      <c r="PKK408" s="1309"/>
      <c r="PKL408" s="1309"/>
      <c r="PKM408" s="1309"/>
      <c r="PKN408" s="1309"/>
      <c r="PKO408" s="1309"/>
      <c r="PKP408" s="1309"/>
      <c r="PKQ408" s="1309"/>
      <c r="PKR408" s="1309"/>
      <c r="PKS408" s="1309"/>
      <c r="PKT408" s="1309"/>
      <c r="PKU408" s="1309"/>
      <c r="PKV408" s="1309"/>
      <c r="PKW408" s="1309"/>
      <c r="PKX408" s="1309"/>
      <c r="PKY408" s="1309"/>
      <c r="PKZ408" s="1309"/>
      <c r="PLA408" s="1309"/>
      <c r="PLB408" s="1309"/>
      <c r="PLC408" s="1309"/>
      <c r="PLD408" s="1309"/>
      <c r="PLE408" s="1309"/>
      <c r="PLF408" s="1309"/>
      <c r="PLG408" s="1309"/>
      <c r="PLH408" s="1309"/>
      <c r="PLI408" s="1309"/>
      <c r="PLJ408" s="1309"/>
      <c r="PLK408" s="1309"/>
      <c r="PLL408" s="1309"/>
      <c r="PLM408" s="1309"/>
      <c r="PLN408" s="1309"/>
      <c r="PLO408" s="1309"/>
      <c r="PLP408" s="1309"/>
      <c r="PLQ408" s="1309"/>
      <c r="PLR408" s="1309"/>
      <c r="PLS408" s="1309"/>
      <c r="PLT408" s="1309"/>
      <c r="PLU408" s="1309"/>
      <c r="PLV408" s="1309"/>
      <c r="PLW408" s="1309"/>
      <c r="PLX408" s="1309"/>
      <c r="PLY408" s="1309"/>
      <c r="PLZ408" s="1309"/>
      <c r="PMA408" s="1309"/>
      <c r="PMB408" s="1309"/>
      <c r="PMC408" s="1309"/>
      <c r="PMD408" s="1309"/>
      <c r="PME408" s="1309"/>
      <c r="PMF408" s="1309"/>
      <c r="PMG408" s="1309"/>
      <c r="PMH408" s="1309"/>
      <c r="PMI408" s="1309"/>
      <c r="PMJ408" s="1309"/>
      <c r="PMK408" s="1309"/>
      <c r="PML408" s="1309"/>
      <c r="PMM408" s="1309"/>
      <c r="PMN408" s="1309"/>
      <c r="PMO408" s="1309"/>
      <c r="PMP408" s="1309"/>
      <c r="PMQ408" s="1309"/>
      <c r="PMR408" s="1309"/>
      <c r="PMS408" s="1309"/>
      <c r="PMT408" s="1309"/>
      <c r="PMU408" s="1309"/>
      <c r="PMV408" s="1309"/>
      <c r="PMW408" s="1309"/>
      <c r="PMX408" s="1309"/>
      <c r="PMY408" s="1309"/>
      <c r="PMZ408" s="1309"/>
      <c r="PNA408" s="1309"/>
      <c r="PNB408" s="1309"/>
      <c r="PNC408" s="1309"/>
      <c r="PND408" s="1309"/>
      <c r="PNE408" s="1309"/>
      <c r="PNF408" s="1309"/>
      <c r="PNG408" s="1309"/>
      <c r="PNH408" s="1309"/>
      <c r="PNI408" s="1309"/>
      <c r="PNJ408" s="1309"/>
      <c r="PNK408" s="1309"/>
      <c r="PNL408" s="1309"/>
      <c r="PNM408" s="1309"/>
      <c r="PNN408" s="1309"/>
      <c r="PNO408" s="1309"/>
      <c r="PNP408" s="1309"/>
      <c r="PNQ408" s="1309"/>
      <c r="PNR408" s="1309"/>
      <c r="PNS408" s="1309"/>
      <c r="PNT408" s="1309"/>
      <c r="PNU408" s="1309"/>
      <c r="PNV408" s="1309"/>
      <c r="PNW408" s="1309"/>
      <c r="PNX408" s="1309"/>
      <c r="PNY408" s="1309"/>
      <c r="PNZ408" s="1309"/>
      <c r="POA408" s="1309"/>
      <c r="POB408" s="1309"/>
      <c r="POC408" s="1309"/>
      <c r="POD408" s="1309"/>
      <c r="POE408" s="1309"/>
      <c r="POF408" s="1309"/>
      <c r="POG408" s="1309"/>
      <c r="POH408" s="1309"/>
      <c r="POI408" s="1309"/>
      <c r="POJ408" s="1309"/>
      <c r="POK408" s="1309"/>
      <c r="POL408" s="1309"/>
      <c r="POM408" s="1309"/>
      <c r="PON408" s="1309"/>
      <c r="POO408" s="1309"/>
      <c r="POP408" s="1309"/>
      <c r="POQ408" s="1309"/>
      <c r="POR408" s="1309"/>
      <c r="POS408" s="1309"/>
      <c r="POT408" s="1309"/>
      <c r="POU408" s="1309"/>
      <c r="POV408" s="1309"/>
      <c r="POW408" s="1309"/>
      <c r="POX408" s="1309"/>
      <c r="POY408" s="1309"/>
      <c r="POZ408" s="1309"/>
      <c r="PPA408" s="1309"/>
      <c r="PPB408" s="1309"/>
      <c r="PPC408" s="1309"/>
      <c r="PPD408" s="1309"/>
      <c r="PPE408" s="1309"/>
      <c r="PPF408" s="1309"/>
      <c r="PPG408" s="1309"/>
      <c r="PPH408" s="1309"/>
      <c r="PPI408" s="1309"/>
      <c r="PPJ408" s="1309"/>
      <c r="PPK408" s="1309"/>
      <c r="PPL408" s="1309"/>
      <c r="PPM408" s="1309"/>
      <c r="PPN408" s="1309"/>
      <c r="PPO408" s="1309"/>
      <c r="PPP408" s="1309"/>
      <c r="PPQ408" s="1309"/>
      <c r="PPR408" s="1309"/>
      <c r="PPS408" s="1309"/>
      <c r="PPT408" s="1309"/>
      <c r="PPU408" s="1309"/>
      <c r="PPV408" s="1309"/>
      <c r="PPW408" s="1309"/>
      <c r="PPX408" s="1309"/>
      <c r="PPY408" s="1309"/>
      <c r="PPZ408" s="1309"/>
      <c r="PQA408" s="1309"/>
      <c r="PQB408" s="1309"/>
      <c r="PQC408" s="1309"/>
      <c r="PQD408" s="1309"/>
      <c r="PQE408" s="1309"/>
      <c r="PQF408" s="1309"/>
      <c r="PQG408" s="1309"/>
      <c r="PQH408" s="1309"/>
      <c r="PQI408" s="1309"/>
      <c r="PQJ408" s="1309"/>
      <c r="PQK408" s="1309"/>
      <c r="PQL408" s="1309"/>
      <c r="PQM408" s="1309"/>
      <c r="PQN408" s="1309"/>
      <c r="PQO408" s="1309"/>
      <c r="PQP408" s="1309"/>
      <c r="PQQ408" s="1309"/>
      <c r="PQR408" s="1309"/>
      <c r="PQS408" s="1309"/>
      <c r="PQT408" s="1309"/>
      <c r="PQU408" s="1309"/>
      <c r="PQV408" s="1309"/>
      <c r="PQW408" s="1309"/>
      <c r="PQX408" s="1309"/>
      <c r="PQY408" s="1309"/>
      <c r="PQZ408" s="1309"/>
      <c r="PRA408" s="1309"/>
      <c r="PRB408" s="1309"/>
      <c r="PRC408" s="1309"/>
      <c r="PRD408" s="1309"/>
      <c r="PRE408" s="1309"/>
      <c r="PRF408" s="1309"/>
      <c r="PRG408" s="1309"/>
      <c r="PRH408" s="1309"/>
      <c r="PRI408" s="1309"/>
      <c r="PRJ408" s="1309"/>
      <c r="PRK408" s="1309"/>
      <c r="PRL408" s="1309"/>
      <c r="PRM408" s="1309"/>
      <c r="PRN408" s="1309"/>
      <c r="PRO408" s="1309"/>
      <c r="PRP408" s="1309"/>
      <c r="PRQ408" s="1309"/>
      <c r="PRR408" s="1309"/>
      <c r="PRS408" s="1309"/>
      <c r="PRT408" s="1309"/>
      <c r="PRU408" s="1309"/>
      <c r="PRV408" s="1309"/>
      <c r="PRW408" s="1309"/>
      <c r="PRX408" s="1309"/>
      <c r="PRY408" s="1309"/>
      <c r="PRZ408" s="1309"/>
      <c r="PSA408" s="1309"/>
      <c r="PSB408" s="1309"/>
      <c r="PSC408" s="1309"/>
      <c r="PSD408" s="1309"/>
      <c r="PSE408" s="1309"/>
      <c r="PSF408" s="1309"/>
      <c r="PSG408" s="1309"/>
      <c r="PSH408" s="1309"/>
      <c r="PSI408" s="1309"/>
      <c r="PSJ408" s="1309"/>
      <c r="PSK408" s="1309"/>
      <c r="PSL408" s="1309"/>
      <c r="PSM408" s="1309"/>
      <c r="PSN408" s="1309"/>
      <c r="PSO408" s="1309"/>
      <c r="PSP408" s="1309"/>
      <c r="PSQ408" s="1309"/>
      <c r="PSR408" s="1309"/>
      <c r="PSS408" s="1309"/>
      <c r="PST408" s="1309"/>
      <c r="PSU408" s="1309"/>
      <c r="PSV408" s="1309"/>
      <c r="PSW408" s="1309"/>
      <c r="PSX408" s="1309"/>
      <c r="PSY408" s="1309"/>
      <c r="PSZ408" s="1309"/>
      <c r="PTA408" s="1309"/>
      <c r="PTB408" s="1309"/>
      <c r="PTC408" s="1309"/>
      <c r="PTD408" s="1309"/>
      <c r="PTE408" s="1309"/>
      <c r="PTF408" s="1309"/>
      <c r="PTG408" s="1309"/>
      <c r="PTH408" s="1309"/>
      <c r="PTI408" s="1309"/>
      <c r="PTJ408" s="1309"/>
      <c r="PTK408" s="1309"/>
      <c r="PTL408" s="1309"/>
      <c r="PTM408" s="1309"/>
      <c r="PTN408" s="1309"/>
      <c r="PTO408" s="1309"/>
      <c r="PTP408" s="1309"/>
      <c r="PTQ408" s="1309"/>
      <c r="PTR408" s="1309"/>
      <c r="PTS408" s="1309"/>
      <c r="PTT408" s="1309"/>
      <c r="PTU408" s="1309"/>
      <c r="PTV408" s="1309"/>
      <c r="PTW408" s="1309"/>
      <c r="PTX408" s="1309"/>
      <c r="PTY408" s="1309"/>
      <c r="PTZ408" s="1309"/>
      <c r="PUA408" s="1309"/>
      <c r="PUB408" s="1309"/>
      <c r="PUC408" s="1309"/>
      <c r="PUD408" s="1309"/>
      <c r="PUE408" s="1309"/>
      <c r="PUF408" s="1309"/>
      <c r="PUG408" s="1309"/>
      <c r="PUH408" s="1309"/>
      <c r="PUI408" s="1309"/>
      <c r="PUJ408" s="1309"/>
      <c r="PUK408" s="1309"/>
      <c r="PUL408" s="1309"/>
      <c r="PUM408" s="1309"/>
      <c r="PUN408" s="1309"/>
      <c r="PUO408" s="1309"/>
      <c r="PUP408" s="1309"/>
      <c r="PUQ408" s="1309"/>
      <c r="PUR408" s="1309"/>
      <c r="PUS408" s="1309"/>
      <c r="PUT408" s="1309"/>
      <c r="PUU408" s="1309"/>
      <c r="PUV408" s="1309"/>
      <c r="PUW408" s="1309"/>
      <c r="PUX408" s="1309"/>
      <c r="PUY408" s="1309"/>
      <c r="PUZ408" s="1309"/>
      <c r="PVA408" s="1309"/>
      <c r="PVB408" s="1309"/>
      <c r="PVC408" s="1309"/>
      <c r="PVD408" s="1309"/>
      <c r="PVE408" s="1309"/>
      <c r="PVF408" s="1309"/>
      <c r="PVG408" s="1309"/>
      <c r="PVH408" s="1309"/>
      <c r="PVI408" s="1309"/>
      <c r="PVJ408" s="1309"/>
      <c r="PVK408" s="1309"/>
      <c r="PVL408" s="1309"/>
      <c r="PVM408" s="1309"/>
      <c r="PVN408" s="1309"/>
      <c r="PVO408" s="1309"/>
      <c r="PVP408" s="1309"/>
      <c r="PVQ408" s="1309"/>
      <c r="PVR408" s="1309"/>
      <c r="PVS408" s="1309"/>
      <c r="PVT408" s="1309"/>
      <c r="PVU408" s="1309"/>
      <c r="PVV408" s="1309"/>
      <c r="PVW408" s="1309"/>
      <c r="PVX408" s="1309"/>
      <c r="PVY408" s="1309"/>
      <c r="PVZ408" s="1309"/>
      <c r="PWA408" s="1309"/>
      <c r="PWB408" s="1309"/>
      <c r="PWC408" s="1309"/>
      <c r="PWD408" s="1309"/>
      <c r="PWE408" s="1309"/>
      <c r="PWF408" s="1309"/>
      <c r="PWG408" s="1309"/>
      <c r="PWH408" s="1309"/>
      <c r="PWI408" s="1309"/>
      <c r="PWJ408" s="1309"/>
      <c r="PWK408" s="1309"/>
      <c r="PWL408" s="1309"/>
      <c r="PWM408" s="1309"/>
      <c r="PWN408" s="1309"/>
      <c r="PWO408" s="1309"/>
      <c r="PWP408" s="1309"/>
      <c r="PWQ408" s="1309"/>
      <c r="PWR408" s="1309"/>
      <c r="PWS408" s="1309"/>
      <c r="PWT408" s="1309"/>
      <c r="PWU408" s="1309"/>
      <c r="PWV408" s="1309"/>
      <c r="PWW408" s="1309"/>
      <c r="PWX408" s="1309"/>
      <c r="PWY408" s="1309"/>
      <c r="PWZ408" s="1309"/>
      <c r="PXA408" s="1309"/>
      <c r="PXB408" s="1309"/>
      <c r="PXC408" s="1309"/>
      <c r="PXD408" s="1309"/>
      <c r="PXE408" s="1309"/>
      <c r="PXF408" s="1309"/>
      <c r="PXG408" s="1309"/>
      <c r="PXH408" s="1309"/>
      <c r="PXI408" s="1309"/>
      <c r="PXJ408" s="1309"/>
      <c r="PXK408" s="1309"/>
      <c r="PXL408" s="1309"/>
      <c r="PXM408" s="1309"/>
      <c r="PXN408" s="1309"/>
      <c r="PXO408" s="1309"/>
      <c r="PXP408" s="1309"/>
      <c r="PXQ408" s="1309"/>
      <c r="PXR408" s="1309"/>
      <c r="PXS408" s="1309"/>
      <c r="PXT408" s="1309"/>
      <c r="PXU408" s="1309"/>
      <c r="PXV408" s="1309"/>
      <c r="PXW408" s="1309"/>
      <c r="PXX408" s="1309"/>
      <c r="PXY408" s="1309"/>
      <c r="PXZ408" s="1309"/>
      <c r="PYA408" s="1309"/>
      <c r="PYB408" s="1309"/>
      <c r="PYC408" s="1309"/>
      <c r="PYD408" s="1309"/>
      <c r="PYE408" s="1309"/>
      <c r="PYF408" s="1309"/>
      <c r="PYG408" s="1309"/>
      <c r="PYH408" s="1309"/>
      <c r="PYI408" s="1309"/>
      <c r="PYJ408" s="1309"/>
      <c r="PYK408" s="1309"/>
      <c r="PYL408" s="1309"/>
      <c r="PYM408" s="1309"/>
      <c r="PYN408" s="1309"/>
      <c r="PYO408" s="1309"/>
      <c r="PYP408" s="1309"/>
      <c r="PYQ408" s="1309"/>
      <c r="PYR408" s="1309"/>
      <c r="PYS408" s="1309"/>
      <c r="PYT408" s="1309"/>
      <c r="PYU408" s="1309"/>
      <c r="PYV408" s="1309"/>
      <c r="PYW408" s="1309"/>
      <c r="PYX408" s="1309"/>
      <c r="PYY408" s="1309"/>
      <c r="PYZ408" s="1309"/>
      <c r="PZA408" s="1309"/>
      <c r="PZB408" s="1309"/>
      <c r="PZC408" s="1309"/>
      <c r="PZD408" s="1309"/>
      <c r="PZE408" s="1309"/>
      <c r="PZF408" s="1309"/>
      <c r="PZG408" s="1309"/>
      <c r="PZH408" s="1309"/>
      <c r="PZI408" s="1309"/>
      <c r="PZJ408" s="1309"/>
      <c r="PZK408" s="1309"/>
      <c r="PZL408" s="1309"/>
      <c r="PZM408" s="1309"/>
      <c r="PZN408" s="1309"/>
      <c r="PZO408" s="1309"/>
      <c r="PZP408" s="1309"/>
      <c r="PZQ408" s="1309"/>
      <c r="PZR408" s="1309"/>
      <c r="PZS408" s="1309"/>
      <c r="PZT408" s="1309"/>
      <c r="PZU408" s="1309"/>
      <c r="PZV408" s="1309"/>
      <c r="PZW408" s="1309"/>
      <c r="PZX408" s="1309"/>
      <c r="PZY408" s="1309"/>
      <c r="PZZ408" s="1309"/>
      <c r="QAA408" s="1309"/>
      <c r="QAB408" s="1309"/>
      <c r="QAC408" s="1309"/>
      <c r="QAD408" s="1309"/>
      <c r="QAE408" s="1309"/>
      <c r="QAF408" s="1309"/>
      <c r="QAG408" s="1309"/>
      <c r="QAH408" s="1309"/>
      <c r="QAI408" s="1309"/>
      <c r="QAJ408" s="1309"/>
      <c r="QAK408" s="1309"/>
      <c r="QAL408" s="1309"/>
      <c r="QAM408" s="1309"/>
      <c r="QAN408" s="1309"/>
      <c r="QAO408" s="1309"/>
      <c r="QAP408" s="1309"/>
      <c r="QAQ408" s="1309"/>
      <c r="QAR408" s="1309"/>
      <c r="QAS408" s="1309"/>
      <c r="QAT408" s="1309"/>
      <c r="QAU408" s="1309"/>
      <c r="QAV408" s="1309"/>
      <c r="QAW408" s="1309"/>
      <c r="QAX408" s="1309"/>
      <c r="QAY408" s="1309"/>
      <c r="QAZ408" s="1309"/>
      <c r="QBA408" s="1309"/>
      <c r="QBB408" s="1309"/>
      <c r="QBC408" s="1309"/>
      <c r="QBD408" s="1309"/>
      <c r="QBE408" s="1309"/>
      <c r="QBF408" s="1309"/>
      <c r="QBG408" s="1309"/>
      <c r="QBH408" s="1309"/>
      <c r="QBI408" s="1309"/>
      <c r="QBJ408" s="1309"/>
      <c r="QBK408" s="1309"/>
      <c r="QBL408" s="1309"/>
      <c r="QBM408" s="1309"/>
      <c r="QBN408" s="1309"/>
      <c r="QBO408" s="1309"/>
      <c r="QBP408" s="1309"/>
      <c r="QBQ408" s="1309"/>
      <c r="QBR408" s="1309"/>
      <c r="QBS408" s="1309"/>
      <c r="QBT408" s="1309"/>
      <c r="QBU408" s="1309"/>
      <c r="QBV408" s="1309"/>
      <c r="QBW408" s="1309"/>
      <c r="QBX408" s="1309"/>
      <c r="QBY408" s="1309"/>
      <c r="QBZ408" s="1309"/>
      <c r="QCA408" s="1309"/>
      <c r="QCB408" s="1309"/>
      <c r="QCC408" s="1309"/>
      <c r="QCD408" s="1309"/>
      <c r="QCE408" s="1309"/>
      <c r="QCF408" s="1309"/>
      <c r="QCG408" s="1309"/>
      <c r="QCH408" s="1309"/>
      <c r="QCI408" s="1309"/>
      <c r="QCJ408" s="1309"/>
      <c r="QCK408" s="1309"/>
      <c r="QCL408" s="1309"/>
      <c r="QCM408" s="1309"/>
      <c r="QCN408" s="1309"/>
      <c r="QCO408" s="1309"/>
      <c r="QCP408" s="1309"/>
      <c r="QCQ408" s="1309"/>
      <c r="QCR408" s="1309"/>
      <c r="QCS408" s="1309"/>
      <c r="QCT408" s="1309"/>
      <c r="QCU408" s="1309"/>
      <c r="QCV408" s="1309"/>
      <c r="QCW408" s="1309"/>
      <c r="QCX408" s="1309"/>
      <c r="QCY408" s="1309"/>
      <c r="QCZ408" s="1309"/>
      <c r="QDA408" s="1309"/>
      <c r="QDB408" s="1309"/>
      <c r="QDC408" s="1309"/>
      <c r="QDD408" s="1309"/>
      <c r="QDE408" s="1309"/>
      <c r="QDF408" s="1309"/>
      <c r="QDG408" s="1309"/>
      <c r="QDH408" s="1309"/>
      <c r="QDI408" s="1309"/>
      <c r="QDJ408" s="1309"/>
      <c r="QDK408" s="1309"/>
      <c r="QDL408" s="1309"/>
      <c r="QDM408" s="1309"/>
      <c r="QDN408" s="1309"/>
      <c r="QDO408" s="1309"/>
      <c r="QDP408" s="1309"/>
      <c r="QDQ408" s="1309"/>
      <c r="QDR408" s="1309"/>
      <c r="QDS408" s="1309"/>
      <c r="QDT408" s="1309"/>
      <c r="QDU408" s="1309"/>
      <c r="QDV408" s="1309"/>
      <c r="QDW408" s="1309"/>
      <c r="QDX408" s="1309"/>
      <c r="QDY408" s="1309"/>
      <c r="QDZ408" s="1309"/>
      <c r="QEA408" s="1309"/>
      <c r="QEB408" s="1309"/>
      <c r="QEC408" s="1309"/>
      <c r="QED408" s="1309"/>
      <c r="QEE408" s="1309"/>
      <c r="QEF408" s="1309"/>
      <c r="QEG408" s="1309"/>
      <c r="QEH408" s="1309"/>
      <c r="QEI408" s="1309"/>
      <c r="QEJ408" s="1309"/>
      <c r="QEK408" s="1309"/>
      <c r="QEL408" s="1309"/>
      <c r="QEM408" s="1309"/>
      <c r="QEN408" s="1309"/>
      <c r="QEO408" s="1309"/>
      <c r="QEP408" s="1309"/>
      <c r="QEQ408" s="1309"/>
      <c r="QER408" s="1309"/>
      <c r="QES408" s="1309"/>
      <c r="QET408" s="1309"/>
      <c r="QEU408" s="1309"/>
      <c r="QEV408" s="1309"/>
      <c r="QEW408" s="1309"/>
      <c r="QEX408" s="1309"/>
      <c r="QEY408" s="1309"/>
      <c r="QEZ408" s="1309"/>
      <c r="QFA408" s="1309"/>
      <c r="QFB408" s="1309"/>
      <c r="QFC408" s="1309"/>
      <c r="QFD408" s="1309"/>
      <c r="QFE408" s="1309"/>
      <c r="QFF408" s="1309"/>
      <c r="QFG408" s="1309"/>
      <c r="QFH408" s="1309"/>
      <c r="QFI408" s="1309"/>
      <c r="QFJ408" s="1309"/>
      <c r="QFK408" s="1309"/>
      <c r="QFL408" s="1309"/>
      <c r="QFM408" s="1309"/>
      <c r="QFN408" s="1309"/>
      <c r="QFO408" s="1309"/>
      <c r="QFP408" s="1309"/>
      <c r="QFQ408" s="1309"/>
      <c r="QFR408" s="1309"/>
      <c r="QFS408" s="1309"/>
      <c r="QFT408" s="1309"/>
      <c r="QFU408" s="1309"/>
      <c r="QFV408" s="1309"/>
      <c r="QFW408" s="1309"/>
      <c r="QFX408" s="1309"/>
      <c r="QFY408" s="1309"/>
      <c r="QFZ408" s="1309"/>
      <c r="QGA408" s="1309"/>
      <c r="QGB408" s="1309"/>
      <c r="QGC408" s="1309"/>
      <c r="QGD408" s="1309"/>
      <c r="QGE408" s="1309"/>
      <c r="QGF408" s="1309"/>
      <c r="QGG408" s="1309"/>
      <c r="QGH408" s="1309"/>
      <c r="QGI408" s="1309"/>
      <c r="QGJ408" s="1309"/>
      <c r="QGK408" s="1309"/>
      <c r="QGL408" s="1309"/>
      <c r="QGM408" s="1309"/>
      <c r="QGN408" s="1309"/>
      <c r="QGO408" s="1309"/>
      <c r="QGP408" s="1309"/>
      <c r="QGQ408" s="1309"/>
      <c r="QGR408" s="1309"/>
      <c r="QGS408" s="1309"/>
      <c r="QGT408" s="1309"/>
      <c r="QGU408" s="1309"/>
      <c r="QGV408" s="1309"/>
      <c r="QGW408" s="1309"/>
      <c r="QGX408" s="1309"/>
      <c r="QGY408" s="1309"/>
      <c r="QGZ408" s="1309"/>
      <c r="QHA408" s="1309"/>
      <c r="QHB408" s="1309"/>
      <c r="QHC408" s="1309"/>
      <c r="QHD408" s="1309"/>
      <c r="QHE408" s="1309"/>
      <c r="QHF408" s="1309"/>
      <c r="QHG408" s="1309"/>
      <c r="QHH408" s="1309"/>
      <c r="QHI408" s="1309"/>
      <c r="QHJ408" s="1309"/>
      <c r="QHK408" s="1309"/>
      <c r="QHL408" s="1309"/>
      <c r="QHM408" s="1309"/>
      <c r="QHN408" s="1309"/>
      <c r="QHO408" s="1309"/>
      <c r="QHP408" s="1309"/>
      <c r="QHQ408" s="1309"/>
      <c r="QHR408" s="1309"/>
      <c r="QHS408" s="1309"/>
      <c r="QHT408" s="1309"/>
      <c r="QHU408" s="1309"/>
      <c r="QHV408" s="1309"/>
      <c r="QHW408" s="1309"/>
      <c r="QHX408" s="1309"/>
      <c r="QHY408" s="1309"/>
      <c r="QHZ408" s="1309"/>
      <c r="QIA408" s="1309"/>
      <c r="QIB408" s="1309"/>
      <c r="QIC408" s="1309"/>
      <c r="QID408" s="1309"/>
      <c r="QIE408" s="1309"/>
      <c r="QIF408" s="1309"/>
      <c r="QIG408" s="1309"/>
      <c r="QIH408" s="1309"/>
      <c r="QII408" s="1309"/>
      <c r="QIJ408" s="1309"/>
      <c r="QIK408" s="1309"/>
      <c r="QIL408" s="1309"/>
      <c r="QIM408" s="1309"/>
      <c r="QIN408" s="1309"/>
      <c r="QIO408" s="1309"/>
      <c r="QIP408" s="1309"/>
      <c r="QIQ408" s="1309"/>
      <c r="QIR408" s="1309"/>
      <c r="QIS408" s="1309"/>
      <c r="QIT408" s="1309"/>
      <c r="QIU408" s="1309"/>
      <c r="QIV408" s="1309"/>
      <c r="QIW408" s="1309"/>
      <c r="QIX408" s="1309"/>
      <c r="QIY408" s="1309"/>
      <c r="QIZ408" s="1309"/>
      <c r="QJA408" s="1309"/>
      <c r="QJB408" s="1309"/>
      <c r="QJC408" s="1309"/>
      <c r="QJD408" s="1309"/>
      <c r="QJE408" s="1309"/>
      <c r="QJF408" s="1309"/>
      <c r="QJG408" s="1309"/>
      <c r="QJH408" s="1309"/>
      <c r="QJI408" s="1309"/>
      <c r="QJJ408" s="1309"/>
      <c r="QJK408" s="1309"/>
      <c r="QJL408" s="1309"/>
      <c r="QJM408" s="1309"/>
      <c r="QJN408" s="1309"/>
      <c r="QJO408" s="1309"/>
      <c r="QJP408" s="1309"/>
      <c r="QJQ408" s="1309"/>
      <c r="QJR408" s="1309"/>
      <c r="QJS408" s="1309"/>
      <c r="QJT408" s="1309"/>
      <c r="QJU408" s="1309"/>
      <c r="QJV408" s="1309"/>
      <c r="QJW408" s="1309"/>
      <c r="QJX408" s="1309"/>
      <c r="QJY408" s="1309"/>
      <c r="QJZ408" s="1309"/>
      <c r="QKA408" s="1309"/>
      <c r="QKB408" s="1309"/>
      <c r="QKC408" s="1309"/>
      <c r="QKD408" s="1309"/>
      <c r="QKE408" s="1309"/>
      <c r="QKF408" s="1309"/>
      <c r="QKG408" s="1309"/>
      <c r="QKH408" s="1309"/>
      <c r="QKI408" s="1309"/>
      <c r="QKJ408" s="1309"/>
      <c r="QKK408" s="1309"/>
      <c r="QKL408" s="1309"/>
      <c r="QKM408" s="1309"/>
      <c r="QKN408" s="1309"/>
      <c r="QKO408" s="1309"/>
      <c r="QKP408" s="1309"/>
      <c r="QKQ408" s="1309"/>
      <c r="QKR408" s="1309"/>
      <c r="QKS408" s="1309"/>
      <c r="QKT408" s="1309"/>
      <c r="QKU408" s="1309"/>
      <c r="QKV408" s="1309"/>
      <c r="QKW408" s="1309"/>
      <c r="QKX408" s="1309"/>
      <c r="QKY408" s="1309"/>
      <c r="QKZ408" s="1309"/>
      <c r="QLA408" s="1309"/>
      <c r="QLB408" s="1309"/>
      <c r="QLC408" s="1309"/>
      <c r="QLD408" s="1309"/>
      <c r="QLE408" s="1309"/>
      <c r="QLF408" s="1309"/>
      <c r="QLG408" s="1309"/>
      <c r="QLH408" s="1309"/>
      <c r="QLI408" s="1309"/>
      <c r="QLJ408" s="1309"/>
      <c r="QLK408" s="1309"/>
      <c r="QLL408" s="1309"/>
      <c r="QLM408" s="1309"/>
      <c r="QLN408" s="1309"/>
      <c r="QLO408" s="1309"/>
      <c r="QLP408" s="1309"/>
      <c r="QLQ408" s="1309"/>
      <c r="QLR408" s="1309"/>
      <c r="QLS408" s="1309"/>
      <c r="QLT408" s="1309"/>
      <c r="QLU408" s="1309"/>
      <c r="QLV408" s="1309"/>
      <c r="QLW408" s="1309"/>
      <c r="QLX408" s="1309"/>
      <c r="QLY408" s="1309"/>
      <c r="QLZ408" s="1309"/>
      <c r="QMA408" s="1309"/>
      <c r="QMB408" s="1309"/>
      <c r="QMC408" s="1309"/>
      <c r="QMD408" s="1309"/>
      <c r="QME408" s="1309"/>
      <c r="QMF408" s="1309"/>
      <c r="QMG408" s="1309"/>
      <c r="QMH408" s="1309"/>
      <c r="QMI408" s="1309"/>
      <c r="QMJ408" s="1309"/>
      <c r="QMK408" s="1309"/>
      <c r="QML408" s="1309"/>
      <c r="QMM408" s="1309"/>
      <c r="QMN408" s="1309"/>
      <c r="QMO408" s="1309"/>
      <c r="QMP408" s="1309"/>
      <c r="QMQ408" s="1309"/>
      <c r="QMR408" s="1309"/>
      <c r="QMS408" s="1309"/>
      <c r="QMT408" s="1309"/>
      <c r="QMU408" s="1309"/>
      <c r="QMV408" s="1309"/>
      <c r="QMW408" s="1309"/>
      <c r="QMX408" s="1309"/>
      <c r="QMY408" s="1309"/>
      <c r="QMZ408" s="1309"/>
      <c r="QNA408" s="1309"/>
      <c r="QNB408" s="1309"/>
      <c r="QNC408" s="1309"/>
      <c r="QND408" s="1309"/>
      <c r="QNE408" s="1309"/>
      <c r="QNF408" s="1309"/>
      <c r="QNG408" s="1309"/>
      <c r="QNH408" s="1309"/>
      <c r="QNI408" s="1309"/>
      <c r="QNJ408" s="1309"/>
      <c r="QNK408" s="1309"/>
      <c r="QNL408" s="1309"/>
      <c r="QNM408" s="1309"/>
      <c r="QNN408" s="1309"/>
      <c r="QNO408" s="1309"/>
      <c r="QNP408" s="1309"/>
      <c r="QNQ408" s="1309"/>
      <c r="QNR408" s="1309"/>
      <c r="QNS408" s="1309"/>
      <c r="QNT408" s="1309"/>
      <c r="QNU408" s="1309"/>
      <c r="QNV408" s="1309"/>
      <c r="QNW408" s="1309"/>
      <c r="QNX408" s="1309"/>
      <c r="QNY408" s="1309"/>
      <c r="QNZ408" s="1309"/>
      <c r="QOA408" s="1309"/>
      <c r="QOB408" s="1309"/>
      <c r="QOC408" s="1309"/>
      <c r="QOD408" s="1309"/>
      <c r="QOE408" s="1309"/>
      <c r="QOF408" s="1309"/>
      <c r="QOG408" s="1309"/>
      <c r="QOH408" s="1309"/>
      <c r="QOI408" s="1309"/>
      <c r="QOJ408" s="1309"/>
      <c r="QOK408" s="1309"/>
      <c r="QOL408" s="1309"/>
      <c r="QOM408" s="1309"/>
      <c r="QON408" s="1309"/>
      <c r="QOO408" s="1309"/>
      <c r="QOP408" s="1309"/>
      <c r="QOQ408" s="1309"/>
      <c r="QOR408" s="1309"/>
      <c r="QOS408" s="1309"/>
      <c r="QOT408" s="1309"/>
      <c r="QOU408" s="1309"/>
      <c r="QOV408" s="1309"/>
      <c r="QOW408" s="1309"/>
      <c r="QOX408" s="1309"/>
      <c r="QOY408" s="1309"/>
      <c r="QOZ408" s="1309"/>
      <c r="QPA408" s="1309"/>
      <c r="QPB408" s="1309"/>
      <c r="QPC408" s="1309"/>
      <c r="QPD408" s="1309"/>
      <c r="QPE408" s="1309"/>
      <c r="QPF408" s="1309"/>
      <c r="QPG408" s="1309"/>
      <c r="QPH408" s="1309"/>
      <c r="QPI408" s="1309"/>
      <c r="QPJ408" s="1309"/>
      <c r="QPK408" s="1309"/>
      <c r="QPL408" s="1309"/>
      <c r="QPM408" s="1309"/>
      <c r="QPN408" s="1309"/>
      <c r="QPO408" s="1309"/>
      <c r="QPP408" s="1309"/>
      <c r="QPQ408" s="1309"/>
      <c r="QPR408" s="1309"/>
      <c r="QPS408" s="1309"/>
      <c r="QPT408" s="1309"/>
      <c r="QPU408" s="1309"/>
      <c r="QPV408" s="1309"/>
      <c r="QPW408" s="1309"/>
      <c r="QPX408" s="1309"/>
      <c r="QPY408" s="1309"/>
      <c r="QPZ408" s="1309"/>
      <c r="QQA408" s="1309"/>
      <c r="QQB408" s="1309"/>
      <c r="QQC408" s="1309"/>
      <c r="QQD408" s="1309"/>
      <c r="QQE408" s="1309"/>
      <c r="QQF408" s="1309"/>
      <c r="QQG408" s="1309"/>
      <c r="QQH408" s="1309"/>
      <c r="QQI408" s="1309"/>
      <c r="QQJ408" s="1309"/>
      <c r="QQK408" s="1309"/>
      <c r="QQL408" s="1309"/>
      <c r="QQM408" s="1309"/>
      <c r="QQN408" s="1309"/>
      <c r="QQO408" s="1309"/>
      <c r="QQP408" s="1309"/>
      <c r="QQQ408" s="1309"/>
      <c r="QQR408" s="1309"/>
      <c r="QQS408" s="1309"/>
      <c r="QQT408" s="1309"/>
      <c r="QQU408" s="1309"/>
      <c r="QQV408" s="1309"/>
      <c r="QQW408" s="1309"/>
      <c r="QQX408" s="1309"/>
      <c r="QQY408" s="1309"/>
      <c r="QQZ408" s="1309"/>
      <c r="QRA408" s="1309"/>
      <c r="QRB408" s="1309"/>
      <c r="QRC408" s="1309"/>
      <c r="QRD408" s="1309"/>
      <c r="QRE408" s="1309"/>
      <c r="QRF408" s="1309"/>
      <c r="QRG408" s="1309"/>
      <c r="QRH408" s="1309"/>
      <c r="QRI408" s="1309"/>
      <c r="QRJ408" s="1309"/>
      <c r="QRK408" s="1309"/>
      <c r="QRL408" s="1309"/>
      <c r="QRM408" s="1309"/>
      <c r="QRN408" s="1309"/>
      <c r="QRO408" s="1309"/>
      <c r="QRP408" s="1309"/>
      <c r="QRQ408" s="1309"/>
      <c r="QRR408" s="1309"/>
      <c r="QRS408" s="1309"/>
      <c r="QRT408" s="1309"/>
      <c r="QRU408" s="1309"/>
      <c r="QRV408" s="1309"/>
      <c r="QRW408" s="1309"/>
      <c r="QRX408" s="1309"/>
      <c r="QRY408" s="1309"/>
      <c r="QRZ408" s="1309"/>
      <c r="QSA408" s="1309"/>
      <c r="QSB408" s="1309"/>
      <c r="QSC408" s="1309"/>
      <c r="QSD408" s="1309"/>
      <c r="QSE408" s="1309"/>
      <c r="QSF408" s="1309"/>
      <c r="QSG408" s="1309"/>
      <c r="QSH408" s="1309"/>
      <c r="QSI408" s="1309"/>
      <c r="QSJ408" s="1309"/>
      <c r="QSK408" s="1309"/>
      <c r="QSL408" s="1309"/>
      <c r="QSM408" s="1309"/>
      <c r="QSN408" s="1309"/>
      <c r="QSO408" s="1309"/>
      <c r="QSP408" s="1309"/>
      <c r="QSQ408" s="1309"/>
      <c r="QSR408" s="1309"/>
      <c r="QSS408" s="1309"/>
      <c r="QST408" s="1309"/>
      <c r="QSU408" s="1309"/>
      <c r="QSV408" s="1309"/>
      <c r="QSW408" s="1309"/>
      <c r="QSX408" s="1309"/>
      <c r="QSY408" s="1309"/>
      <c r="QSZ408" s="1309"/>
      <c r="QTA408" s="1309"/>
      <c r="QTB408" s="1309"/>
      <c r="QTC408" s="1309"/>
      <c r="QTD408" s="1309"/>
      <c r="QTE408" s="1309"/>
      <c r="QTF408" s="1309"/>
      <c r="QTG408" s="1309"/>
      <c r="QTH408" s="1309"/>
      <c r="QTI408" s="1309"/>
      <c r="QTJ408" s="1309"/>
      <c r="QTK408" s="1309"/>
      <c r="QTL408" s="1309"/>
      <c r="QTM408" s="1309"/>
      <c r="QTN408" s="1309"/>
      <c r="QTO408" s="1309"/>
      <c r="QTP408" s="1309"/>
      <c r="QTQ408" s="1309"/>
      <c r="QTR408" s="1309"/>
      <c r="QTS408" s="1309"/>
      <c r="QTT408" s="1309"/>
      <c r="QTU408" s="1309"/>
      <c r="QTV408" s="1309"/>
      <c r="QTW408" s="1309"/>
      <c r="QTX408" s="1309"/>
      <c r="QTY408" s="1309"/>
      <c r="QTZ408" s="1309"/>
      <c r="QUA408" s="1309"/>
      <c r="QUB408" s="1309"/>
      <c r="QUC408" s="1309"/>
      <c r="QUD408" s="1309"/>
      <c r="QUE408" s="1309"/>
      <c r="QUF408" s="1309"/>
      <c r="QUG408" s="1309"/>
      <c r="QUH408" s="1309"/>
      <c r="QUI408" s="1309"/>
      <c r="QUJ408" s="1309"/>
      <c r="QUK408" s="1309"/>
      <c r="QUL408" s="1309"/>
      <c r="QUM408" s="1309"/>
      <c r="QUN408" s="1309"/>
      <c r="QUO408" s="1309"/>
      <c r="QUP408" s="1309"/>
      <c r="QUQ408" s="1309"/>
      <c r="QUR408" s="1309"/>
      <c r="QUS408" s="1309"/>
      <c r="QUT408" s="1309"/>
      <c r="QUU408" s="1309"/>
      <c r="QUV408" s="1309"/>
      <c r="QUW408" s="1309"/>
      <c r="QUX408" s="1309"/>
      <c r="QUY408" s="1309"/>
      <c r="QUZ408" s="1309"/>
      <c r="QVA408" s="1309"/>
      <c r="QVB408" s="1309"/>
      <c r="QVC408" s="1309"/>
      <c r="QVD408" s="1309"/>
      <c r="QVE408" s="1309"/>
      <c r="QVF408" s="1309"/>
      <c r="QVG408" s="1309"/>
      <c r="QVH408" s="1309"/>
      <c r="QVI408" s="1309"/>
      <c r="QVJ408" s="1309"/>
      <c r="QVK408" s="1309"/>
      <c r="QVL408" s="1309"/>
      <c r="QVM408" s="1309"/>
      <c r="QVN408" s="1309"/>
      <c r="QVO408" s="1309"/>
      <c r="QVP408" s="1309"/>
      <c r="QVQ408" s="1309"/>
      <c r="QVR408" s="1309"/>
      <c r="QVS408" s="1309"/>
      <c r="QVT408" s="1309"/>
      <c r="QVU408" s="1309"/>
      <c r="QVV408" s="1309"/>
      <c r="QVW408" s="1309"/>
      <c r="QVX408" s="1309"/>
      <c r="QVY408" s="1309"/>
      <c r="QVZ408" s="1309"/>
      <c r="QWA408" s="1309"/>
      <c r="QWB408" s="1309"/>
      <c r="QWC408" s="1309"/>
      <c r="QWD408" s="1309"/>
      <c r="QWE408" s="1309"/>
      <c r="QWF408" s="1309"/>
      <c r="QWG408" s="1309"/>
      <c r="QWH408" s="1309"/>
      <c r="QWI408" s="1309"/>
      <c r="QWJ408" s="1309"/>
      <c r="QWK408" s="1309"/>
      <c r="QWL408" s="1309"/>
      <c r="QWM408" s="1309"/>
      <c r="QWN408" s="1309"/>
      <c r="QWO408" s="1309"/>
      <c r="QWP408" s="1309"/>
      <c r="QWQ408" s="1309"/>
      <c r="QWR408" s="1309"/>
      <c r="QWS408" s="1309"/>
      <c r="QWT408" s="1309"/>
      <c r="QWU408" s="1309"/>
      <c r="QWV408" s="1309"/>
      <c r="QWW408" s="1309"/>
      <c r="QWX408" s="1309"/>
      <c r="QWY408" s="1309"/>
      <c r="QWZ408" s="1309"/>
      <c r="QXA408" s="1309"/>
      <c r="QXB408" s="1309"/>
      <c r="QXC408" s="1309"/>
      <c r="QXD408" s="1309"/>
      <c r="QXE408" s="1309"/>
      <c r="QXF408" s="1309"/>
      <c r="QXG408" s="1309"/>
      <c r="QXH408" s="1309"/>
      <c r="QXI408" s="1309"/>
      <c r="QXJ408" s="1309"/>
      <c r="QXK408" s="1309"/>
      <c r="QXL408" s="1309"/>
      <c r="QXM408" s="1309"/>
      <c r="QXN408" s="1309"/>
      <c r="QXO408" s="1309"/>
      <c r="QXP408" s="1309"/>
      <c r="QXQ408" s="1309"/>
      <c r="QXR408" s="1309"/>
      <c r="QXS408" s="1309"/>
      <c r="QXT408" s="1309"/>
      <c r="QXU408" s="1309"/>
      <c r="QXV408" s="1309"/>
      <c r="QXW408" s="1309"/>
      <c r="QXX408" s="1309"/>
      <c r="QXY408" s="1309"/>
      <c r="QXZ408" s="1309"/>
      <c r="QYA408" s="1309"/>
      <c r="QYB408" s="1309"/>
      <c r="QYC408" s="1309"/>
      <c r="QYD408" s="1309"/>
      <c r="QYE408" s="1309"/>
      <c r="QYF408" s="1309"/>
      <c r="QYG408" s="1309"/>
      <c r="QYH408" s="1309"/>
      <c r="QYI408" s="1309"/>
      <c r="QYJ408" s="1309"/>
      <c r="QYK408" s="1309"/>
      <c r="QYL408" s="1309"/>
      <c r="QYM408" s="1309"/>
      <c r="QYN408" s="1309"/>
      <c r="QYO408" s="1309"/>
      <c r="QYP408" s="1309"/>
      <c r="QYQ408" s="1309"/>
      <c r="QYR408" s="1309"/>
      <c r="QYS408" s="1309"/>
      <c r="QYT408" s="1309"/>
      <c r="QYU408" s="1309"/>
      <c r="QYV408" s="1309"/>
      <c r="QYW408" s="1309"/>
      <c r="QYX408" s="1309"/>
      <c r="QYY408" s="1309"/>
      <c r="QYZ408" s="1309"/>
      <c r="QZA408" s="1309"/>
      <c r="QZB408" s="1309"/>
      <c r="QZC408" s="1309"/>
      <c r="QZD408" s="1309"/>
      <c r="QZE408" s="1309"/>
      <c r="QZF408" s="1309"/>
      <c r="QZG408" s="1309"/>
      <c r="QZH408" s="1309"/>
      <c r="QZI408" s="1309"/>
      <c r="QZJ408" s="1309"/>
      <c r="QZK408" s="1309"/>
      <c r="QZL408" s="1309"/>
      <c r="QZM408" s="1309"/>
      <c r="QZN408" s="1309"/>
      <c r="QZO408" s="1309"/>
      <c r="QZP408" s="1309"/>
      <c r="QZQ408" s="1309"/>
      <c r="QZR408" s="1309"/>
      <c r="QZS408" s="1309"/>
      <c r="QZT408" s="1309"/>
      <c r="QZU408" s="1309"/>
      <c r="QZV408" s="1309"/>
      <c r="QZW408" s="1309"/>
      <c r="QZX408" s="1309"/>
      <c r="QZY408" s="1309"/>
      <c r="QZZ408" s="1309"/>
      <c r="RAA408" s="1309"/>
      <c r="RAB408" s="1309"/>
      <c r="RAC408" s="1309"/>
      <c r="RAD408" s="1309"/>
      <c r="RAE408" s="1309"/>
      <c r="RAF408" s="1309"/>
      <c r="RAG408" s="1309"/>
      <c r="RAH408" s="1309"/>
      <c r="RAI408" s="1309"/>
      <c r="RAJ408" s="1309"/>
      <c r="RAK408" s="1309"/>
      <c r="RAL408" s="1309"/>
      <c r="RAM408" s="1309"/>
      <c r="RAN408" s="1309"/>
      <c r="RAO408" s="1309"/>
      <c r="RAP408" s="1309"/>
      <c r="RAQ408" s="1309"/>
      <c r="RAR408" s="1309"/>
      <c r="RAS408" s="1309"/>
      <c r="RAT408" s="1309"/>
      <c r="RAU408" s="1309"/>
      <c r="RAV408" s="1309"/>
      <c r="RAW408" s="1309"/>
      <c r="RAX408" s="1309"/>
      <c r="RAY408" s="1309"/>
      <c r="RAZ408" s="1309"/>
      <c r="RBA408" s="1309"/>
      <c r="RBB408" s="1309"/>
      <c r="RBC408" s="1309"/>
      <c r="RBD408" s="1309"/>
      <c r="RBE408" s="1309"/>
      <c r="RBF408" s="1309"/>
      <c r="RBG408" s="1309"/>
      <c r="RBH408" s="1309"/>
      <c r="RBI408" s="1309"/>
      <c r="RBJ408" s="1309"/>
      <c r="RBK408" s="1309"/>
      <c r="RBL408" s="1309"/>
      <c r="RBM408" s="1309"/>
      <c r="RBN408" s="1309"/>
      <c r="RBO408" s="1309"/>
      <c r="RBP408" s="1309"/>
      <c r="RBQ408" s="1309"/>
      <c r="RBR408" s="1309"/>
      <c r="RBS408" s="1309"/>
      <c r="RBT408" s="1309"/>
      <c r="RBU408" s="1309"/>
      <c r="RBV408" s="1309"/>
      <c r="RBW408" s="1309"/>
      <c r="RBX408" s="1309"/>
      <c r="RBY408" s="1309"/>
      <c r="RBZ408" s="1309"/>
      <c r="RCA408" s="1309"/>
      <c r="RCB408" s="1309"/>
      <c r="RCC408" s="1309"/>
      <c r="RCD408" s="1309"/>
      <c r="RCE408" s="1309"/>
      <c r="RCF408" s="1309"/>
      <c r="RCG408" s="1309"/>
      <c r="RCH408" s="1309"/>
      <c r="RCI408" s="1309"/>
      <c r="RCJ408" s="1309"/>
      <c r="RCK408" s="1309"/>
      <c r="RCL408" s="1309"/>
      <c r="RCM408" s="1309"/>
      <c r="RCN408" s="1309"/>
      <c r="RCO408" s="1309"/>
      <c r="RCP408" s="1309"/>
      <c r="RCQ408" s="1309"/>
      <c r="RCR408" s="1309"/>
      <c r="RCS408" s="1309"/>
      <c r="RCT408" s="1309"/>
      <c r="RCU408" s="1309"/>
      <c r="RCV408" s="1309"/>
      <c r="RCW408" s="1309"/>
      <c r="RCX408" s="1309"/>
      <c r="RCY408" s="1309"/>
      <c r="RCZ408" s="1309"/>
      <c r="RDA408" s="1309"/>
      <c r="RDB408" s="1309"/>
      <c r="RDC408" s="1309"/>
      <c r="RDD408" s="1309"/>
      <c r="RDE408" s="1309"/>
      <c r="RDF408" s="1309"/>
      <c r="RDG408" s="1309"/>
      <c r="RDH408" s="1309"/>
      <c r="RDI408" s="1309"/>
      <c r="RDJ408" s="1309"/>
      <c r="RDK408" s="1309"/>
      <c r="RDL408" s="1309"/>
      <c r="RDM408" s="1309"/>
      <c r="RDN408" s="1309"/>
      <c r="RDO408" s="1309"/>
      <c r="RDP408" s="1309"/>
      <c r="RDQ408" s="1309"/>
      <c r="RDR408" s="1309"/>
      <c r="RDS408" s="1309"/>
      <c r="RDT408" s="1309"/>
      <c r="RDU408" s="1309"/>
      <c r="RDV408" s="1309"/>
      <c r="RDW408" s="1309"/>
      <c r="RDX408" s="1309"/>
      <c r="RDY408" s="1309"/>
      <c r="RDZ408" s="1309"/>
      <c r="REA408" s="1309"/>
      <c r="REB408" s="1309"/>
      <c r="REC408" s="1309"/>
      <c r="RED408" s="1309"/>
      <c r="REE408" s="1309"/>
      <c r="REF408" s="1309"/>
      <c r="REG408" s="1309"/>
      <c r="REH408" s="1309"/>
      <c r="REI408" s="1309"/>
      <c r="REJ408" s="1309"/>
      <c r="REK408" s="1309"/>
      <c r="REL408" s="1309"/>
      <c r="REM408" s="1309"/>
      <c r="REN408" s="1309"/>
      <c r="REO408" s="1309"/>
      <c r="REP408" s="1309"/>
      <c r="REQ408" s="1309"/>
      <c r="RER408" s="1309"/>
      <c r="RES408" s="1309"/>
      <c r="RET408" s="1309"/>
      <c r="REU408" s="1309"/>
      <c r="REV408" s="1309"/>
      <c r="REW408" s="1309"/>
      <c r="REX408" s="1309"/>
      <c r="REY408" s="1309"/>
      <c r="REZ408" s="1309"/>
      <c r="RFA408" s="1309"/>
      <c r="RFB408" s="1309"/>
      <c r="RFC408" s="1309"/>
      <c r="RFD408" s="1309"/>
      <c r="RFE408" s="1309"/>
      <c r="RFF408" s="1309"/>
      <c r="RFG408" s="1309"/>
      <c r="RFH408" s="1309"/>
      <c r="RFI408" s="1309"/>
      <c r="RFJ408" s="1309"/>
      <c r="RFK408" s="1309"/>
      <c r="RFL408" s="1309"/>
      <c r="RFM408" s="1309"/>
      <c r="RFN408" s="1309"/>
      <c r="RFO408" s="1309"/>
      <c r="RFP408" s="1309"/>
      <c r="RFQ408" s="1309"/>
      <c r="RFR408" s="1309"/>
      <c r="RFS408" s="1309"/>
      <c r="RFT408" s="1309"/>
      <c r="RFU408" s="1309"/>
      <c r="RFV408" s="1309"/>
      <c r="RFW408" s="1309"/>
      <c r="RFX408" s="1309"/>
      <c r="RFY408" s="1309"/>
      <c r="RFZ408" s="1309"/>
      <c r="RGA408" s="1309"/>
      <c r="RGB408" s="1309"/>
      <c r="RGC408" s="1309"/>
      <c r="RGD408" s="1309"/>
      <c r="RGE408" s="1309"/>
      <c r="RGF408" s="1309"/>
      <c r="RGG408" s="1309"/>
      <c r="RGH408" s="1309"/>
      <c r="RGI408" s="1309"/>
      <c r="RGJ408" s="1309"/>
      <c r="RGK408" s="1309"/>
      <c r="RGL408" s="1309"/>
      <c r="RGM408" s="1309"/>
      <c r="RGN408" s="1309"/>
      <c r="RGO408" s="1309"/>
      <c r="RGP408" s="1309"/>
      <c r="RGQ408" s="1309"/>
      <c r="RGR408" s="1309"/>
      <c r="RGS408" s="1309"/>
      <c r="RGT408" s="1309"/>
      <c r="RGU408" s="1309"/>
      <c r="RGV408" s="1309"/>
      <c r="RGW408" s="1309"/>
      <c r="RGX408" s="1309"/>
      <c r="RGY408" s="1309"/>
      <c r="RGZ408" s="1309"/>
      <c r="RHA408" s="1309"/>
      <c r="RHB408" s="1309"/>
      <c r="RHC408" s="1309"/>
      <c r="RHD408" s="1309"/>
      <c r="RHE408" s="1309"/>
      <c r="RHF408" s="1309"/>
      <c r="RHG408" s="1309"/>
      <c r="RHH408" s="1309"/>
      <c r="RHI408" s="1309"/>
      <c r="RHJ408" s="1309"/>
      <c r="RHK408" s="1309"/>
      <c r="RHL408" s="1309"/>
      <c r="RHM408" s="1309"/>
      <c r="RHN408" s="1309"/>
      <c r="RHO408" s="1309"/>
      <c r="RHP408" s="1309"/>
      <c r="RHQ408" s="1309"/>
      <c r="RHR408" s="1309"/>
      <c r="RHS408" s="1309"/>
      <c r="RHT408" s="1309"/>
      <c r="RHU408" s="1309"/>
      <c r="RHV408" s="1309"/>
      <c r="RHW408" s="1309"/>
      <c r="RHX408" s="1309"/>
      <c r="RHY408" s="1309"/>
      <c r="RHZ408" s="1309"/>
      <c r="RIA408" s="1309"/>
      <c r="RIB408" s="1309"/>
      <c r="RIC408" s="1309"/>
      <c r="RID408" s="1309"/>
      <c r="RIE408" s="1309"/>
      <c r="RIF408" s="1309"/>
      <c r="RIG408" s="1309"/>
      <c r="RIH408" s="1309"/>
      <c r="RII408" s="1309"/>
      <c r="RIJ408" s="1309"/>
      <c r="RIK408" s="1309"/>
      <c r="RIL408" s="1309"/>
      <c r="RIM408" s="1309"/>
      <c r="RIN408" s="1309"/>
      <c r="RIO408" s="1309"/>
      <c r="RIP408" s="1309"/>
      <c r="RIQ408" s="1309"/>
      <c r="RIR408" s="1309"/>
      <c r="RIS408" s="1309"/>
      <c r="RIT408" s="1309"/>
      <c r="RIU408" s="1309"/>
      <c r="RIV408" s="1309"/>
      <c r="RIW408" s="1309"/>
      <c r="RIX408" s="1309"/>
      <c r="RIY408" s="1309"/>
      <c r="RIZ408" s="1309"/>
      <c r="RJA408" s="1309"/>
      <c r="RJB408" s="1309"/>
      <c r="RJC408" s="1309"/>
      <c r="RJD408" s="1309"/>
      <c r="RJE408" s="1309"/>
      <c r="RJF408" s="1309"/>
      <c r="RJG408" s="1309"/>
      <c r="RJH408" s="1309"/>
      <c r="RJI408" s="1309"/>
      <c r="RJJ408" s="1309"/>
      <c r="RJK408" s="1309"/>
      <c r="RJL408" s="1309"/>
      <c r="RJM408" s="1309"/>
      <c r="RJN408" s="1309"/>
      <c r="RJO408" s="1309"/>
      <c r="RJP408" s="1309"/>
      <c r="RJQ408" s="1309"/>
      <c r="RJR408" s="1309"/>
      <c r="RJS408" s="1309"/>
      <c r="RJT408" s="1309"/>
      <c r="RJU408" s="1309"/>
      <c r="RJV408" s="1309"/>
      <c r="RJW408" s="1309"/>
      <c r="RJX408" s="1309"/>
      <c r="RJY408" s="1309"/>
      <c r="RJZ408" s="1309"/>
      <c r="RKA408" s="1309"/>
      <c r="RKB408" s="1309"/>
      <c r="RKC408" s="1309"/>
      <c r="RKD408" s="1309"/>
      <c r="RKE408" s="1309"/>
      <c r="RKF408" s="1309"/>
      <c r="RKG408" s="1309"/>
      <c r="RKH408" s="1309"/>
      <c r="RKI408" s="1309"/>
      <c r="RKJ408" s="1309"/>
      <c r="RKK408" s="1309"/>
      <c r="RKL408" s="1309"/>
      <c r="RKM408" s="1309"/>
      <c r="RKN408" s="1309"/>
      <c r="RKO408" s="1309"/>
      <c r="RKP408" s="1309"/>
      <c r="RKQ408" s="1309"/>
      <c r="RKR408" s="1309"/>
      <c r="RKS408" s="1309"/>
      <c r="RKT408" s="1309"/>
      <c r="RKU408" s="1309"/>
      <c r="RKV408" s="1309"/>
      <c r="RKW408" s="1309"/>
      <c r="RKX408" s="1309"/>
      <c r="RKY408" s="1309"/>
      <c r="RKZ408" s="1309"/>
      <c r="RLA408" s="1309"/>
      <c r="RLB408" s="1309"/>
      <c r="RLC408" s="1309"/>
      <c r="RLD408" s="1309"/>
      <c r="RLE408" s="1309"/>
      <c r="RLF408" s="1309"/>
      <c r="RLG408" s="1309"/>
      <c r="RLH408" s="1309"/>
      <c r="RLI408" s="1309"/>
      <c r="RLJ408" s="1309"/>
      <c r="RLK408" s="1309"/>
      <c r="RLL408" s="1309"/>
      <c r="RLM408" s="1309"/>
      <c r="RLN408" s="1309"/>
      <c r="RLO408" s="1309"/>
      <c r="RLP408" s="1309"/>
      <c r="RLQ408" s="1309"/>
      <c r="RLR408" s="1309"/>
      <c r="RLS408" s="1309"/>
      <c r="RLT408" s="1309"/>
      <c r="RLU408" s="1309"/>
      <c r="RLV408" s="1309"/>
      <c r="RLW408" s="1309"/>
      <c r="RLX408" s="1309"/>
      <c r="RLY408" s="1309"/>
      <c r="RLZ408" s="1309"/>
      <c r="RMA408" s="1309"/>
      <c r="RMB408" s="1309"/>
      <c r="RMC408" s="1309"/>
      <c r="RMD408" s="1309"/>
      <c r="RME408" s="1309"/>
      <c r="RMF408" s="1309"/>
      <c r="RMG408" s="1309"/>
      <c r="RMH408" s="1309"/>
      <c r="RMI408" s="1309"/>
      <c r="RMJ408" s="1309"/>
      <c r="RMK408" s="1309"/>
      <c r="RML408" s="1309"/>
      <c r="RMM408" s="1309"/>
      <c r="RMN408" s="1309"/>
      <c r="RMO408" s="1309"/>
      <c r="RMP408" s="1309"/>
      <c r="RMQ408" s="1309"/>
      <c r="RMR408" s="1309"/>
      <c r="RMS408" s="1309"/>
      <c r="RMT408" s="1309"/>
      <c r="RMU408" s="1309"/>
      <c r="RMV408" s="1309"/>
      <c r="RMW408" s="1309"/>
      <c r="RMX408" s="1309"/>
      <c r="RMY408" s="1309"/>
      <c r="RMZ408" s="1309"/>
      <c r="RNA408" s="1309"/>
      <c r="RNB408" s="1309"/>
      <c r="RNC408" s="1309"/>
      <c r="RND408" s="1309"/>
      <c r="RNE408" s="1309"/>
      <c r="RNF408" s="1309"/>
      <c r="RNG408" s="1309"/>
      <c r="RNH408" s="1309"/>
      <c r="RNI408" s="1309"/>
      <c r="RNJ408" s="1309"/>
      <c r="RNK408" s="1309"/>
      <c r="RNL408" s="1309"/>
      <c r="RNM408" s="1309"/>
      <c r="RNN408" s="1309"/>
      <c r="RNO408" s="1309"/>
      <c r="RNP408" s="1309"/>
      <c r="RNQ408" s="1309"/>
      <c r="RNR408" s="1309"/>
      <c r="RNS408" s="1309"/>
      <c r="RNT408" s="1309"/>
      <c r="RNU408" s="1309"/>
      <c r="RNV408" s="1309"/>
      <c r="RNW408" s="1309"/>
      <c r="RNX408" s="1309"/>
      <c r="RNY408" s="1309"/>
      <c r="RNZ408" s="1309"/>
      <c r="ROA408" s="1309"/>
      <c r="ROB408" s="1309"/>
      <c r="ROC408" s="1309"/>
      <c r="ROD408" s="1309"/>
      <c r="ROE408" s="1309"/>
      <c r="ROF408" s="1309"/>
      <c r="ROG408" s="1309"/>
      <c r="ROH408" s="1309"/>
      <c r="ROI408" s="1309"/>
      <c r="ROJ408" s="1309"/>
      <c r="ROK408" s="1309"/>
      <c r="ROL408" s="1309"/>
      <c r="ROM408" s="1309"/>
      <c r="RON408" s="1309"/>
      <c r="ROO408" s="1309"/>
      <c r="ROP408" s="1309"/>
      <c r="ROQ408" s="1309"/>
      <c r="ROR408" s="1309"/>
      <c r="ROS408" s="1309"/>
      <c r="ROT408" s="1309"/>
      <c r="ROU408" s="1309"/>
      <c r="ROV408" s="1309"/>
      <c r="ROW408" s="1309"/>
      <c r="ROX408" s="1309"/>
      <c r="ROY408" s="1309"/>
      <c r="ROZ408" s="1309"/>
      <c r="RPA408" s="1309"/>
      <c r="RPB408" s="1309"/>
      <c r="RPC408" s="1309"/>
      <c r="RPD408" s="1309"/>
      <c r="RPE408" s="1309"/>
      <c r="RPF408" s="1309"/>
      <c r="RPG408" s="1309"/>
      <c r="RPH408" s="1309"/>
      <c r="RPI408" s="1309"/>
      <c r="RPJ408" s="1309"/>
      <c r="RPK408" s="1309"/>
      <c r="RPL408" s="1309"/>
      <c r="RPM408" s="1309"/>
      <c r="RPN408" s="1309"/>
      <c r="RPO408" s="1309"/>
      <c r="RPP408" s="1309"/>
      <c r="RPQ408" s="1309"/>
      <c r="RPR408" s="1309"/>
      <c r="RPS408" s="1309"/>
      <c r="RPT408" s="1309"/>
      <c r="RPU408" s="1309"/>
      <c r="RPV408" s="1309"/>
      <c r="RPW408" s="1309"/>
      <c r="RPX408" s="1309"/>
      <c r="RPY408" s="1309"/>
      <c r="RPZ408" s="1309"/>
      <c r="RQA408" s="1309"/>
      <c r="RQB408" s="1309"/>
      <c r="RQC408" s="1309"/>
      <c r="RQD408" s="1309"/>
      <c r="RQE408" s="1309"/>
      <c r="RQF408" s="1309"/>
      <c r="RQG408" s="1309"/>
      <c r="RQH408" s="1309"/>
      <c r="RQI408" s="1309"/>
      <c r="RQJ408" s="1309"/>
      <c r="RQK408" s="1309"/>
      <c r="RQL408" s="1309"/>
      <c r="RQM408" s="1309"/>
      <c r="RQN408" s="1309"/>
      <c r="RQO408" s="1309"/>
      <c r="RQP408" s="1309"/>
      <c r="RQQ408" s="1309"/>
      <c r="RQR408" s="1309"/>
      <c r="RQS408" s="1309"/>
      <c r="RQT408" s="1309"/>
      <c r="RQU408" s="1309"/>
      <c r="RQV408" s="1309"/>
      <c r="RQW408" s="1309"/>
      <c r="RQX408" s="1309"/>
      <c r="RQY408" s="1309"/>
      <c r="RQZ408" s="1309"/>
      <c r="RRA408" s="1309"/>
      <c r="RRB408" s="1309"/>
      <c r="RRC408" s="1309"/>
      <c r="RRD408" s="1309"/>
      <c r="RRE408" s="1309"/>
      <c r="RRF408" s="1309"/>
      <c r="RRG408" s="1309"/>
      <c r="RRH408" s="1309"/>
      <c r="RRI408" s="1309"/>
      <c r="RRJ408" s="1309"/>
      <c r="RRK408" s="1309"/>
      <c r="RRL408" s="1309"/>
      <c r="RRM408" s="1309"/>
      <c r="RRN408" s="1309"/>
      <c r="RRO408" s="1309"/>
      <c r="RRP408" s="1309"/>
      <c r="RRQ408" s="1309"/>
      <c r="RRR408" s="1309"/>
      <c r="RRS408" s="1309"/>
      <c r="RRT408" s="1309"/>
      <c r="RRU408" s="1309"/>
      <c r="RRV408" s="1309"/>
      <c r="RRW408" s="1309"/>
      <c r="RRX408" s="1309"/>
      <c r="RRY408" s="1309"/>
      <c r="RRZ408" s="1309"/>
      <c r="RSA408" s="1309"/>
      <c r="RSB408" s="1309"/>
      <c r="RSC408" s="1309"/>
      <c r="RSD408" s="1309"/>
      <c r="RSE408" s="1309"/>
      <c r="RSF408" s="1309"/>
      <c r="RSG408" s="1309"/>
      <c r="RSH408" s="1309"/>
      <c r="RSI408" s="1309"/>
      <c r="RSJ408" s="1309"/>
      <c r="RSK408" s="1309"/>
      <c r="RSL408" s="1309"/>
      <c r="RSM408" s="1309"/>
      <c r="RSN408" s="1309"/>
      <c r="RSO408" s="1309"/>
      <c r="RSP408" s="1309"/>
      <c r="RSQ408" s="1309"/>
      <c r="RSR408" s="1309"/>
      <c r="RSS408" s="1309"/>
      <c r="RST408" s="1309"/>
      <c r="RSU408" s="1309"/>
      <c r="RSV408" s="1309"/>
      <c r="RSW408" s="1309"/>
      <c r="RSX408" s="1309"/>
      <c r="RSY408" s="1309"/>
      <c r="RSZ408" s="1309"/>
      <c r="RTA408" s="1309"/>
      <c r="RTB408" s="1309"/>
      <c r="RTC408" s="1309"/>
      <c r="RTD408" s="1309"/>
      <c r="RTE408" s="1309"/>
      <c r="RTF408" s="1309"/>
      <c r="RTG408" s="1309"/>
      <c r="RTH408" s="1309"/>
      <c r="RTI408" s="1309"/>
      <c r="RTJ408" s="1309"/>
      <c r="RTK408" s="1309"/>
      <c r="RTL408" s="1309"/>
      <c r="RTM408" s="1309"/>
      <c r="RTN408" s="1309"/>
      <c r="RTO408" s="1309"/>
      <c r="RTP408" s="1309"/>
      <c r="RTQ408" s="1309"/>
      <c r="RTR408" s="1309"/>
      <c r="RTS408" s="1309"/>
      <c r="RTT408" s="1309"/>
      <c r="RTU408" s="1309"/>
      <c r="RTV408" s="1309"/>
      <c r="RTW408" s="1309"/>
      <c r="RTX408" s="1309"/>
      <c r="RTY408" s="1309"/>
      <c r="RTZ408" s="1309"/>
      <c r="RUA408" s="1309"/>
      <c r="RUB408" s="1309"/>
      <c r="RUC408" s="1309"/>
      <c r="RUD408" s="1309"/>
      <c r="RUE408" s="1309"/>
      <c r="RUF408" s="1309"/>
      <c r="RUG408" s="1309"/>
      <c r="RUH408" s="1309"/>
      <c r="RUI408" s="1309"/>
      <c r="RUJ408" s="1309"/>
      <c r="RUK408" s="1309"/>
      <c r="RUL408" s="1309"/>
      <c r="RUM408" s="1309"/>
      <c r="RUN408" s="1309"/>
      <c r="RUO408" s="1309"/>
      <c r="RUP408" s="1309"/>
      <c r="RUQ408" s="1309"/>
      <c r="RUR408" s="1309"/>
      <c r="RUS408" s="1309"/>
      <c r="RUT408" s="1309"/>
      <c r="RUU408" s="1309"/>
      <c r="RUV408" s="1309"/>
      <c r="RUW408" s="1309"/>
      <c r="RUX408" s="1309"/>
      <c r="RUY408" s="1309"/>
      <c r="RUZ408" s="1309"/>
      <c r="RVA408" s="1309"/>
      <c r="RVB408" s="1309"/>
      <c r="RVC408" s="1309"/>
      <c r="RVD408" s="1309"/>
      <c r="RVE408" s="1309"/>
      <c r="RVF408" s="1309"/>
      <c r="RVG408" s="1309"/>
      <c r="RVH408" s="1309"/>
      <c r="RVI408" s="1309"/>
      <c r="RVJ408" s="1309"/>
      <c r="RVK408" s="1309"/>
      <c r="RVL408" s="1309"/>
      <c r="RVM408" s="1309"/>
      <c r="RVN408" s="1309"/>
      <c r="RVO408" s="1309"/>
      <c r="RVP408" s="1309"/>
      <c r="RVQ408" s="1309"/>
      <c r="RVR408" s="1309"/>
      <c r="RVS408" s="1309"/>
      <c r="RVT408" s="1309"/>
      <c r="RVU408" s="1309"/>
      <c r="RVV408" s="1309"/>
      <c r="RVW408" s="1309"/>
      <c r="RVX408" s="1309"/>
      <c r="RVY408" s="1309"/>
      <c r="RVZ408" s="1309"/>
      <c r="RWA408" s="1309"/>
      <c r="RWB408" s="1309"/>
      <c r="RWC408" s="1309"/>
      <c r="RWD408" s="1309"/>
      <c r="RWE408" s="1309"/>
      <c r="RWF408" s="1309"/>
      <c r="RWG408" s="1309"/>
      <c r="RWH408" s="1309"/>
      <c r="RWI408" s="1309"/>
      <c r="RWJ408" s="1309"/>
      <c r="RWK408" s="1309"/>
      <c r="RWL408" s="1309"/>
      <c r="RWM408" s="1309"/>
      <c r="RWN408" s="1309"/>
      <c r="RWO408" s="1309"/>
      <c r="RWP408" s="1309"/>
      <c r="RWQ408" s="1309"/>
      <c r="RWR408" s="1309"/>
      <c r="RWS408" s="1309"/>
      <c r="RWT408" s="1309"/>
      <c r="RWU408" s="1309"/>
      <c r="RWV408" s="1309"/>
      <c r="RWW408" s="1309"/>
      <c r="RWX408" s="1309"/>
      <c r="RWY408" s="1309"/>
      <c r="RWZ408" s="1309"/>
      <c r="RXA408" s="1309"/>
      <c r="RXB408" s="1309"/>
      <c r="RXC408" s="1309"/>
      <c r="RXD408" s="1309"/>
      <c r="RXE408" s="1309"/>
      <c r="RXF408" s="1309"/>
      <c r="RXG408" s="1309"/>
      <c r="RXH408" s="1309"/>
      <c r="RXI408" s="1309"/>
      <c r="RXJ408" s="1309"/>
      <c r="RXK408" s="1309"/>
      <c r="RXL408" s="1309"/>
      <c r="RXM408" s="1309"/>
      <c r="RXN408" s="1309"/>
      <c r="RXO408" s="1309"/>
      <c r="RXP408" s="1309"/>
      <c r="RXQ408" s="1309"/>
      <c r="RXR408" s="1309"/>
      <c r="RXS408" s="1309"/>
      <c r="RXT408" s="1309"/>
      <c r="RXU408" s="1309"/>
      <c r="RXV408" s="1309"/>
      <c r="RXW408" s="1309"/>
      <c r="RXX408" s="1309"/>
      <c r="RXY408" s="1309"/>
      <c r="RXZ408" s="1309"/>
      <c r="RYA408" s="1309"/>
      <c r="RYB408" s="1309"/>
      <c r="RYC408" s="1309"/>
      <c r="RYD408" s="1309"/>
      <c r="RYE408" s="1309"/>
      <c r="RYF408" s="1309"/>
      <c r="RYG408" s="1309"/>
      <c r="RYH408" s="1309"/>
      <c r="RYI408" s="1309"/>
      <c r="RYJ408" s="1309"/>
      <c r="RYK408" s="1309"/>
      <c r="RYL408" s="1309"/>
      <c r="RYM408" s="1309"/>
      <c r="RYN408" s="1309"/>
      <c r="RYO408" s="1309"/>
      <c r="RYP408" s="1309"/>
      <c r="RYQ408" s="1309"/>
      <c r="RYR408" s="1309"/>
      <c r="RYS408" s="1309"/>
      <c r="RYT408" s="1309"/>
      <c r="RYU408" s="1309"/>
      <c r="RYV408" s="1309"/>
      <c r="RYW408" s="1309"/>
      <c r="RYX408" s="1309"/>
      <c r="RYY408" s="1309"/>
      <c r="RYZ408" s="1309"/>
      <c r="RZA408" s="1309"/>
      <c r="RZB408" s="1309"/>
      <c r="RZC408" s="1309"/>
      <c r="RZD408" s="1309"/>
      <c r="RZE408" s="1309"/>
      <c r="RZF408" s="1309"/>
      <c r="RZG408" s="1309"/>
      <c r="RZH408" s="1309"/>
      <c r="RZI408" s="1309"/>
      <c r="RZJ408" s="1309"/>
      <c r="RZK408" s="1309"/>
      <c r="RZL408" s="1309"/>
      <c r="RZM408" s="1309"/>
      <c r="RZN408" s="1309"/>
      <c r="RZO408" s="1309"/>
      <c r="RZP408" s="1309"/>
      <c r="RZQ408" s="1309"/>
      <c r="RZR408" s="1309"/>
      <c r="RZS408" s="1309"/>
      <c r="RZT408" s="1309"/>
      <c r="RZU408" s="1309"/>
      <c r="RZV408" s="1309"/>
      <c r="RZW408" s="1309"/>
      <c r="RZX408" s="1309"/>
      <c r="RZY408" s="1309"/>
      <c r="RZZ408" s="1309"/>
      <c r="SAA408" s="1309"/>
      <c r="SAB408" s="1309"/>
      <c r="SAC408" s="1309"/>
      <c r="SAD408" s="1309"/>
      <c r="SAE408" s="1309"/>
      <c r="SAF408" s="1309"/>
      <c r="SAG408" s="1309"/>
      <c r="SAH408" s="1309"/>
      <c r="SAI408" s="1309"/>
      <c r="SAJ408" s="1309"/>
      <c r="SAK408" s="1309"/>
      <c r="SAL408" s="1309"/>
      <c r="SAM408" s="1309"/>
      <c r="SAN408" s="1309"/>
      <c r="SAO408" s="1309"/>
      <c r="SAP408" s="1309"/>
      <c r="SAQ408" s="1309"/>
      <c r="SAR408" s="1309"/>
      <c r="SAS408" s="1309"/>
      <c r="SAT408" s="1309"/>
      <c r="SAU408" s="1309"/>
      <c r="SAV408" s="1309"/>
      <c r="SAW408" s="1309"/>
      <c r="SAX408" s="1309"/>
      <c r="SAY408" s="1309"/>
      <c r="SAZ408" s="1309"/>
      <c r="SBA408" s="1309"/>
      <c r="SBB408" s="1309"/>
      <c r="SBC408" s="1309"/>
      <c r="SBD408" s="1309"/>
      <c r="SBE408" s="1309"/>
      <c r="SBF408" s="1309"/>
      <c r="SBG408" s="1309"/>
      <c r="SBH408" s="1309"/>
      <c r="SBI408" s="1309"/>
      <c r="SBJ408" s="1309"/>
      <c r="SBK408" s="1309"/>
      <c r="SBL408" s="1309"/>
      <c r="SBM408" s="1309"/>
      <c r="SBN408" s="1309"/>
      <c r="SBO408" s="1309"/>
      <c r="SBP408" s="1309"/>
      <c r="SBQ408" s="1309"/>
      <c r="SBR408" s="1309"/>
      <c r="SBS408" s="1309"/>
      <c r="SBT408" s="1309"/>
      <c r="SBU408" s="1309"/>
      <c r="SBV408" s="1309"/>
      <c r="SBW408" s="1309"/>
      <c r="SBX408" s="1309"/>
      <c r="SBY408" s="1309"/>
      <c r="SBZ408" s="1309"/>
      <c r="SCA408" s="1309"/>
      <c r="SCB408" s="1309"/>
      <c r="SCC408" s="1309"/>
      <c r="SCD408" s="1309"/>
      <c r="SCE408" s="1309"/>
      <c r="SCF408" s="1309"/>
      <c r="SCG408" s="1309"/>
      <c r="SCH408" s="1309"/>
      <c r="SCI408" s="1309"/>
      <c r="SCJ408" s="1309"/>
      <c r="SCK408" s="1309"/>
      <c r="SCL408" s="1309"/>
      <c r="SCM408" s="1309"/>
      <c r="SCN408" s="1309"/>
      <c r="SCO408" s="1309"/>
      <c r="SCP408" s="1309"/>
      <c r="SCQ408" s="1309"/>
      <c r="SCR408" s="1309"/>
      <c r="SCS408" s="1309"/>
      <c r="SCT408" s="1309"/>
      <c r="SCU408" s="1309"/>
      <c r="SCV408" s="1309"/>
      <c r="SCW408" s="1309"/>
      <c r="SCX408" s="1309"/>
      <c r="SCY408" s="1309"/>
      <c r="SCZ408" s="1309"/>
      <c r="SDA408" s="1309"/>
      <c r="SDB408" s="1309"/>
      <c r="SDC408" s="1309"/>
      <c r="SDD408" s="1309"/>
      <c r="SDE408" s="1309"/>
      <c r="SDF408" s="1309"/>
      <c r="SDG408" s="1309"/>
      <c r="SDH408" s="1309"/>
      <c r="SDI408" s="1309"/>
      <c r="SDJ408" s="1309"/>
      <c r="SDK408" s="1309"/>
      <c r="SDL408" s="1309"/>
      <c r="SDM408" s="1309"/>
      <c r="SDN408" s="1309"/>
      <c r="SDO408" s="1309"/>
      <c r="SDP408" s="1309"/>
      <c r="SDQ408" s="1309"/>
      <c r="SDR408" s="1309"/>
      <c r="SDS408" s="1309"/>
      <c r="SDT408" s="1309"/>
      <c r="SDU408" s="1309"/>
      <c r="SDV408" s="1309"/>
      <c r="SDW408" s="1309"/>
      <c r="SDX408" s="1309"/>
      <c r="SDY408" s="1309"/>
      <c r="SDZ408" s="1309"/>
      <c r="SEA408" s="1309"/>
      <c r="SEB408" s="1309"/>
      <c r="SEC408" s="1309"/>
      <c r="SED408" s="1309"/>
      <c r="SEE408" s="1309"/>
      <c r="SEF408" s="1309"/>
      <c r="SEG408" s="1309"/>
      <c r="SEH408" s="1309"/>
      <c r="SEI408" s="1309"/>
      <c r="SEJ408" s="1309"/>
      <c r="SEK408" s="1309"/>
      <c r="SEL408" s="1309"/>
      <c r="SEM408" s="1309"/>
      <c r="SEN408" s="1309"/>
      <c r="SEO408" s="1309"/>
      <c r="SEP408" s="1309"/>
      <c r="SEQ408" s="1309"/>
      <c r="SER408" s="1309"/>
      <c r="SES408" s="1309"/>
      <c r="SET408" s="1309"/>
      <c r="SEU408" s="1309"/>
      <c r="SEV408" s="1309"/>
      <c r="SEW408" s="1309"/>
      <c r="SEX408" s="1309"/>
      <c r="SEY408" s="1309"/>
      <c r="SEZ408" s="1309"/>
      <c r="SFA408" s="1309"/>
      <c r="SFB408" s="1309"/>
      <c r="SFC408" s="1309"/>
      <c r="SFD408" s="1309"/>
      <c r="SFE408" s="1309"/>
      <c r="SFF408" s="1309"/>
      <c r="SFG408" s="1309"/>
      <c r="SFH408" s="1309"/>
      <c r="SFI408" s="1309"/>
      <c r="SFJ408" s="1309"/>
      <c r="SFK408" s="1309"/>
      <c r="SFL408" s="1309"/>
      <c r="SFM408" s="1309"/>
      <c r="SFN408" s="1309"/>
      <c r="SFO408" s="1309"/>
      <c r="SFP408" s="1309"/>
      <c r="SFQ408" s="1309"/>
      <c r="SFR408" s="1309"/>
      <c r="SFS408" s="1309"/>
      <c r="SFT408" s="1309"/>
      <c r="SFU408" s="1309"/>
      <c r="SFV408" s="1309"/>
      <c r="SFW408" s="1309"/>
      <c r="SFX408" s="1309"/>
      <c r="SFY408" s="1309"/>
      <c r="SFZ408" s="1309"/>
      <c r="SGA408" s="1309"/>
      <c r="SGB408" s="1309"/>
      <c r="SGC408" s="1309"/>
      <c r="SGD408" s="1309"/>
      <c r="SGE408" s="1309"/>
      <c r="SGF408" s="1309"/>
      <c r="SGG408" s="1309"/>
      <c r="SGH408" s="1309"/>
      <c r="SGI408" s="1309"/>
      <c r="SGJ408" s="1309"/>
      <c r="SGK408" s="1309"/>
      <c r="SGL408" s="1309"/>
      <c r="SGM408" s="1309"/>
      <c r="SGN408" s="1309"/>
      <c r="SGO408" s="1309"/>
      <c r="SGP408" s="1309"/>
      <c r="SGQ408" s="1309"/>
      <c r="SGR408" s="1309"/>
      <c r="SGS408" s="1309"/>
      <c r="SGT408" s="1309"/>
      <c r="SGU408" s="1309"/>
      <c r="SGV408" s="1309"/>
      <c r="SGW408" s="1309"/>
      <c r="SGX408" s="1309"/>
      <c r="SGY408" s="1309"/>
      <c r="SGZ408" s="1309"/>
      <c r="SHA408" s="1309"/>
      <c r="SHB408" s="1309"/>
      <c r="SHC408" s="1309"/>
      <c r="SHD408" s="1309"/>
      <c r="SHE408" s="1309"/>
      <c r="SHF408" s="1309"/>
      <c r="SHG408" s="1309"/>
      <c r="SHH408" s="1309"/>
      <c r="SHI408" s="1309"/>
      <c r="SHJ408" s="1309"/>
      <c r="SHK408" s="1309"/>
      <c r="SHL408" s="1309"/>
      <c r="SHM408" s="1309"/>
      <c r="SHN408" s="1309"/>
      <c r="SHO408" s="1309"/>
      <c r="SHP408" s="1309"/>
      <c r="SHQ408" s="1309"/>
      <c r="SHR408" s="1309"/>
      <c r="SHS408" s="1309"/>
      <c r="SHT408" s="1309"/>
      <c r="SHU408" s="1309"/>
      <c r="SHV408" s="1309"/>
      <c r="SHW408" s="1309"/>
      <c r="SHX408" s="1309"/>
      <c r="SHY408" s="1309"/>
      <c r="SHZ408" s="1309"/>
      <c r="SIA408" s="1309"/>
      <c r="SIB408" s="1309"/>
      <c r="SIC408" s="1309"/>
      <c r="SID408" s="1309"/>
      <c r="SIE408" s="1309"/>
      <c r="SIF408" s="1309"/>
      <c r="SIG408" s="1309"/>
      <c r="SIH408" s="1309"/>
      <c r="SII408" s="1309"/>
      <c r="SIJ408" s="1309"/>
      <c r="SIK408" s="1309"/>
      <c r="SIL408" s="1309"/>
      <c r="SIM408" s="1309"/>
      <c r="SIN408" s="1309"/>
      <c r="SIO408" s="1309"/>
      <c r="SIP408" s="1309"/>
      <c r="SIQ408" s="1309"/>
      <c r="SIR408" s="1309"/>
      <c r="SIS408" s="1309"/>
      <c r="SIT408" s="1309"/>
      <c r="SIU408" s="1309"/>
      <c r="SIV408" s="1309"/>
      <c r="SIW408" s="1309"/>
      <c r="SIX408" s="1309"/>
      <c r="SIY408" s="1309"/>
      <c r="SIZ408" s="1309"/>
      <c r="SJA408" s="1309"/>
      <c r="SJB408" s="1309"/>
      <c r="SJC408" s="1309"/>
      <c r="SJD408" s="1309"/>
      <c r="SJE408" s="1309"/>
      <c r="SJF408" s="1309"/>
      <c r="SJG408" s="1309"/>
      <c r="SJH408" s="1309"/>
      <c r="SJI408" s="1309"/>
      <c r="SJJ408" s="1309"/>
      <c r="SJK408" s="1309"/>
      <c r="SJL408" s="1309"/>
      <c r="SJM408" s="1309"/>
      <c r="SJN408" s="1309"/>
      <c r="SJO408" s="1309"/>
      <c r="SJP408" s="1309"/>
      <c r="SJQ408" s="1309"/>
      <c r="SJR408" s="1309"/>
      <c r="SJS408" s="1309"/>
      <c r="SJT408" s="1309"/>
      <c r="SJU408" s="1309"/>
      <c r="SJV408" s="1309"/>
      <c r="SJW408" s="1309"/>
      <c r="SJX408" s="1309"/>
      <c r="SJY408" s="1309"/>
      <c r="SJZ408" s="1309"/>
      <c r="SKA408" s="1309"/>
      <c r="SKB408" s="1309"/>
      <c r="SKC408" s="1309"/>
      <c r="SKD408" s="1309"/>
      <c r="SKE408" s="1309"/>
      <c r="SKF408" s="1309"/>
      <c r="SKG408" s="1309"/>
      <c r="SKH408" s="1309"/>
      <c r="SKI408" s="1309"/>
      <c r="SKJ408" s="1309"/>
      <c r="SKK408" s="1309"/>
      <c r="SKL408" s="1309"/>
      <c r="SKM408" s="1309"/>
      <c r="SKN408" s="1309"/>
      <c r="SKO408" s="1309"/>
      <c r="SKP408" s="1309"/>
      <c r="SKQ408" s="1309"/>
      <c r="SKR408" s="1309"/>
      <c r="SKS408" s="1309"/>
      <c r="SKT408" s="1309"/>
      <c r="SKU408" s="1309"/>
      <c r="SKV408" s="1309"/>
      <c r="SKW408" s="1309"/>
      <c r="SKX408" s="1309"/>
      <c r="SKY408" s="1309"/>
      <c r="SKZ408" s="1309"/>
      <c r="SLA408" s="1309"/>
      <c r="SLB408" s="1309"/>
      <c r="SLC408" s="1309"/>
      <c r="SLD408" s="1309"/>
      <c r="SLE408" s="1309"/>
      <c r="SLF408" s="1309"/>
      <c r="SLG408" s="1309"/>
      <c r="SLH408" s="1309"/>
      <c r="SLI408" s="1309"/>
      <c r="SLJ408" s="1309"/>
      <c r="SLK408" s="1309"/>
      <c r="SLL408" s="1309"/>
      <c r="SLM408" s="1309"/>
      <c r="SLN408" s="1309"/>
      <c r="SLO408" s="1309"/>
      <c r="SLP408" s="1309"/>
      <c r="SLQ408" s="1309"/>
      <c r="SLR408" s="1309"/>
      <c r="SLS408" s="1309"/>
      <c r="SLT408" s="1309"/>
      <c r="SLU408" s="1309"/>
      <c r="SLV408" s="1309"/>
      <c r="SLW408" s="1309"/>
      <c r="SLX408" s="1309"/>
      <c r="SLY408" s="1309"/>
      <c r="SLZ408" s="1309"/>
      <c r="SMA408" s="1309"/>
      <c r="SMB408" s="1309"/>
      <c r="SMC408" s="1309"/>
      <c r="SMD408" s="1309"/>
      <c r="SME408" s="1309"/>
      <c r="SMF408" s="1309"/>
      <c r="SMG408" s="1309"/>
      <c r="SMH408" s="1309"/>
      <c r="SMI408" s="1309"/>
      <c r="SMJ408" s="1309"/>
      <c r="SMK408" s="1309"/>
      <c r="SML408" s="1309"/>
      <c r="SMM408" s="1309"/>
      <c r="SMN408" s="1309"/>
      <c r="SMO408" s="1309"/>
      <c r="SMP408" s="1309"/>
      <c r="SMQ408" s="1309"/>
      <c r="SMR408" s="1309"/>
      <c r="SMS408" s="1309"/>
      <c r="SMT408" s="1309"/>
      <c r="SMU408" s="1309"/>
      <c r="SMV408" s="1309"/>
      <c r="SMW408" s="1309"/>
      <c r="SMX408" s="1309"/>
      <c r="SMY408" s="1309"/>
      <c r="SMZ408" s="1309"/>
      <c r="SNA408" s="1309"/>
      <c r="SNB408" s="1309"/>
      <c r="SNC408" s="1309"/>
      <c r="SND408" s="1309"/>
      <c r="SNE408" s="1309"/>
      <c r="SNF408" s="1309"/>
      <c r="SNG408" s="1309"/>
      <c r="SNH408" s="1309"/>
      <c r="SNI408" s="1309"/>
      <c r="SNJ408" s="1309"/>
      <c r="SNK408" s="1309"/>
      <c r="SNL408" s="1309"/>
      <c r="SNM408" s="1309"/>
      <c r="SNN408" s="1309"/>
      <c r="SNO408" s="1309"/>
      <c r="SNP408" s="1309"/>
      <c r="SNQ408" s="1309"/>
      <c r="SNR408" s="1309"/>
      <c r="SNS408" s="1309"/>
      <c r="SNT408" s="1309"/>
      <c r="SNU408" s="1309"/>
      <c r="SNV408" s="1309"/>
      <c r="SNW408" s="1309"/>
      <c r="SNX408" s="1309"/>
      <c r="SNY408" s="1309"/>
      <c r="SNZ408" s="1309"/>
      <c r="SOA408" s="1309"/>
      <c r="SOB408" s="1309"/>
      <c r="SOC408" s="1309"/>
      <c r="SOD408" s="1309"/>
      <c r="SOE408" s="1309"/>
      <c r="SOF408" s="1309"/>
      <c r="SOG408" s="1309"/>
      <c r="SOH408" s="1309"/>
      <c r="SOI408" s="1309"/>
      <c r="SOJ408" s="1309"/>
      <c r="SOK408" s="1309"/>
      <c r="SOL408" s="1309"/>
      <c r="SOM408" s="1309"/>
      <c r="SON408" s="1309"/>
      <c r="SOO408" s="1309"/>
      <c r="SOP408" s="1309"/>
      <c r="SOQ408" s="1309"/>
      <c r="SOR408" s="1309"/>
      <c r="SOS408" s="1309"/>
      <c r="SOT408" s="1309"/>
      <c r="SOU408" s="1309"/>
      <c r="SOV408" s="1309"/>
      <c r="SOW408" s="1309"/>
      <c r="SOX408" s="1309"/>
      <c r="SOY408" s="1309"/>
      <c r="SOZ408" s="1309"/>
      <c r="SPA408" s="1309"/>
      <c r="SPB408" s="1309"/>
      <c r="SPC408" s="1309"/>
      <c r="SPD408" s="1309"/>
      <c r="SPE408" s="1309"/>
      <c r="SPF408" s="1309"/>
      <c r="SPG408" s="1309"/>
      <c r="SPH408" s="1309"/>
      <c r="SPI408" s="1309"/>
      <c r="SPJ408" s="1309"/>
      <c r="SPK408" s="1309"/>
      <c r="SPL408" s="1309"/>
      <c r="SPM408" s="1309"/>
      <c r="SPN408" s="1309"/>
      <c r="SPO408" s="1309"/>
      <c r="SPP408" s="1309"/>
      <c r="SPQ408" s="1309"/>
      <c r="SPR408" s="1309"/>
      <c r="SPS408" s="1309"/>
      <c r="SPT408" s="1309"/>
      <c r="SPU408" s="1309"/>
      <c r="SPV408" s="1309"/>
      <c r="SPW408" s="1309"/>
      <c r="SPX408" s="1309"/>
      <c r="SPY408" s="1309"/>
      <c r="SPZ408" s="1309"/>
      <c r="SQA408" s="1309"/>
      <c r="SQB408" s="1309"/>
      <c r="SQC408" s="1309"/>
      <c r="SQD408" s="1309"/>
      <c r="SQE408" s="1309"/>
      <c r="SQF408" s="1309"/>
      <c r="SQG408" s="1309"/>
      <c r="SQH408" s="1309"/>
      <c r="SQI408" s="1309"/>
      <c r="SQJ408" s="1309"/>
      <c r="SQK408" s="1309"/>
      <c r="SQL408" s="1309"/>
      <c r="SQM408" s="1309"/>
      <c r="SQN408" s="1309"/>
      <c r="SQO408" s="1309"/>
      <c r="SQP408" s="1309"/>
      <c r="SQQ408" s="1309"/>
      <c r="SQR408" s="1309"/>
      <c r="SQS408" s="1309"/>
      <c r="SQT408" s="1309"/>
      <c r="SQU408" s="1309"/>
      <c r="SQV408" s="1309"/>
      <c r="SQW408" s="1309"/>
      <c r="SQX408" s="1309"/>
      <c r="SQY408" s="1309"/>
      <c r="SQZ408" s="1309"/>
      <c r="SRA408" s="1309"/>
      <c r="SRB408" s="1309"/>
      <c r="SRC408" s="1309"/>
      <c r="SRD408" s="1309"/>
      <c r="SRE408" s="1309"/>
      <c r="SRF408" s="1309"/>
      <c r="SRG408" s="1309"/>
      <c r="SRH408" s="1309"/>
      <c r="SRI408" s="1309"/>
      <c r="SRJ408" s="1309"/>
      <c r="SRK408" s="1309"/>
      <c r="SRL408" s="1309"/>
      <c r="SRM408" s="1309"/>
      <c r="SRN408" s="1309"/>
      <c r="SRO408" s="1309"/>
      <c r="SRP408" s="1309"/>
      <c r="SRQ408" s="1309"/>
      <c r="SRR408" s="1309"/>
      <c r="SRS408" s="1309"/>
      <c r="SRT408" s="1309"/>
      <c r="SRU408" s="1309"/>
      <c r="SRV408" s="1309"/>
      <c r="SRW408" s="1309"/>
      <c r="SRX408" s="1309"/>
      <c r="SRY408" s="1309"/>
      <c r="SRZ408" s="1309"/>
      <c r="SSA408" s="1309"/>
      <c r="SSB408" s="1309"/>
      <c r="SSC408" s="1309"/>
      <c r="SSD408" s="1309"/>
      <c r="SSE408" s="1309"/>
      <c r="SSF408" s="1309"/>
      <c r="SSG408" s="1309"/>
      <c r="SSH408" s="1309"/>
      <c r="SSI408" s="1309"/>
      <c r="SSJ408" s="1309"/>
      <c r="SSK408" s="1309"/>
      <c r="SSL408" s="1309"/>
      <c r="SSM408" s="1309"/>
      <c r="SSN408" s="1309"/>
      <c r="SSO408" s="1309"/>
      <c r="SSP408" s="1309"/>
      <c r="SSQ408" s="1309"/>
      <c r="SSR408" s="1309"/>
      <c r="SSS408" s="1309"/>
      <c r="SST408" s="1309"/>
      <c r="SSU408" s="1309"/>
      <c r="SSV408" s="1309"/>
      <c r="SSW408" s="1309"/>
      <c r="SSX408" s="1309"/>
      <c r="SSY408" s="1309"/>
      <c r="SSZ408" s="1309"/>
      <c r="STA408" s="1309"/>
      <c r="STB408" s="1309"/>
      <c r="STC408" s="1309"/>
      <c r="STD408" s="1309"/>
      <c r="STE408" s="1309"/>
      <c r="STF408" s="1309"/>
      <c r="STG408" s="1309"/>
      <c r="STH408" s="1309"/>
      <c r="STI408" s="1309"/>
      <c r="STJ408" s="1309"/>
      <c r="STK408" s="1309"/>
      <c r="STL408" s="1309"/>
      <c r="STM408" s="1309"/>
      <c r="STN408" s="1309"/>
      <c r="STO408" s="1309"/>
      <c r="STP408" s="1309"/>
      <c r="STQ408" s="1309"/>
      <c r="STR408" s="1309"/>
      <c r="STS408" s="1309"/>
      <c r="STT408" s="1309"/>
      <c r="STU408" s="1309"/>
      <c r="STV408" s="1309"/>
      <c r="STW408" s="1309"/>
      <c r="STX408" s="1309"/>
      <c r="STY408" s="1309"/>
      <c r="STZ408" s="1309"/>
      <c r="SUA408" s="1309"/>
      <c r="SUB408" s="1309"/>
      <c r="SUC408" s="1309"/>
      <c r="SUD408" s="1309"/>
      <c r="SUE408" s="1309"/>
      <c r="SUF408" s="1309"/>
      <c r="SUG408" s="1309"/>
      <c r="SUH408" s="1309"/>
      <c r="SUI408" s="1309"/>
      <c r="SUJ408" s="1309"/>
      <c r="SUK408" s="1309"/>
      <c r="SUL408" s="1309"/>
      <c r="SUM408" s="1309"/>
      <c r="SUN408" s="1309"/>
      <c r="SUO408" s="1309"/>
      <c r="SUP408" s="1309"/>
      <c r="SUQ408" s="1309"/>
      <c r="SUR408" s="1309"/>
      <c r="SUS408" s="1309"/>
      <c r="SUT408" s="1309"/>
      <c r="SUU408" s="1309"/>
      <c r="SUV408" s="1309"/>
      <c r="SUW408" s="1309"/>
      <c r="SUX408" s="1309"/>
      <c r="SUY408" s="1309"/>
      <c r="SUZ408" s="1309"/>
      <c r="SVA408" s="1309"/>
      <c r="SVB408" s="1309"/>
      <c r="SVC408" s="1309"/>
      <c r="SVD408" s="1309"/>
      <c r="SVE408" s="1309"/>
      <c r="SVF408" s="1309"/>
      <c r="SVG408" s="1309"/>
      <c r="SVH408" s="1309"/>
      <c r="SVI408" s="1309"/>
      <c r="SVJ408" s="1309"/>
      <c r="SVK408" s="1309"/>
      <c r="SVL408" s="1309"/>
      <c r="SVM408" s="1309"/>
      <c r="SVN408" s="1309"/>
      <c r="SVO408" s="1309"/>
      <c r="SVP408" s="1309"/>
      <c r="SVQ408" s="1309"/>
      <c r="SVR408" s="1309"/>
      <c r="SVS408" s="1309"/>
      <c r="SVT408" s="1309"/>
      <c r="SVU408" s="1309"/>
      <c r="SVV408" s="1309"/>
      <c r="SVW408" s="1309"/>
      <c r="SVX408" s="1309"/>
      <c r="SVY408" s="1309"/>
      <c r="SVZ408" s="1309"/>
      <c r="SWA408" s="1309"/>
      <c r="SWB408" s="1309"/>
      <c r="SWC408" s="1309"/>
      <c r="SWD408" s="1309"/>
      <c r="SWE408" s="1309"/>
      <c r="SWF408" s="1309"/>
      <c r="SWG408" s="1309"/>
      <c r="SWH408" s="1309"/>
      <c r="SWI408" s="1309"/>
      <c r="SWJ408" s="1309"/>
      <c r="SWK408" s="1309"/>
      <c r="SWL408" s="1309"/>
      <c r="SWM408" s="1309"/>
      <c r="SWN408" s="1309"/>
      <c r="SWO408" s="1309"/>
      <c r="SWP408" s="1309"/>
      <c r="SWQ408" s="1309"/>
      <c r="SWR408" s="1309"/>
      <c r="SWS408" s="1309"/>
      <c r="SWT408" s="1309"/>
      <c r="SWU408" s="1309"/>
      <c r="SWV408" s="1309"/>
      <c r="SWW408" s="1309"/>
      <c r="SWX408" s="1309"/>
      <c r="SWY408" s="1309"/>
      <c r="SWZ408" s="1309"/>
      <c r="SXA408" s="1309"/>
      <c r="SXB408" s="1309"/>
      <c r="SXC408" s="1309"/>
      <c r="SXD408" s="1309"/>
      <c r="SXE408" s="1309"/>
      <c r="SXF408" s="1309"/>
      <c r="SXG408" s="1309"/>
      <c r="SXH408" s="1309"/>
      <c r="SXI408" s="1309"/>
      <c r="SXJ408" s="1309"/>
      <c r="SXK408" s="1309"/>
      <c r="SXL408" s="1309"/>
      <c r="SXM408" s="1309"/>
      <c r="SXN408" s="1309"/>
      <c r="SXO408" s="1309"/>
      <c r="SXP408" s="1309"/>
      <c r="SXQ408" s="1309"/>
      <c r="SXR408" s="1309"/>
      <c r="SXS408" s="1309"/>
      <c r="SXT408" s="1309"/>
      <c r="SXU408" s="1309"/>
      <c r="SXV408" s="1309"/>
      <c r="SXW408" s="1309"/>
      <c r="SXX408" s="1309"/>
      <c r="SXY408" s="1309"/>
      <c r="SXZ408" s="1309"/>
      <c r="SYA408" s="1309"/>
      <c r="SYB408" s="1309"/>
      <c r="SYC408" s="1309"/>
      <c r="SYD408" s="1309"/>
      <c r="SYE408" s="1309"/>
      <c r="SYF408" s="1309"/>
      <c r="SYG408" s="1309"/>
      <c r="SYH408" s="1309"/>
      <c r="SYI408" s="1309"/>
      <c r="SYJ408" s="1309"/>
      <c r="SYK408" s="1309"/>
      <c r="SYL408" s="1309"/>
      <c r="SYM408" s="1309"/>
      <c r="SYN408" s="1309"/>
      <c r="SYO408" s="1309"/>
      <c r="SYP408" s="1309"/>
      <c r="SYQ408" s="1309"/>
      <c r="SYR408" s="1309"/>
      <c r="SYS408" s="1309"/>
      <c r="SYT408" s="1309"/>
      <c r="SYU408" s="1309"/>
      <c r="SYV408" s="1309"/>
      <c r="SYW408" s="1309"/>
      <c r="SYX408" s="1309"/>
      <c r="SYY408" s="1309"/>
      <c r="SYZ408" s="1309"/>
      <c r="SZA408" s="1309"/>
      <c r="SZB408" s="1309"/>
      <c r="SZC408" s="1309"/>
      <c r="SZD408" s="1309"/>
      <c r="SZE408" s="1309"/>
      <c r="SZF408" s="1309"/>
      <c r="SZG408" s="1309"/>
      <c r="SZH408" s="1309"/>
      <c r="SZI408" s="1309"/>
      <c r="SZJ408" s="1309"/>
      <c r="SZK408" s="1309"/>
      <c r="SZL408" s="1309"/>
      <c r="SZM408" s="1309"/>
      <c r="SZN408" s="1309"/>
      <c r="SZO408" s="1309"/>
      <c r="SZP408" s="1309"/>
      <c r="SZQ408" s="1309"/>
      <c r="SZR408" s="1309"/>
      <c r="SZS408" s="1309"/>
      <c r="SZT408" s="1309"/>
      <c r="SZU408" s="1309"/>
      <c r="SZV408" s="1309"/>
      <c r="SZW408" s="1309"/>
      <c r="SZX408" s="1309"/>
      <c r="SZY408" s="1309"/>
      <c r="SZZ408" s="1309"/>
      <c r="TAA408" s="1309"/>
      <c r="TAB408" s="1309"/>
      <c r="TAC408" s="1309"/>
      <c r="TAD408" s="1309"/>
      <c r="TAE408" s="1309"/>
      <c r="TAF408" s="1309"/>
      <c r="TAG408" s="1309"/>
      <c r="TAH408" s="1309"/>
      <c r="TAI408" s="1309"/>
      <c r="TAJ408" s="1309"/>
      <c r="TAK408" s="1309"/>
      <c r="TAL408" s="1309"/>
      <c r="TAM408" s="1309"/>
      <c r="TAN408" s="1309"/>
      <c r="TAO408" s="1309"/>
      <c r="TAP408" s="1309"/>
      <c r="TAQ408" s="1309"/>
      <c r="TAR408" s="1309"/>
      <c r="TAS408" s="1309"/>
      <c r="TAT408" s="1309"/>
      <c r="TAU408" s="1309"/>
      <c r="TAV408" s="1309"/>
      <c r="TAW408" s="1309"/>
      <c r="TAX408" s="1309"/>
      <c r="TAY408" s="1309"/>
      <c r="TAZ408" s="1309"/>
      <c r="TBA408" s="1309"/>
      <c r="TBB408" s="1309"/>
      <c r="TBC408" s="1309"/>
      <c r="TBD408" s="1309"/>
      <c r="TBE408" s="1309"/>
      <c r="TBF408" s="1309"/>
      <c r="TBG408" s="1309"/>
      <c r="TBH408" s="1309"/>
      <c r="TBI408" s="1309"/>
      <c r="TBJ408" s="1309"/>
      <c r="TBK408" s="1309"/>
      <c r="TBL408" s="1309"/>
      <c r="TBM408" s="1309"/>
      <c r="TBN408" s="1309"/>
      <c r="TBO408" s="1309"/>
      <c r="TBP408" s="1309"/>
      <c r="TBQ408" s="1309"/>
      <c r="TBR408" s="1309"/>
      <c r="TBS408" s="1309"/>
      <c r="TBT408" s="1309"/>
      <c r="TBU408" s="1309"/>
      <c r="TBV408" s="1309"/>
      <c r="TBW408" s="1309"/>
      <c r="TBX408" s="1309"/>
      <c r="TBY408" s="1309"/>
      <c r="TBZ408" s="1309"/>
      <c r="TCA408" s="1309"/>
      <c r="TCB408" s="1309"/>
      <c r="TCC408" s="1309"/>
      <c r="TCD408" s="1309"/>
      <c r="TCE408" s="1309"/>
      <c r="TCF408" s="1309"/>
      <c r="TCG408" s="1309"/>
      <c r="TCH408" s="1309"/>
      <c r="TCI408" s="1309"/>
      <c r="TCJ408" s="1309"/>
      <c r="TCK408" s="1309"/>
      <c r="TCL408" s="1309"/>
      <c r="TCM408" s="1309"/>
      <c r="TCN408" s="1309"/>
      <c r="TCO408" s="1309"/>
      <c r="TCP408" s="1309"/>
      <c r="TCQ408" s="1309"/>
      <c r="TCR408" s="1309"/>
      <c r="TCS408" s="1309"/>
      <c r="TCT408" s="1309"/>
      <c r="TCU408" s="1309"/>
      <c r="TCV408" s="1309"/>
      <c r="TCW408" s="1309"/>
      <c r="TCX408" s="1309"/>
      <c r="TCY408" s="1309"/>
      <c r="TCZ408" s="1309"/>
      <c r="TDA408" s="1309"/>
      <c r="TDB408" s="1309"/>
      <c r="TDC408" s="1309"/>
      <c r="TDD408" s="1309"/>
      <c r="TDE408" s="1309"/>
      <c r="TDF408" s="1309"/>
      <c r="TDG408" s="1309"/>
      <c r="TDH408" s="1309"/>
      <c r="TDI408" s="1309"/>
      <c r="TDJ408" s="1309"/>
      <c r="TDK408" s="1309"/>
      <c r="TDL408" s="1309"/>
      <c r="TDM408" s="1309"/>
      <c r="TDN408" s="1309"/>
      <c r="TDO408" s="1309"/>
      <c r="TDP408" s="1309"/>
      <c r="TDQ408" s="1309"/>
      <c r="TDR408" s="1309"/>
      <c r="TDS408" s="1309"/>
      <c r="TDT408" s="1309"/>
      <c r="TDU408" s="1309"/>
      <c r="TDV408" s="1309"/>
      <c r="TDW408" s="1309"/>
      <c r="TDX408" s="1309"/>
      <c r="TDY408" s="1309"/>
      <c r="TDZ408" s="1309"/>
      <c r="TEA408" s="1309"/>
      <c r="TEB408" s="1309"/>
      <c r="TEC408" s="1309"/>
      <c r="TED408" s="1309"/>
      <c r="TEE408" s="1309"/>
      <c r="TEF408" s="1309"/>
      <c r="TEG408" s="1309"/>
      <c r="TEH408" s="1309"/>
      <c r="TEI408" s="1309"/>
      <c r="TEJ408" s="1309"/>
      <c r="TEK408" s="1309"/>
      <c r="TEL408" s="1309"/>
      <c r="TEM408" s="1309"/>
      <c r="TEN408" s="1309"/>
      <c r="TEO408" s="1309"/>
      <c r="TEP408" s="1309"/>
      <c r="TEQ408" s="1309"/>
      <c r="TER408" s="1309"/>
      <c r="TES408" s="1309"/>
      <c r="TET408" s="1309"/>
      <c r="TEU408" s="1309"/>
      <c r="TEV408" s="1309"/>
      <c r="TEW408" s="1309"/>
      <c r="TEX408" s="1309"/>
      <c r="TEY408" s="1309"/>
      <c r="TEZ408" s="1309"/>
      <c r="TFA408" s="1309"/>
      <c r="TFB408" s="1309"/>
      <c r="TFC408" s="1309"/>
      <c r="TFD408" s="1309"/>
      <c r="TFE408" s="1309"/>
      <c r="TFF408" s="1309"/>
      <c r="TFG408" s="1309"/>
      <c r="TFH408" s="1309"/>
      <c r="TFI408" s="1309"/>
      <c r="TFJ408" s="1309"/>
      <c r="TFK408" s="1309"/>
      <c r="TFL408" s="1309"/>
      <c r="TFM408" s="1309"/>
      <c r="TFN408" s="1309"/>
      <c r="TFO408" s="1309"/>
      <c r="TFP408" s="1309"/>
      <c r="TFQ408" s="1309"/>
      <c r="TFR408" s="1309"/>
      <c r="TFS408" s="1309"/>
      <c r="TFT408" s="1309"/>
      <c r="TFU408" s="1309"/>
      <c r="TFV408" s="1309"/>
      <c r="TFW408" s="1309"/>
      <c r="TFX408" s="1309"/>
      <c r="TFY408" s="1309"/>
      <c r="TFZ408" s="1309"/>
      <c r="TGA408" s="1309"/>
      <c r="TGB408" s="1309"/>
      <c r="TGC408" s="1309"/>
      <c r="TGD408" s="1309"/>
      <c r="TGE408" s="1309"/>
      <c r="TGF408" s="1309"/>
      <c r="TGG408" s="1309"/>
      <c r="TGH408" s="1309"/>
      <c r="TGI408" s="1309"/>
      <c r="TGJ408" s="1309"/>
      <c r="TGK408" s="1309"/>
      <c r="TGL408" s="1309"/>
      <c r="TGM408" s="1309"/>
      <c r="TGN408" s="1309"/>
      <c r="TGO408" s="1309"/>
      <c r="TGP408" s="1309"/>
      <c r="TGQ408" s="1309"/>
      <c r="TGR408" s="1309"/>
      <c r="TGS408" s="1309"/>
      <c r="TGT408" s="1309"/>
      <c r="TGU408" s="1309"/>
      <c r="TGV408" s="1309"/>
      <c r="TGW408" s="1309"/>
      <c r="TGX408" s="1309"/>
      <c r="TGY408" s="1309"/>
      <c r="TGZ408" s="1309"/>
      <c r="THA408" s="1309"/>
      <c r="THB408" s="1309"/>
      <c r="THC408" s="1309"/>
      <c r="THD408" s="1309"/>
      <c r="THE408" s="1309"/>
      <c r="THF408" s="1309"/>
      <c r="THG408" s="1309"/>
      <c r="THH408" s="1309"/>
      <c r="THI408" s="1309"/>
      <c r="THJ408" s="1309"/>
      <c r="THK408" s="1309"/>
      <c r="THL408" s="1309"/>
      <c r="THM408" s="1309"/>
      <c r="THN408" s="1309"/>
      <c r="THO408" s="1309"/>
      <c r="THP408" s="1309"/>
      <c r="THQ408" s="1309"/>
      <c r="THR408" s="1309"/>
      <c r="THS408" s="1309"/>
      <c r="THT408" s="1309"/>
      <c r="THU408" s="1309"/>
      <c r="THV408" s="1309"/>
      <c r="THW408" s="1309"/>
      <c r="THX408" s="1309"/>
      <c r="THY408" s="1309"/>
      <c r="THZ408" s="1309"/>
      <c r="TIA408" s="1309"/>
      <c r="TIB408" s="1309"/>
      <c r="TIC408" s="1309"/>
      <c r="TID408" s="1309"/>
      <c r="TIE408" s="1309"/>
      <c r="TIF408" s="1309"/>
      <c r="TIG408" s="1309"/>
      <c r="TIH408" s="1309"/>
      <c r="TII408" s="1309"/>
      <c r="TIJ408" s="1309"/>
      <c r="TIK408" s="1309"/>
      <c r="TIL408" s="1309"/>
      <c r="TIM408" s="1309"/>
      <c r="TIN408" s="1309"/>
      <c r="TIO408" s="1309"/>
      <c r="TIP408" s="1309"/>
      <c r="TIQ408" s="1309"/>
      <c r="TIR408" s="1309"/>
      <c r="TIS408" s="1309"/>
      <c r="TIT408" s="1309"/>
      <c r="TIU408" s="1309"/>
      <c r="TIV408" s="1309"/>
      <c r="TIW408" s="1309"/>
      <c r="TIX408" s="1309"/>
      <c r="TIY408" s="1309"/>
      <c r="TIZ408" s="1309"/>
      <c r="TJA408" s="1309"/>
      <c r="TJB408" s="1309"/>
      <c r="TJC408" s="1309"/>
      <c r="TJD408" s="1309"/>
      <c r="TJE408" s="1309"/>
      <c r="TJF408" s="1309"/>
      <c r="TJG408" s="1309"/>
      <c r="TJH408" s="1309"/>
      <c r="TJI408" s="1309"/>
      <c r="TJJ408" s="1309"/>
      <c r="TJK408" s="1309"/>
      <c r="TJL408" s="1309"/>
      <c r="TJM408" s="1309"/>
      <c r="TJN408" s="1309"/>
      <c r="TJO408" s="1309"/>
      <c r="TJP408" s="1309"/>
      <c r="TJQ408" s="1309"/>
      <c r="TJR408" s="1309"/>
      <c r="TJS408" s="1309"/>
      <c r="TJT408" s="1309"/>
      <c r="TJU408" s="1309"/>
      <c r="TJV408" s="1309"/>
      <c r="TJW408" s="1309"/>
      <c r="TJX408" s="1309"/>
      <c r="TJY408" s="1309"/>
      <c r="TJZ408" s="1309"/>
      <c r="TKA408" s="1309"/>
      <c r="TKB408" s="1309"/>
      <c r="TKC408" s="1309"/>
      <c r="TKD408" s="1309"/>
      <c r="TKE408" s="1309"/>
      <c r="TKF408" s="1309"/>
      <c r="TKG408" s="1309"/>
      <c r="TKH408" s="1309"/>
      <c r="TKI408" s="1309"/>
      <c r="TKJ408" s="1309"/>
      <c r="TKK408" s="1309"/>
      <c r="TKL408" s="1309"/>
      <c r="TKM408" s="1309"/>
      <c r="TKN408" s="1309"/>
      <c r="TKO408" s="1309"/>
      <c r="TKP408" s="1309"/>
      <c r="TKQ408" s="1309"/>
      <c r="TKR408" s="1309"/>
      <c r="TKS408" s="1309"/>
      <c r="TKT408" s="1309"/>
      <c r="TKU408" s="1309"/>
      <c r="TKV408" s="1309"/>
      <c r="TKW408" s="1309"/>
      <c r="TKX408" s="1309"/>
      <c r="TKY408" s="1309"/>
      <c r="TKZ408" s="1309"/>
      <c r="TLA408" s="1309"/>
      <c r="TLB408" s="1309"/>
      <c r="TLC408" s="1309"/>
      <c r="TLD408" s="1309"/>
      <c r="TLE408" s="1309"/>
      <c r="TLF408" s="1309"/>
      <c r="TLG408" s="1309"/>
      <c r="TLH408" s="1309"/>
      <c r="TLI408" s="1309"/>
      <c r="TLJ408" s="1309"/>
      <c r="TLK408" s="1309"/>
      <c r="TLL408" s="1309"/>
      <c r="TLM408" s="1309"/>
      <c r="TLN408" s="1309"/>
      <c r="TLO408" s="1309"/>
      <c r="TLP408" s="1309"/>
      <c r="TLQ408" s="1309"/>
      <c r="TLR408" s="1309"/>
      <c r="TLS408" s="1309"/>
      <c r="TLT408" s="1309"/>
      <c r="TLU408" s="1309"/>
      <c r="TLV408" s="1309"/>
      <c r="TLW408" s="1309"/>
      <c r="TLX408" s="1309"/>
      <c r="TLY408" s="1309"/>
      <c r="TLZ408" s="1309"/>
      <c r="TMA408" s="1309"/>
      <c r="TMB408" s="1309"/>
      <c r="TMC408" s="1309"/>
      <c r="TMD408" s="1309"/>
      <c r="TME408" s="1309"/>
      <c r="TMF408" s="1309"/>
      <c r="TMG408" s="1309"/>
      <c r="TMH408" s="1309"/>
      <c r="TMI408" s="1309"/>
      <c r="TMJ408" s="1309"/>
      <c r="TMK408" s="1309"/>
      <c r="TML408" s="1309"/>
      <c r="TMM408" s="1309"/>
      <c r="TMN408" s="1309"/>
      <c r="TMO408" s="1309"/>
      <c r="TMP408" s="1309"/>
      <c r="TMQ408" s="1309"/>
      <c r="TMR408" s="1309"/>
      <c r="TMS408" s="1309"/>
      <c r="TMT408" s="1309"/>
      <c r="TMU408" s="1309"/>
      <c r="TMV408" s="1309"/>
      <c r="TMW408" s="1309"/>
      <c r="TMX408" s="1309"/>
      <c r="TMY408" s="1309"/>
      <c r="TMZ408" s="1309"/>
      <c r="TNA408" s="1309"/>
      <c r="TNB408" s="1309"/>
      <c r="TNC408" s="1309"/>
      <c r="TND408" s="1309"/>
      <c r="TNE408" s="1309"/>
      <c r="TNF408" s="1309"/>
      <c r="TNG408" s="1309"/>
      <c r="TNH408" s="1309"/>
      <c r="TNI408" s="1309"/>
      <c r="TNJ408" s="1309"/>
      <c r="TNK408" s="1309"/>
      <c r="TNL408" s="1309"/>
      <c r="TNM408" s="1309"/>
      <c r="TNN408" s="1309"/>
      <c r="TNO408" s="1309"/>
      <c r="TNP408" s="1309"/>
      <c r="TNQ408" s="1309"/>
      <c r="TNR408" s="1309"/>
      <c r="TNS408" s="1309"/>
      <c r="TNT408" s="1309"/>
      <c r="TNU408" s="1309"/>
      <c r="TNV408" s="1309"/>
      <c r="TNW408" s="1309"/>
      <c r="TNX408" s="1309"/>
      <c r="TNY408" s="1309"/>
      <c r="TNZ408" s="1309"/>
      <c r="TOA408" s="1309"/>
      <c r="TOB408" s="1309"/>
      <c r="TOC408" s="1309"/>
      <c r="TOD408" s="1309"/>
      <c r="TOE408" s="1309"/>
      <c r="TOF408" s="1309"/>
      <c r="TOG408" s="1309"/>
      <c r="TOH408" s="1309"/>
      <c r="TOI408" s="1309"/>
      <c r="TOJ408" s="1309"/>
      <c r="TOK408" s="1309"/>
      <c r="TOL408" s="1309"/>
      <c r="TOM408" s="1309"/>
      <c r="TON408" s="1309"/>
      <c r="TOO408" s="1309"/>
      <c r="TOP408" s="1309"/>
      <c r="TOQ408" s="1309"/>
      <c r="TOR408" s="1309"/>
      <c r="TOS408" s="1309"/>
      <c r="TOT408" s="1309"/>
      <c r="TOU408" s="1309"/>
      <c r="TOV408" s="1309"/>
      <c r="TOW408" s="1309"/>
      <c r="TOX408" s="1309"/>
      <c r="TOY408" s="1309"/>
      <c r="TOZ408" s="1309"/>
      <c r="TPA408" s="1309"/>
      <c r="TPB408" s="1309"/>
      <c r="TPC408" s="1309"/>
      <c r="TPD408" s="1309"/>
      <c r="TPE408" s="1309"/>
      <c r="TPF408" s="1309"/>
      <c r="TPG408" s="1309"/>
      <c r="TPH408" s="1309"/>
      <c r="TPI408" s="1309"/>
      <c r="TPJ408" s="1309"/>
      <c r="TPK408" s="1309"/>
      <c r="TPL408" s="1309"/>
      <c r="TPM408" s="1309"/>
      <c r="TPN408" s="1309"/>
      <c r="TPO408" s="1309"/>
      <c r="TPP408" s="1309"/>
      <c r="TPQ408" s="1309"/>
      <c r="TPR408" s="1309"/>
      <c r="TPS408" s="1309"/>
      <c r="TPT408" s="1309"/>
      <c r="TPU408" s="1309"/>
      <c r="TPV408" s="1309"/>
      <c r="TPW408" s="1309"/>
      <c r="TPX408" s="1309"/>
      <c r="TPY408" s="1309"/>
      <c r="TPZ408" s="1309"/>
      <c r="TQA408" s="1309"/>
      <c r="TQB408" s="1309"/>
      <c r="TQC408" s="1309"/>
      <c r="TQD408" s="1309"/>
      <c r="TQE408" s="1309"/>
      <c r="TQF408" s="1309"/>
      <c r="TQG408" s="1309"/>
      <c r="TQH408" s="1309"/>
      <c r="TQI408" s="1309"/>
      <c r="TQJ408" s="1309"/>
      <c r="TQK408" s="1309"/>
      <c r="TQL408" s="1309"/>
      <c r="TQM408" s="1309"/>
      <c r="TQN408" s="1309"/>
      <c r="TQO408" s="1309"/>
      <c r="TQP408" s="1309"/>
      <c r="TQQ408" s="1309"/>
      <c r="TQR408" s="1309"/>
      <c r="TQS408" s="1309"/>
      <c r="TQT408" s="1309"/>
      <c r="TQU408" s="1309"/>
      <c r="TQV408" s="1309"/>
      <c r="TQW408" s="1309"/>
      <c r="TQX408" s="1309"/>
      <c r="TQY408" s="1309"/>
      <c r="TQZ408" s="1309"/>
      <c r="TRA408" s="1309"/>
      <c r="TRB408" s="1309"/>
      <c r="TRC408" s="1309"/>
      <c r="TRD408" s="1309"/>
      <c r="TRE408" s="1309"/>
      <c r="TRF408" s="1309"/>
      <c r="TRG408" s="1309"/>
      <c r="TRH408" s="1309"/>
      <c r="TRI408" s="1309"/>
      <c r="TRJ408" s="1309"/>
      <c r="TRK408" s="1309"/>
      <c r="TRL408" s="1309"/>
      <c r="TRM408" s="1309"/>
      <c r="TRN408" s="1309"/>
      <c r="TRO408" s="1309"/>
      <c r="TRP408" s="1309"/>
      <c r="TRQ408" s="1309"/>
      <c r="TRR408" s="1309"/>
      <c r="TRS408" s="1309"/>
      <c r="TRT408" s="1309"/>
      <c r="TRU408" s="1309"/>
      <c r="TRV408" s="1309"/>
      <c r="TRW408" s="1309"/>
      <c r="TRX408" s="1309"/>
      <c r="TRY408" s="1309"/>
      <c r="TRZ408" s="1309"/>
      <c r="TSA408" s="1309"/>
      <c r="TSB408" s="1309"/>
      <c r="TSC408" s="1309"/>
      <c r="TSD408" s="1309"/>
      <c r="TSE408" s="1309"/>
      <c r="TSF408" s="1309"/>
      <c r="TSG408" s="1309"/>
      <c r="TSH408" s="1309"/>
      <c r="TSI408" s="1309"/>
      <c r="TSJ408" s="1309"/>
      <c r="TSK408" s="1309"/>
      <c r="TSL408" s="1309"/>
      <c r="TSM408" s="1309"/>
      <c r="TSN408" s="1309"/>
      <c r="TSO408" s="1309"/>
      <c r="TSP408" s="1309"/>
      <c r="TSQ408" s="1309"/>
      <c r="TSR408" s="1309"/>
      <c r="TSS408" s="1309"/>
      <c r="TST408" s="1309"/>
      <c r="TSU408" s="1309"/>
      <c r="TSV408" s="1309"/>
      <c r="TSW408" s="1309"/>
      <c r="TSX408" s="1309"/>
      <c r="TSY408" s="1309"/>
      <c r="TSZ408" s="1309"/>
      <c r="TTA408" s="1309"/>
      <c r="TTB408" s="1309"/>
      <c r="TTC408" s="1309"/>
      <c r="TTD408" s="1309"/>
      <c r="TTE408" s="1309"/>
      <c r="TTF408" s="1309"/>
      <c r="TTG408" s="1309"/>
      <c r="TTH408" s="1309"/>
      <c r="TTI408" s="1309"/>
      <c r="TTJ408" s="1309"/>
      <c r="TTK408" s="1309"/>
      <c r="TTL408" s="1309"/>
      <c r="TTM408" s="1309"/>
      <c r="TTN408" s="1309"/>
      <c r="TTO408" s="1309"/>
      <c r="TTP408" s="1309"/>
      <c r="TTQ408" s="1309"/>
      <c r="TTR408" s="1309"/>
      <c r="TTS408" s="1309"/>
      <c r="TTT408" s="1309"/>
      <c r="TTU408" s="1309"/>
      <c r="TTV408" s="1309"/>
      <c r="TTW408" s="1309"/>
      <c r="TTX408" s="1309"/>
      <c r="TTY408" s="1309"/>
      <c r="TTZ408" s="1309"/>
      <c r="TUA408" s="1309"/>
      <c r="TUB408" s="1309"/>
      <c r="TUC408" s="1309"/>
      <c r="TUD408" s="1309"/>
      <c r="TUE408" s="1309"/>
      <c r="TUF408" s="1309"/>
      <c r="TUG408" s="1309"/>
      <c r="TUH408" s="1309"/>
      <c r="TUI408" s="1309"/>
      <c r="TUJ408" s="1309"/>
      <c r="TUK408" s="1309"/>
      <c r="TUL408" s="1309"/>
      <c r="TUM408" s="1309"/>
      <c r="TUN408" s="1309"/>
      <c r="TUO408" s="1309"/>
      <c r="TUP408" s="1309"/>
      <c r="TUQ408" s="1309"/>
      <c r="TUR408" s="1309"/>
      <c r="TUS408" s="1309"/>
      <c r="TUT408" s="1309"/>
      <c r="TUU408" s="1309"/>
      <c r="TUV408" s="1309"/>
      <c r="TUW408" s="1309"/>
      <c r="TUX408" s="1309"/>
      <c r="TUY408" s="1309"/>
      <c r="TUZ408" s="1309"/>
      <c r="TVA408" s="1309"/>
      <c r="TVB408" s="1309"/>
      <c r="TVC408" s="1309"/>
      <c r="TVD408" s="1309"/>
      <c r="TVE408" s="1309"/>
      <c r="TVF408" s="1309"/>
      <c r="TVG408" s="1309"/>
      <c r="TVH408" s="1309"/>
      <c r="TVI408" s="1309"/>
      <c r="TVJ408" s="1309"/>
      <c r="TVK408" s="1309"/>
      <c r="TVL408" s="1309"/>
      <c r="TVM408" s="1309"/>
      <c r="TVN408" s="1309"/>
      <c r="TVO408" s="1309"/>
      <c r="TVP408" s="1309"/>
      <c r="TVQ408" s="1309"/>
      <c r="TVR408" s="1309"/>
      <c r="TVS408" s="1309"/>
      <c r="TVT408" s="1309"/>
      <c r="TVU408" s="1309"/>
      <c r="TVV408" s="1309"/>
      <c r="TVW408" s="1309"/>
      <c r="TVX408" s="1309"/>
      <c r="TVY408" s="1309"/>
      <c r="TVZ408" s="1309"/>
      <c r="TWA408" s="1309"/>
      <c r="TWB408" s="1309"/>
      <c r="TWC408" s="1309"/>
      <c r="TWD408" s="1309"/>
      <c r="TWE408" s="1309"/>
      <c r="TWF408" s="1309"/>
      <c r="TWG408" s="1309"/>
      <c r="TWH408" s="1309"/>
      <c r="TWI408" s="1309"/>
      <c r="TWJ408" s="1309"/>
      <c r="TWK408" s="1309"/>
      <c r="TWL408" s="1309"/>
      <c r="TWM408" s="1309"/>
      <c r="TWN408" s="1309"/>
      <c r="TWO408" s="1309"/>
      <c r="TWP408" s="1309"/>
      <c r="TWQ408" s="1309"/>
      <c r="TWR408" s="1309"/>
      <c r="TWS408" s="1309"/>
      <c r="TWT408" s="1309"/>
      <c r="TWU408" s="1309"/>
      <c r="TWV408" s="1309"/>
      <c r="TWW408" s="1309"/>
      <c r="TWX408" s="1309"/>
      <c r="TWY408" s="1309"/>
      <c r="TWZ408" s="1309"/>
      <c r="TXA408" s="1309"/>
      <c r="TXB408" s="1309"/>
      <c r="TXC408" s="1309"/>
      <c r="TXD408" s="1309"/>
      <c r="TXE408" s="1309"/>
      <c r="TXF408" s="1309"/>
      <c r="TXG408" s="1309"/>
      <c r="TXH408" s="1309"/>
      <c r="TXI408" s="1309"/>
      <c r="TXJ408" s="1309"/>
      <c r="TXK408" s="1309"/>
      <c r="TXL408" s="1309"/>
      <c r="TXM408" s="1309"/>
      <c r="TXN408" s="1309"/>
      <c r="TXO408" s="1309"/>
      <c r="TXP408" s="1309"/>
      <c r="TXQ408" s="1309"/>
      <c r="TXR408" s="1309"/>
      <c r="TXS408" s="1309"/>
      <c r="TXT408" s="1309"/>
      <c r="TXU408" s="1309"/>
      <c r="TXV408" s="1309"/>
      <c r="TXW408" s="1309"/>
      <c r="TXX408" s="1309"/>
      <c r="TXY408" s="1309"/>
      <c r="TXZ408" s="1309"/>
      <c r="TYA408" s="1309"/>
      <c r="TYB408" s="1309"/>
      <c r="TYC408" s="1309"/>
      <c r="TYD408" s="1309"/>
      <c r="TYE408" s="1309"/>
      <c r="TYF408" s="1309"/>
      <c r="TYG408" s="1309"/>
      <c r="TYH408" s="1309"/>
      <c r="TYI408" s="1309"/>
      <c r="TYJ408" s="1309"/>
      <c r="TYK408" s="1309"/>
      <c r="TYL408" s="1309"/>
      <c r="TYM408" s="1309"/>
      <c r="TYN408" s="1309"/>
      <c r="TYO408" s="1309"/>
      <c r="TYP408" s="1309"/>
      <c r="TYQ408" s="1309"/>
      <c r="TYR408" s="1309"/>
      <c r="TYS408" s="1309"/>
      <c r="TYT408" s="1309"/>
      <c r="TYU408" s="1309"/>
      <c r="TYV408" s="1309"/>
      <c r="TYW408" s="1309"/>
      <c r="TYX408" s="1309"/>
      <c r="TYY408" s="1309"/>
      <c r="TYZ408" s="1309"/>
      <c r="TZA408" s="1309"/>
      <c r="TZB408" s="1309"/>
      <c r="TZC408" s="1309"/>
      <c r="TZD408" s="1309"/>
      <c r="TZE408" s="1309"/>
      <c r="TZF408" s="1309"/>
      <c r="TZG408" s="1309"/>
      <c r="TZH408" s="1309"/>
      <c r="TZI408" s="1309"/>
      <c r="TZJ408" s="1309"/>
      <c r="TZK408" s="1309"/>
      <c r="TZL408" s="1309"/>
      <c r="TZM408" s="1309"/>
      <c r="TZN408" s="1309"/>
      <c r="TZO408" s="1309"/>
      <c r="TZP408" s="1309"/>
      <c r="TZQ408" s="1309"/>
      <c r="TZR408" s="1309"/>
      <c r="TZS408" s="1309"/>
      <c r="TZT408" s="1309"/>
      <c r="TZU408" s="1309"/>
      <c r="TZV408" s="1309"/>
      <c r="TZW408" s="1309"/>
      <c r="TZX408" s="1309"/>
      <c r="TZY408" s="1309"/>
      <c r="TZZ408" s="1309"/>
      <c r="UAA408" s="1309"/>
      <c r="UAB408" s="1309"/>
      <c r="UAC408" s="1309"/>
      <c r="UAD408" s="1309"/>
      <c r="UAE408" s="1309"/>
      <c r="UAF408" s="1309"/>
      <c r="UAG408" s="1309"/>
      <c r="UAH408" s="1309"/>
      <c r="UAI408" s="1309"/>
      <c r="UAJ408" s="1309"/>
      <c r="UAK408" s="1309"/>
      <c r="UAL408" s="1309"/>
      <c r="UAM408" s="1309"/>
      <c r="UAN408" s="1309"/>
      <c r="UAO408" s="1309"/>
      <c r="UAP408" s="1309"/>
      <c r="UAQ408" s="1309"/>
      <c r="UAR408" s="1309"/>
      <c r="UAS408" s="1309"/>
      <c r="UAT408" s="1309"/>
      <c r="UAU408" s="1309"/>
      <c r="UAV408" s="1309"/>
      <c r="UAW408" s="1309"/>
      <c r="UAX408" s="1309"/>
      <c r="UAY408" s="1309"/>
      <c r="UAZ408" s="1309"/>
      <c r="UBA408" s="1309"/>
      <c r="UBB408" s="1309"/>
      <c r="UBC408" s="1309"/>
      <c r="UBD408" s="1309"/>
      <c r="UBE408" s="1309"/>
      <c r="UBF408" s="1309"/>
      <c r="UBG408" s="1309"/>
      <c r="UBH408" s="1309"/>
      <c r="UBI408" s="1309"/>
      <c r="UBJ408" s="1309"/>
      <c r="UBK408" s="1309"/>
      <c r="UBL408" s="1309"/>
      <c r="UBM408" s="1309"/>
      <c r="UBN408" s="1309"/>
      <c r="UBO408" s="1309"/>
      <c r="UBP408" s="1309"/>
      <c r="UBQ408" s="1309"/>
      <c r="UBR408" s="1309"/>
      <c r="UBS408" s="1309"/>
      <c r="UBT408" s="1309"/>
      <c r="UBU408" s="1309"/>
      <c r="UBV408" s="1309"/>
      <c r="UBW408" s="1309"/>
      <c r="UBX408" s="1309"/>
      <c r="UBY408" s="1309"/>
      <c r="UBZ408" s="1309"/>
      <c r="UCA408" s="1309"/>
      <c r="UCB408" s="1309"/>
      <c r="UCC408" s="1309"/>
      <c r="UCD408" s="1309"/>
      <c r="UCE408" s="1309"/>
      <c r="UCF408" s="1309"/>
      <c r="UCG408" s="1309"/>
      <c r="UCH408" s="1309"/>
      <c r="UCI408" s="1309"/>
      <c r="UCJ408" s="1309"/>
      <c r="UCK408" s="1309"/>
      <c r="UCL408" s="1309"/>
      <c r="UCM408" s="1309"/>
      <c r="UCN408" s="1309"/>
      <c r="UCO408" s="1309"/>
      <c r="UCP408" s="1309"/>
      <c r="UCQ408" s="1309"/>
      <c r="UCR408" s="1309"/>
      <c r="UCS408" s="1309"/>
      <c r="UCT408" s="1309"/>
      <c r="UCU408" s="1309"/>
      <c r="UCV408" s="1309"/>
      <c r="UCW408" s="1309"/>
      <c r="UCX408" s="1309"/>
      <c r="UCY408" s="1309"/>
      <c r="UCZ408" s="1309"/>
      <c r="UDA408" s="1309"/>
      <c r="UDB408" s="1309"/>
      <c r="UDC408" s="1309"/>
      <c r="UDD408" s="1309"/>
      <c r="UDE408" s="1309"/>
      <c r="UDF408" s="1309"/>
      <c r="UDG408" s="1309"/>
      <c r="UDH408" s="1309"/>
      <c r="UDI408" s="1309"/>
      <c r="UDJ408" s="1309"/>
      <c r="UDK408" s="1309"/>
      <c r="UDL408" s="1309"/>
      <c r="UDM408" s="1309"/>
      <c r="UDN408" s="1309"/>
      <c r="UDO408" s="1309"/>
      <c r="UDP408" s="1309"/>
      <c r="UDQ408" s="1309"/>
      <c r="UDR408" s="1309"/>
      <c r="UDS408" s="1309"/>
      <c r="UDT408" s="1309"/>
      <c r="UDU408" s="1309"/>
      <c r="UDV408" s="1309"/>
      <c r="UDW408" s="1309"/>
      <c r="UDX408" s="1309"/>
      <c r="UDY408" s="1309"/>
      <c r="UDZ408" s="1309"/>
      <c r="UEA408" s="1309"/>
      <c r="UEB408" s="1309"/>
      <c r="UEC408" s="1309"/>
      <c r="UED408" s="1309"/>
      <c r="UEE408" s="1309"/>
      <c r="UEF408" s="1309"/>
      <c r="UEG408" s="1309"/>
      <c r="UEH408" s="1309"/>
      <c r="UEI408" s="1309"/>
      <c r="UEJ408" s="1309"/>
      <c r="UEK408" s="1309"/>
      <c r="UEL408" s="1309"/>
      <c r="UEM408" s="1309"/>
      <c r="UEN408" s="1309"/>
      <c r="UEO408" s="1309"/>
      <c r="UEP408" s="1309"/>
      <c r="UEQ408" s="1309"/>
      <c r="UER408" s="1309"/>
      <c r="UES408" s="1309"/>
      <c r="UET408" s="1309"/>
      <c r="UEU408" s="1309"/>
      <c r="UEV408" s="1309"/>
      <c r="UEW408" s="1309"/>
      <c r="UEX408" s="1309"/>
      <c r="UEY408" s="1309"/>
      <c r="UEZ408" s="1309"/>
      <c r="UFA408" s="1309"/>
      <c r="UFB408" s="1309"/>
      <c r="UFC408" s="1309"/>
      <c r="UFD408" s="1309"/>
      <c r="UFE408" s="1309"/>
      <c r="UFF408" s="1309"/>
      <c r="UFG408" s="1309"/>
      <c r="UFH408" s="1309"/>
      <c r="UFI408" s="1309"/>
      <c r="UFJ408" s="1309"/>
      <c r="UFK408" s="1309"/>
      <c r="UFL408" s="1309"/>
      <c r="UFM408" s="1309"/>
      <c r="UFN408" s="1309"/>
      <c r="UFO408" s="1309"/>
      <c r="UFP408" s="1309"/>
      <c r="UFQ408" s="1309"/>
      <c r="UFR408" s="1309"/>
      <c r="UFS408" s="1309"/>
      <c r="UFT408" s="1309"/>
      <c r="UFU408" s="1309"/>
      <c r="UFV408" s="1309"/>
      <c r="UFW408" s="1309"/>
      <c r="UFX408" s="1309"/>
      <c r="UFY408" s="1309"/>
      <c r="UFZ408" s="1309"/>
      <c r="UGA408" s="1309"/>
      <c r="UGB408" s="1309"/>
      <c r="UGC408" s="1309"/>
      <c r="UGD408" s="1309"/>
      <c r="UGE408" s="1309"/>
      <c r="UGF408" s="1309"/>
      <c r="UGG408" s="1309"/>
      <c r="UGH408" s="1309"/>
      <c r="UGI408" s="1309"/>
      <c r="UGJ408" s="1309"/>
      <c r="UGK408" s="1309"/>
      <c r="UGL408" s="1309"/>
      <c r="UGM408" s="1309"/>
      <c r="UGN408" s="1309"/>
      <c r="UGO408" s="1309"/>
      <c r="UGP408" s="1309"/>
      <c r="UGQ408" s="1309"/>
      <c r="UGR408" s="1309"/>
      <c r="UGS408" s="1309"/>
      <c r="UGT408" s="1309"/>
      <c r="UGU408" s="1309"/>
      <c r="UGV408" s="1309"/>
      <c r="UGW408" s="1309"/>
      <c r="UGX408" s="1309"/>
      <c r="UGY408" s="1309"/>
      <c r="UGZ408" s="1309"/>
      <c r="UHA408" s="1309"/>
      <c r="UHB408" s="1309"/>
      <c r="UHC408" s="1309"/>
      <c r="UHD408" s="1309"/>
      <c r="UHE408" s="1309"/>
      <c r="UHF408" s="1309"/>
      <c r="UHG408" s="1309"/>
      <c r="UHH408" s="1309"/>
      <c r="UHI408" s="1309"/>
      <c r="UHJ408" s="1309"/>
      <c r="UHK408" s="1309"/>
      <c r="UHL408" s="1309"/>
      <c r="UHM408" s="1309"/>
      <c r="UHN408" s="1309"/>
      <c r="UHO408" s="1309"/>
      <c r="UHP408" s="1309"/>
      <c r="UHQ408" s="1309"/>
      <c r="UHR408" s="1309"/>
      <c r="UHS408" s="1309"/>
      <c r="UHT408" s="1309"/>
      <c r="UHU408" s="1309"/>
      <c r="UHV408" s="1309"/>
      <c r="UHW408" s="1309"/>
      <c r="UHX408" s="1309"/>
      <c r="UHY408" s="1309"/>
      <c r="UHZ408" s="1309"/>
      <c r="UIA408" s="1309"/>
      <c r="UIB408" s="1309"/>
      <c r="UIC408" s="1309"/>
      <c r="UID408" s="1309"/>
      <c r="UIE408" s="1309"/>
      <c r="UIF408" s="1309"/>
      <c r="UIG408" s="1309"/>
      <c r="UIH408" s="1309"/>
      <c r="UII408" s="1309"/>
      <c r="UIJ408" s="1309"/>
      <c r="UIK408" s="1309"/>
      <c r="UIL408" s="1309"/>
      <c r="UIM408" s="1309"/>
      <c r="UIN408" s="1309"/>
      <c r="UIO408" s="1309"/>
      <c r="UIP408" s="1309"/>
      <c r="UIQ408" s="1309"/>
      <c r="UIR408" s="1309"/>
      <c r="UIS408" s="1309"/>
      <c r="UIT408" s="1309"/>
      <c r="UIU408" s="1309"/>
      <c r="UIV408" s="1309"/>
      <c r="UIW408" s="1309"/>
      <c r="UIX408" s="1309"/>
      <c r="UIY408" s="1309"/>
      <c r="UIZ408" s="1309"/>
      <c r="UJA408" s="1309"/>
      <c r="UJB408" s="1309"/>
      <c r="UJC408" s="1309"/>
      <c r="UJD408" s="1309"/>
      <c r="UJE408" s="1309"/>
      <c r="UJF408" s="1309"/>
      <c r="UJG408" s="1309"/>
      <c r="UJH408" s="1309"/>
      <c r="UJI408" s="1309"/>
      <c r="UJJ408" s="1309"/>
      <c r="UJK408" s="1309"/>
      <c r="UJL408" s="1309"/>
      <c r="UJM408" s="1309"/>
      <c r="UJN408" s="1309"/>
      <c r="UJO408" s="1309"/>
      <c r="UJP408" s="1309"/>
      <c r="UJQ408" s="1309"/>
      <c r="UJR408" s="1309"/>
      <c r="UJS408" s="1309"/>
      <c r="UJT408" s="1309"/>
      <c r="UJU408" s="1309"/>
      <c r="UJV408" s="1309"/>
      <c r="UJW408" s="1309"/>
      <c r="UJX408" s="1309"/>
      <c r="UJY408" s="1309"/>
      <c r="UJZ408" s="1309"/>
      <c r="UKA408" s="1309"/>
      <c r="UKB408" s="1309"/>
      <c r="UKC408" s="1309"/>
      <c r="UKD408" s="1309"/>
      <c r="UKE408" s="1309"/>
      <c r="UKF408" s="1309"/>
      <c r="UKG408" s="1309"/>
      <c r="UKH408" s="1309"/>
      <c r="UKI408" s="1309"/>
      <c r="UKJ408" s="1309"/>
      <c r="UKK408" s="1309"/>
      <c r="UKL408" s="1309"/>
      <c r="UKM408" s="1309"/>
      <c r="UKN408" s="1309"/>
      <c r="UKO408" s="1309"/>
      <c r="UKP408" s="1309"/>
      <c r="UKQ408" s="1309"/>
      <c r="UKR408" s="1309"/>
      <c r="UKS408" s="1309"/>
      <c r="UKT408" s="1309"/>
      <c r="UKU408" s="1309"/>
      <c r="UKV408" s="1309"/>
      <c r="UKW408" s="1309"/>
      <c r="UKX408" s="1309"/>
      <c r="UKY408" s="1309"/>
      <c r="UKZ408" s="1309"/>
      <c r="ULA408" s="1309"/>
      <c r="ULB408" s="1309"/>
      <c r="ULC408" s="1309"/>
      <c r="ULD408" s="1309"/>
      <c r="ULE408" s="1309"/>
      <c r="ULF408" s="1309"/>
      <c r="ULG408" s="1309"/>
      <c r="ULH408" s="1309"/>
      <c r="ULI408" s="1309"/>
      <c r="ULJ408" s="1309"/>
      <c r="ULK408" s="1309"/>
      <c r="ULL408" s="1309"/>
      <c r="ULM408" s="1309"/>
      <c r="ULN408" s="1309"/>
      <c r="ULO408" s="1309"/>
      <c r="ULP408" s="1309"/>
      <c r="ULQ408" s="1309"/>
      <c r="ULR408" s="1309"/>
      <c r="ULS408" s="1309"/>
      <c r="ULT408" s="1309"/>
      <c r="ULU408" s="1309"/>
      <c r="ULV408" s="1309"/>
      <c r="ULW408" s="1309"/>
      <c r="ULX408" s="1309"/>
      <c r="ULY408" s="1309"/>
      <c r="ULZ408" s="1309"/>
      <c r="UMA408" s="1309"/>
      <c r="UMB408" s="1309"/>
      <c r="UMC408" s="1309"/>
      <c r="UMD408" s="1309"/>
      <c r="UME408" s="1309"/>
      <c r="UMF408" s="1309"/>
      <c r="UMG408" s="1309"/>
      <c r="UMH408" s="1309"/>
      <c r="UMI408" s="1309"/>
      <c r="UMJ408" s="1309"/>
      <c r="UMK408" s="1309"/>
      <c r="UML408" s="1309"/>
      <c r="UMM408" s="1309"/>
      <c r="UMN408" s="1309"/>
      <c r="UMO408" s="1309"/>
      <c r="UMP408" s="1309"/>
      <c r="UMQ408" s="1309"/>
      <c r="UMR408" s="1309"/>
      <c r="UMS408" s="1309"/>
      <c r="UMT408" s="1309"/>
      <c r="UMU408" s="1309"/>
      <c r="UMV408" s="1309"/>
      <c r="UMW408" s="1309"/>
      <c r="UMX408" s="1309"/>
      <c r="UMY408" s="1309"/>
      <c r="UMZ408" s="1309"/>
      <c r="UNA408" s="1309"/>
      <c r="UNB408" s="1309"/>
      <c r="UNC408" s="1309"/>
      <c r="UND408" s="1309"/>
      <c r="UNE408" s="1309"/>
      <c r="UNF408" s="1309"/>
      <c r="UNG408" s="1309"/>
      <c r="UNH408" s="1309"/>
      <c r="UNI408" s="1309"/>
      <c r="UNJ408" s="1309"/>
      <c r="UNK408" s="1309"/>
      <c r="UNL408" s="1309"/>
      <c r="UNM408" s="1309"/>
      <c r="UNN408" s="1309"/>
      <c r="UNO408" s="1309"/>
      <c r="UNP408" s="1309"/>
      <c r="UNQ408" s="1309"/>
      <c r="UNR408" s="1309"/>
      <c r="UNS408" s="1309"/>
      <c r="UNT408" s="1309"/>
      <c r="UNU408" s="1309"/>
      <c r="UNV408" s="1309"/>
      <c r="UNW408" s="1309"/>
      <c r="UNX408" s="1309"/>
      <c r="UNY408" s="1309"/>
      <c r="UNZ408" s="1309"/>
      <c r="UOA408" s="1309"/>
      <c r="UOB408" s="1309"/>
      <c r="UOC408" s="1309"/>
      <c r="UOD408" s="1309"/>
      <c r="UOE408" s="1309"/>
      <c r="UOF408" s="1309"/>
      <c r="UOG408" s="1309"/>
      <c r="UOH408" s="1309"/>
      <c r="UOI408" s="1309"/>
      <c r="UOJ408" s="1309"/>
      <c r="UOK408" s="1309"/>
      <c r="UOL408" s="1309"/>
      <c r="UOM408" s="1309"/>
      <c r="UON408" s="1309"/>
      <c r="UOO408" s="1309"/>
      <c r="UOP408" s="1309"/>
      <c r="UOQ408" s="1309"/>
      <c r="UOR408" s="1309"/>
      <c r="UOS408" s="1309"/>
      <c r="UOT408" s="1309"/>
      <c r="UOU408" s="1309"/>
      <c r="UOV408" s="1309"/>
      <c r="UOW408" s="1309"/>
      <c r="UOX408" s="1309"/>
      <c r="UOY408" s="1309"/>
      <c r="UOZ408" s="1309"/>
      <c r="UPA408" s="1309"/>
      <c r="UPB408" s="1309"/>
      <c r="UPC408" s="1309"/>
      <c r="UPD408" s="1309"/>
      <c r="UPE408" s="1309"/>
      <c r="UPF408" s="1309"/>
      <c r="UPG408" s="1309"/>
      <c r="UPH408" s="1309"/>
      <c r="UPI408" s="1309"/>
      <c r="UPJ408" s="1309"/>
      <c r="UPK408" s="1309"/>
      <c r="UPL408" s="1309"/>
      <c r="UPM408" s="1309"/>
      <c r="UPN408" s="1309"/>
      <c r="UPO408" s="1309"/>
      <c r="UPP408" s="1309"/>
      <c r="UPQ408" s="1309"/>
      <c r="UPR408" s="1309"/>
      <c r="UPS408" s="1309"/>
      <c r="UPT408" s="1309"/>
      <c r="UPU408" s="1309"/>
      <c r="UPV408" s="1309"/>
      <c r="UPW408" s="1309"/>
      <c r="UPX408" s="1309"/>
      <c r="UPY408" s="1309"/>
      <c r="UPZ408" s="1309"/>
      <c r="UQA408" s="1309"/>
      <c r="UQB408" s="1309"/>
      <c r="UQC408" s="1309"/>
      <c r="UQD408" s="1309"/>
      <c r="UQE408" s="1309"/>
      <c r="UQF408" s="1309"/>
      <c r="UQG408" s="1309"/>
      <c r="UQH408" s="1309"/>
      <c r="UQI408" s="1309"/>
      <c r="UQJ408" s="1309"/>
      <c r="UQK408" s="1309"/>
      <c r="UQL408" s="1309"/>
      <c r="UQM408" s="1309"/>
      <c r="UQN408" s="1309"/>
      <c r="UQO408" s="1309"/>
      <c r="UQP408" s="1309"/>
      <c r="UQQ408" s="1309"/>
      <c r="UQR408" s="1309"/>
      <c r="UQS408" s="1309"/>
      <c r="UQT408" s="1309"/>
      <c r="UQU408" s="1309"/>
      <c r="UQV408" s="1309"/>
      <c r="UQW408" s="1309"/>
      <c r="UQX408" s="1309"/>
      <c r="UQY408" s="1309"/>
      <c r="UQZ408" s="1309"/>
      <c r="URA408" s="1309"/>
      <c r="URB408" s="1309"/>
      <c r="URC408" s="1309"/>
      <c r="URD408" s="1309"/>
      <c r="URE408" s="1309"/>
      <c r="URF408" s="1309"/>
      <c r="URG408" s="1309"/>
      <c r="URH408" s="1309"/>
      <c r="URI408" s="1309"/>
      <c r="URJ408" s="1309"/>
      <c r="URK408" s="1309"/>
      <c r="URL408" s="1309"/>
      <c r="URM408" s="1309"/>
      <c r="URN408" s="1309"/>
      <c r="URO408" s="1309"/>
      <c r="URP408" s="1309"/>
      <c r="URQ408" s="1309"/>
      <c r="URR408" s="1309"/>
      <c r="URS408" s="1309"/>
      <c r="URT408" s="1309"/>
      <c r="URU408" s="1309"/>
      <c r="URV408" s="1309"/>
      <c r="URW408" s="1309"/>
      <c r="URX408" s="1309"/>
      <c r="URY408" s="1309"/>
      <c r="URZ408" s="1309"/>
      <c r="USA408" s="1309"/>
      <c r="USB408" s="1309"/>
      <c r="USC408" s="1309"/>
      <c r="USD408" s="1309"/>
      <c r="USE408" s="1309"/>
      <c r="USF408" s="1309"/>
      <c r="USG408" s="1309"/>
      <c r="USH408" s="1309"/>
      <c r="USI408" s="1309"/>
      <c r="USJ408" s="1309"/>
      <c r="USK408" s="1309"/>
      <c r="USL408" s="1309"/>
      <c r="USM408" s="1309"/>
      <c r="USN408" s="1309"/>
      <c r="USO408" s="1309"/>
      <c r="USP408" s="1309"/>
      <c r="USQ408" s="1309"/>
      <c r="USR408" s="1309"/>
      <c r="USS408" s="1309"/>
      <c r="UST408" s="1309"/>
      <c r="USU408" s="1309"/>
      <c r="USV408" s="1309"/>
      <c r="USW408" s="1309"/>
      <c r="USX408" s="1309"/>
      <c r="USY408" s="1309"/>
      <c r="USZ408" s="1309"/>
      <c r="UTA408" s="1309"/>
      <c r="UTB408" s="1309"/>
      <c r="UTC408" s="1309"/>
      <c r="UTD408" s="1309"/>
      <c r="UTE408" s="1309"/>
      <c r="UTF408" s="1309"/>
      <c r="UTG408" s="1309"/>
      <c r="UTH408" s="1309"/>
      <c r="UTI408" s="1309"/>
      <c r="UTJ408" s="1309"/>
      <c r="UTK408" s="1309"/>
      <c r="UTL408" s="1309"/>
      <c r="UTM408" s="1309"/>
      <c r="UTN408" s="1309"/>
      <c r="UTO408" s="1309"/>
      <c r="UTP408" s="1309"/>
      <c r="UTQ408" s="1309"/>
      <c r="UTR408" s="1309"/>
      <c r="UTS408" s="1309"/>
      <c r="UTT408" s="1309"/>
      <c r="UTU408" s="1309"/>
      <c r="UTV408" s="1309"/>
      <c r="UTW408" s="1309"/>
      <c r="UTX408" s="1309"/>
      <c r="UTY408" s="1309"/>
      <c r="UTZ408" s="1309"/>
      <c r="UUA408" s="1309"/>
      <c r="UUB408" s="1309"/>
      <c r="UUC408" s="1309"/>
      <c r="UUD408" s="1309"/>
      <c r="UUE408" s="1309"/>
      <c r="UUF408" s="1309"/>
      <c r="UUG408" s="1309"/>
      <c r="UUH408" s="1309"/>
      <c r="UUI408" s="1309"/>
      <c r="UUJ408" s="1309"/>
      <c r="UUK408" s="1309"/>
      <c r="UUL408" s="1309"/>
      <c r="UUM408" s="1309"/>
      <c r="UUN408" s="1309"/>
      <c r="UUO408" s="1309"/>
      <c r="UUP408" s="1309"/>
      <c r="UUQ408" s="1309"/>
      <c r="UUR408" s="1309"/>
      <c r="UUS408" s="1309"/>
      <c r="UUT408" s="1309"/>
      <c r="UUU408" s="1309"/>
      <c r="UUV408" s="1309"/>
      <c r="UUW408" s="1309"/>
      <c r="UUX408" s="1309"/>
      <c r="UUY408" s="1309"/>
      <c r="UUZ408" s="1309"/>
      <c r="UVA408" s="1309"/>
      <c r="UVB408" s="1309"/>
      <c r="UVC408" s="1309"/>
      <c r="UVD408" s="1309"/>
      <c r="UVE408" s="1309"/>
      <c r="UVF408" s="1309"/>
      <c r="UVG408" s="1309"/>
      <c r="UVH408" s="1309"/>
      <c r="UVI408" s="1309"/>
      <c r="UVJ408" s="1309"/>
      <c r="UVK408" s="1309"/>
      <c r="UVL408" s="1309"/>
      <c r="UVM408" s="1309"/>
      <c r="UVN408" s="1309"/>
      <c r="UVO408" s="1309"/>
      <c r="UVP408" s="1309"/>
      <c r="UVQ408" s="1309"/>
      <c r="UVR408" s="1309"/>
      <c r="UVS408" s="1309"/>
      <c r="UVT408" s="1309"/>
      <c r="UVU408" s="1309"/>
      <c r="UVV408" s="1309"/>
      <c r="UVW408" s="1309"/>
      <c r="UVX408" s="1309"/>
      <c r="UVY408" s="1309"/>
      <c r="UVZ408" s="1309"/>
      <c r="UWA408" s="1309"/>
      <c r="UWB408" s="1309"/>
      <c r="UWC408" s="1309"/>
      <c r="UWD408" s="1309"/>
      <c r="UWE408" s="1309"/>
      <c r="UWF408" s="1309"/>
      <c r="UWG408" s="1309"/>
      <c r="UWH408" s="1309"/>
      <c r="UWI408" s="1309"/>
      <c r="UWJ408" s="1309"/>
      <c r="UWK408" s="1309"/>
      <c r="UWL408" s="1309"/>
      <c r="UWM408" s="1309"/>
      <c r="UWN408" s="1309"/>
      <c r="UWO408" s="1309"/>
      <c r="UWP408" s="1309"/>
      <c r="UWQ408" s="1309"/>
      <c r="UWR408" s="1309"/>
      <c r="UWS408" s="1309"/>
      <c r="UWT408" s="1309"/>
      <c r="UWU408" s="1309"/>
      <c r="UWV408" s="1309"/>
      <c r="UWW408" s="1309"/>
      <c r="UWX408" s="1309"/>
      <c r="UWY408" s="1309"/>
      <c r="UWZ408" s="1309"/>
      <c r="UXA408" s="1309"/>
      <c r="UXB408" s="1309"/>
      <c r="UXC408" s="1309"/>
      <c r="UXD408" s="1309"/>
      <c r="UXE408" s="1309"/>
      <c r="UXF408" s="1309"/>
      <c r="UXG408" s="1309"/>
      <c r="UXH408" s="1309"/>
      <c r="UXI408" s="1309"/>
      <c r="UXJ408" s="1309"/>
      <c r="UXK408" s="1309"/>
      <c r="UXL408" s="1309"/>
      <c r="UXM408" s="1309"/>
      <c r="UXN408" s="1309"/>
      <c r="UXO408" s="1309"/>
      <c r="UXP408" s="1309"/>
      <c r="UXQ408" s="1309"/>
      <c r="UXR408" s="1309"/>
      <c r="UXS408" s="1309"/>
      <c r="UXT408" s="1309"/>
      <c r="UXU408" s="1309"/>
      <c r="UXV408" s="1309"/>
      <c r="UXW408" s="1309"/>
      <c r="UXX408" s="1309"/>
      <c r="UXY408" s="1309"/>
      <c r="UXZ408" s="1309"/>
      <c r="UYA408" s="1309"/>
      <c r="UYB408" s="1309"/>
      <c r="UYC408" s="1309"/>
      <c r="UYD408" s="1309"/>
      <c r="UYE408" s="1309"/>
      <c r="UYF408" s="1309"/>
      <c r="UYG408" s="1309"/>
      <c r="UYH408" s="1309"/>
      <c r="UYI408" s="1309"/>
      <c r="UYJ408" s="1309"/>
      <c r="UYK408" s="1309"/>
      <c r="UYL408" s="1309"/>
      <c r="UYM408" s="1309"/>
      <c r="UYN408" s="1309"/>
      <c r="UYO408" s="1309"/>
      <c r="UYP408" s="1309"/>
      <c r="UYQ408" s="1309"/>
      <c r="UYR408" s="1309"/>
      <c r="UYS408" s="1309"/>
      <c r="UYT408" s="1309"/>
      <c r="UYU408" s="1309"/>
      <c r="UYV408" s="1309"/>
      <c r="UYW408" s="1309"/>
      <c r="UYX408" s="1309"/>
      <c r="UYY408" s="1309"/>
      <c r="UYZ408" s="1309"/>
      <c r="UZA408" s="1309"/>
      <c r="UZB408" s="1309"/>
      <c r="UZC408" s="1309"/>
      <c r="UZD408" s="1309"/>
      <c r="UZE408" s="1309"/>
      <c r="UZF408" s="1309"/>
      <c r="UZG408" s="1309"/>
      <c r="UZH408" s="1309"/>
      <c r="UZI408" s="1309"/>
      <c r="UZJ408" s="1309"/>
      <c r="UZK408" s="1309"/>
      <c r="UZL408" s="1309"/>
      <c r="UZM408" s="1309"/>
      <c r="UZN408" s="1309"/>
      <c r="UZO408" s="1309"/>
      <c r="UZP408" s="1309"/>
      <c r="UZQ408" s="1309"/>
      <c r="UZR408" s="1309"/>
      <c r="UZS408" s="1309"/>
      <c r="UZT408" s="1309"/>
      <c r="UZU408" s="1309"/>
      <c r="UZV408" s="1309"/>
      <c r="UZW408" s="1309"/>
      <c r="UZX408" s="1309"/>
      <c r="UZY408" s="1309"/>
      <c r="UZZ408" s="1309"/>
      <c r="VAA408" s="1309"/>
      <c r="VAB408" s="1309"/>
      <c r="VAC408" s="1309"/>
      <c r="VAD408" s="1309"/>
      <c r="VAE408" s="1309"/>
      <c r="VAF408" s="1309"/>
      <c r="VAG408" s="1309"/>
      <c r="VAH408" s="1309"/>
      <c r="VAI408" s="1309"/>
      <c r="VAJ408" s="1309"/>
      <c r="VAK408" s="1309"/>
      <c r="VAL408" s="1309"/>
      <c r="VAM408" s="1309"/>
      <c r="VAN408" s="1309"/>
      <c r="VAO408" s="1309"/>
      <c r="VAP408" s="1309"/>
      <c r="VAQ408" s="1309"/>
      <c r="VAR408" s="1309"/>
      <c r="VAS408" s="1309"/>
      <c r="VAT408" s="1309"/>
      <c r="VAU408" s="1309"/>
      <c r="VAV408" s="1309"/>
      <c r="VAW408" s="1309"/>
      <c r="VAX408" s="1309"/>
      <c r="VAY408" s="1309"/>
      <c r="VAZ408" s="1309"/>
      <c r="VBA408" s="1309"/>
      <c r="VBB408" s="1309"/>
      <c r="VBC408" s="1309"/>
      <c r="VBD408" s="1309"/>
      <c r="VBE408" s="1309"/>
      <c r="VBF408" s="1309"/>
      <c r="VBG408" s="1309"/>
      <c r="VBH408" s="1309"/>
      <c r="VBI408" s="1309"/>
      <c r="VBJ408" s="1309"/>
      <c r="VBK408" s="1309"/>
      <c r="VBL408" s="1309"/>
      <c r="VBM408" s="1309"/>
      <c r="VBN408" s="1309"/>
      <c r="VBO408" s="1309"/>
      <c r="VBP408" s="1309"/>
      <c r="VBQ408" s="1309"/>
      <c r="VBR408" s="1309"/>
      <c r="VBS408" s="1309"/>
      <c r="VBT408" s="1309"/>
      <c r="VBU408" s="1309"/>
      <c r="VBV408" s="1309"/>
      <c r="VBW408" s="1309"/>
      <c r="VBX408" s="1309"/>
      <c r="VBY408" s="1309"/>
      <c r="VBZ408" s="1309"/>
      <c r="VCA408" s="1309"/>
      <c r="VCB408" s="1309"/>
      <c r="VCC408" s="1309"/>
      <c r="VCD408" s="1309"/>
      <c r="VCE408" s="1309"/>
      <c r="VCF408" s="1309"/>
      <c r="VCG408" s="1309"/>
      <c r="VCH408" s="1309"/>
      <c r="VCI408" s="1309"/>
      <c r="VCJ408" s="1309"/>
      <c r="VCK408" s="1309"/>
      <c r="VCL408" s="1309"/>
      <c r="VCM408" s="1309"/>
      <c r="VCN408" s="1309"/>
      <c r="VCO408" s="1309"/>
      <c r="VCP408" s="1309"/>
      <c r="VCQ408" s="1309"/>
      <c r="VCR408" s="1309"/>
      <c r="VCS408" s="1309"/>
      <c r="VCT408" s="1309"/>
      <c r="VCU408" s="1309"/>
      <c r="VCV408" s="1309"/>
      <c r="VCW408" s="1309"/>
      <c r="VCX408" s="1309"/>
      <c r="VCY408" s="1309"/>
      <c r="VCZ408" s="1309"/>
      <c r="VDA408" s="1309"/>
      <c r="VDB408" s="1309"/>
      <c r="VDC408" s="1309"/>
      <c r="VDD408" s="1309"/>
      <c r="VDE408" s="1309"/>
      <c r="VDF408" s="1309"/>
      <c r="VDG408" s="1309"/>
      <c r="VDH408" s="1309"/>
      <c r="VDI408" s="1309"/>
      <c r="VDJ408" s="1309"/>
      <c r="VDK408" s="1309"/>
      <c r="VDL408" s="1309"/>
      <c r="VDM408" s="1309"/>
      <c r="VDN408" s="1309"/>
      <c r="VDO408" s="1309"/>
      <c r="VDP408" s="1309"/>
      <c r="VDQ408" s="1309"/>
      <c r="VDR408" s="1309"/>
      <c r="VDS408" s="1309"/>
      <c r="VDT408" s="1309"/>
      <c r="VDU408" s="1309"/>
      <c r="VDV408" s="1309"/>
      <c r="VDW408" s="1309"/>
      <c r="VDX408" s="1309"/>
      <c r="VDY408" s="1309"/>
      <c r="VDZ408" s="1309"/>
      <c r="VEA408" s="1309"/>
      <c r="VEB408" s="1309"/>
      <c r="VEC408" s="1309"/>
      <c r="VED408" s="1309"/>
      <c r="VEE408" s="1309"/>
      <c r="VEF408" s="1309"/>
      <c r="VEG408" s="1309"/>
      <c r="VEH408" s="1309"/>
      <c r="VEI408" s="1309"/>
      <c r="VEJ408" s="1309"/>
      <c r="VEK408" s="1309"/>
      <c r="VEL408" s="1309"/>
      <c r="VEM408" s="1309"/>
      <c r="VEN408" s="1309"/>
      <c r="VEO408" s="1309"/>
      <c r="VEP408" s="1309"/>
      <c r="VEQ408" s="1309"/>
      <c r="VER408" s="1309"/>
      <c r="VES408" s="1309"/>
      <c r="VET408" s="1309"/>
      <c r="VEU408" s="1309"/>
      <c r="VEV408" s="1309"/>
      <c r="VEW408" s="1309"/>
      <c r="VEX408" s="1309"/>
      <c r="VEY408" s="1309"/>
      <c r="VEZ408" s="1309"/>
      <c r="VFA408" s="1309"/>
      <c r="VFB408" s="1309"/>
      <c r="VFC408" s="1309"/>
      <c r="VFD408" s="1309"/>
      <c r="VFE408" s="1309"/>
      <c r="VFF408" s="1309"/>
      <c r="VFG408" s="1309"/>
      <c r="VFH408" s="1309"/>
      <c r="VFI408" s="1309"/>
      <c r="VFJ408" s="1309"/>
      <c r="VFK408" s="1309"/>
      <c r="VFL408" s="1309"/>
      <c r="VFM408" s="1309"/>
      <c r="VFN408" s="1309"/>
      <c r="VFO408" s="1309"/>
      <c r="VFP408" s="1309"/>
      <c r="VFQ408" s="1309"/>
      <c r="VFR408" s="1309"/>
      <c r="VFS408" s="1309"/>
      <c r="VFT408" s="1309"/>
      <c r="VFU408" s="1309"/>
      <c r="VFV408" s="1309"/>
      <c r="VFW408" s="1309"/>
      <c r="VFX408" s="1309"/>
      <c r="VFY408" s="1309"/>
      <c r="VFZ408" s="1309"/>
      <c r="VGA408" s="1309"/>
      <c r="VGB408" s="1309"/>
      <c r="VGC408" s="1309"/>
      <c r="VGD408" s="1309"/>
      <c r="VGE408" s="1309"/>
      <c r="VGF408" s="1309"/>
      <c r="VGG408" s="1309"/>
      <c r="VGH408" s="1309"/>
      <c r="VGI408" s="1309"/>
      <c r="VGJ408" s="1309"/>
      <c r="VGK408" s="1309"/>
      <c r="VGL408" s="1309"/>
      <c r="VGM408" s="1309"/>
      <c r="VGN408" s="1309"/>
      <c r="VGO408" s="1309"/>
      <c r="VGP408" s="1309"/>
      <c r="VGQ408" s="1309"/>
      <c r="VGR408" s="1309"/>
      <c r="VGS408" s="1309"/>
      <c r="VGT408" s="1309"/>
      <c r="VGU408" s="1309"/>
      <c r="VGV408" s="1309"/>
      <c r="VGW408" s="1309"/>
      <c r="VGX408" s="1309"/>
      <c r="VGY408" s="1309"/>
      <c r="VGZ408" s="1309"/>
      <c r="VHA408" s="1309"/>
      <c r="VHB408" s="1309"/>
      <c r="VHC408" s="1309"/>
      <c r="VHD408" s="1309"/>
      <c r="VHE408" s="1309"/>
      <c r="VHF408" s="1309"/>
      <c r="VHG408" s="1309"/>
      <c r="VHH408" s="1309"/>
      <c r="VHI408" s="1309"/>
      <c r="VHJ408" s="1309"/>
      <c r="VHK408" s="1309"/>
      <c r="VHL408" s="1309"/>
      <c r="VHM408" s="1309"/>
      <c r="VHN408" s="1309"/>
      <c r="VHO408" s="1309"/>
      <c r="VHP408" s="1309"/>
      <c r="VHQ408" s="1309"/>
      <c r="VHR408" s="1309"/>
      <c r="VHS408" s="1309"/>
      <c r="VHT408" s="1309"/>
      <c r="VHU408" s="1309"/>
      <c r="VHV408" s="1309"/>
      <c r="VHW408" s="1309"/>
      <c r="VHX408" s="1309"/>
      <c r="VHY408" s="1309"/>
      <c r="VHZ408" s="1309"/>
      <c r="VIA408" s="1309"/>
      <c r="VIB408" s="1309"/>
      <c r="VIC408" s="1309"/>
      <c r="VID408" s="1309"/>
      <c r="VIE408" s="1309"/>
      <c r="VIF408" s="1309"/>
      <c r="VIG408" s="1309"/>
      <c r="VIH408" s="1309"/>
      <c r="VII408" s="1309"/>
      <c r="VIJ408" s="1309"/>
      <c r="VIK408" s="1309"/>
      <c r="VIL408" s="1309"/>
      <c r="VIM408" s="1309"/>
      <c r="VIN408" s="1309"/>
      <c r="VIO408" s="1309"/>
      <c r="VIP408" s="1309"/>
      <c r="VIQ408" s="1309"/>
      <c r="VIR408" s="1309"/>
      <c r="VIS408" s="1309"/>
      <c r="VIT408" s="1309"/>
      <c r="VIU408" s="1309"/>
      <c r="VIV408" s="1309"/>
      <c r="VIW408" s="1309"/>
      <c r="VIX408" s="1309"/>
      <c r="VIY408" s="1309"/>
      <c r="VIZ408" s="1309"/>
      <c r="VJA408" s="1309"/>
      <c r="VJB408" s="1309"/>
      <c r="VJC408" s="1309"/>
      <c r="VJD408" s="1309"/>
      <c r="VJE408" s="1309"/>
      <c r="VJF408" s="1309"/>
      <c r="VJG408" s="1309"/>
      <c r="VJH408" s="1309"/>
      <c r="VJI408" s="1309"/>
      <c r="VJJ408" s="1309"/>
      <c r="VJK408" s="1309"/>
      <c r="VJL408" s="1309"/>
      <c r="VJM408" s="1309"/>
      <c r="VJN408" s="1309"/>
      <c r="VJO408" s="1309"/>
      <c r="VJP408" s="1309"/>
      <c r="VJQ408" s="1309"/>
      <c r="VJR408" s="1309"/>
      <c r="VJS408" s="1309"/>
      <c r="VJT408" s="1309"/>
      <c r="VJU408" s="1309"/>
      <c r="VJV408" s="1309"/>
      <c r="VJW408" s="1309"/>
      <c r="VJX408" s="1309"/>
      <c r="VJY408" s="1309"/>
      <c r="VJZ408" s="1309"/>
      <c r="VKA408" s="1309"/>
      <c r="VKB408" s="1309"/>
      <c r="VKC408" s="1309"/>
      <c r="VKD408" s="1309"/>
      <c r="VKE408" s="1309"/>
      <c r="VKF408" s="1309"/>
      <c r="VKG408" s="1309"/>
      <c r="VKH408" s="1309"/>
      <c r="VKI408" s="1309"/>
      <c r="VKJ408" s="1309"/>
      <c r="VKK408" s="1309"/>
      <c r="VKL408" s="1309"/>
      <c r="VKM408" s="1309"/>
      <c r="VKN408" s="1309"/>
      <c r="VKO408" s="1309"/>
      <c r="VKP408" s="1309"/>
      <c r="VKQ408" s="1309"/>
      <c r="VKR408" s="1309"/>
      <c r="VKS408" s="1309"/>
      <c r="VKT408" s="1309"/>
      <c r="VKU408" s="1309"/>
      <c r="VKV408" s="1309"/>
      <c r="VKW408" s="1309"/>
      <c r="VKX408" s="1309"/>
      <c r="VKY408" s="1309"/>
      <c r="VKZ408" s="1309"/>
      <c r="VLA408" s="1309"/>
      <c r="VLB408" s="1309"/>
      <c r="VLC408" s="1309"/>
      <c r="VLD408" s="1309"/>
      <c r="VLE408" s="1309"/>
      <c r="VLF408" s="1309"/>
      <c r="VLG408" s="1309"/>
      <c r="VLH408" s="1309"/>
      <c r="VLI408" s="1309"/>
      <c r="VLJ408" s="1309"/>
      <c r="VLK408" s="1309"/>
      <c r="VLL408" s="1309"/>
      <c r="VLM408" s="1309"/>
      <c r="VLN408" s="1309"/>
      <c r="VLO408" s="1309"/>
      <c r="VLP408" s="1309"/>
      <c r="VLQ408" s="1309"/>
      <c r="VLR408" s="1309"/>
      <c r="VLS408" s="1309"/>
      <c r="VLT408" s="1309"/>
      <c r="VLU408" s="1309"/>
      <c r="VLV408" s="1309"/>
      <c r="VLW408" s="1309"/>
      <c r="VLX408" s="1309"/>
      <c r="VLY408" s="1309"/>
      <c r="VLZ408" s="1309"/>
      <c r="VMA408" s="1309"/>
      <c r="VMB408" s="1309"/>
      <c r="VMC408" s="1309"/>
      <c r="VMD408" s="1309"/>
      <c r="VME408" s="1309"/>
      <c r="VMF408" s="1309"/>
      <c r="VMG408" s="1309"/>
      <c r="VMH408" s="1309"/>
      <c r="VMI408" s="1309"/>
      <c r="VMJ408" s="1309"/>
      <c r="VMK408" s="1309"/>
      <c r="VML408" s="1309"/>
      <c r="VMM408" s="1309"/>
      <c r="VMN408" s="1309"/>
      <c r="VMO408" s="1309"/>
      <c r="VMP408" s="1309"/>
      <c r="VMQ408" s="1309"/>
      <c r="VMR408" s="1309"/>
      <c r="VMS408" s="1309"/>
      <c r="VMT408" s="1309"/>
      <c r="VMU408" s="1309"/>
      <c r="VMV408" s="1309"/>
      <c r="VMW408" s="1309"/>
      <c r="VMX408" s="1309"/>
      <c r="VMY408" s="1309"/>
      <c r="VMZ408" s="1309"/>
      <c r="VNA408" s="1309"/>
      <c r="VNB408" s="1309"/>
      <c r="VNC408" s="1309"/>
      <c r="VND408" s="1309"/>
      <c r="VNE408" s="1309"/>
      <c r="VNF408" s="1309"/>
      <c r="VNG408" s="1309"/>
      <c r="VNH408" s="1309"/>
      <c r="VNI408" s="1309"/>
      <c r="VNJ408" s="1309"/>
      <c r="VNK408" s="1309"/>
      <c r="VNL408" s="1309"/>
      <c r="VNM408" s="1309"/>
      <c r="VNN408" s="1309"/>
      <c r="VNO408" s="1309"/>
      <c r="VNP408" s="1309"/>
      <c r="VNQ408" s="1309"/>
      <c r="VNR408" s="1309"/>
      <c r="VNS408" s="1309"/>
      <c r="VNT408" s="1309"/>
      <c r="VNU408" s="1309"/>
      <c r="VNV408" s="1309"/>
      <c r="VNW408" s="1309"/>
      <c r="VNX408" s="1309"/>
      <c r="VNY408" s="1309"/>
      <c r="VNZ408" s="1309"/>
      <c r="VOA408" s="1309"/>
      <c r="VOB408" s="1309"/>
      <c r="VOC408" s="1309"/>
      <c r="VOD408" s="1309"/>
      <c r="VOE408" s="1309"/>
      <c r="VOF408" s="1309"/>
      <c r="VOG408" s="1309"/>
      <c r="VOH408" s="1309"/>
      <c r="VOI408" s="1309"/>
      <c r="VOJ408" s="1309"/>
      <c r="VOK408" s="1309"/>
      <c r="VOL408" s="1309"/>
      <c r="VOM408" s="1309"/>
      <c r="VON408" s="1309"/>
      <c r="VOO408" s="1309"/>
      <c r="VOP408" s="1309"/>
      <c r="VOQ408" s="1309"/>
      <c r="VOR408" s="1309"/>
      <c r="VOS408" s="1309"/>
      <c r="VOT408" s="1309"/>
      <c r="VOU408" s="1309"/>
      <c r="VOV408" s="1309"/>
      <c r="VOW408" s="1309"/>
      <c r="VOX408" s="1309"/>
      <c r="VOY408" s="1309"/>
      <c r="VOZ408" s="1309"/>
      <c r="VPA408" s="1309"/>
      <c r="VPB408" s="1309"/>
      <c r="VPC408" s="1309"/>
      <c r="VPD408" s="1309"/>
      <c r="VPE408" s="1309"/>
      <c r="VPF408" s="1309"/>
      <c r="VPG408" s="1309"/>
      <c r="VPH408" s="1309"/>
      <c r="VPI408" s="1309"/>
      <c r="VPJ408" s="1309"/>
      <c r="VPK408" s="1309"/>
      <c r="VPL408" s="1309"/>
      <c r="VPM408" s="1309"/>
      <c r="VPN408" s="1309"/>
      <c r="VPO408" s="1309"/>
      <c r="VPP408" s="1309"/>
      <c r="VPQ408" s="1309"/>
      <c r="VPR408" s="1309"/>
      <c r="VPS408" s="1309"/>
      <c r="VPT408" s="1309"/>
      <c r="VPU408" s="1309"/>
      <c r="VPV408" s="1309"/>
      <c r="VPW408" s="1309"/>
      <c r="VPX408" s="1309"/>
      <c r="VPY408" s="1309"/>
      <c r="VPZ408" s="1309"/>
      <c r="VQA408" s="1309"/>
      <c r="VQB408" s="1309"/>
      <c r="VQC408" s="1309"/>
      <c r="VQD408" s="1309"/>
      <c r="VQE408" s="1309"/>
      <c r="VQF408" s="1309"/>
      <c r="VQG408" s="1309"/>
      <c r="VQH408" s="1309"/>
      <c r="VQI408" s="1309"/>
      <c r="VQJ408" s="1309"/>
      <c r="VQK408" s="1309"/>
      <c r="VQL408" s="1309"/>
      <c r="VQM408" s="1309"/>
      <c r="VQN408" s="1309"/>
      <c r="VQO408" s="1309"/>
      <c r="VQP408" s="1309"/>
      <c r="VQQ408" s="1309"/>
      <c r="VQR408" s="1309"/>
      <c r="VQS408" s="1309"/>
      <c r="VQT408" s="1309"/>
      <c r="VQU408" s="1309"/>
      <c r="VQV408" s="1309"/>
      <c r="VQW408" s="1309"/>
      <c r="VQX408" s="1309"/>
      <c r="VQY408" s="1309"/>
      <c r="VQZ408" s="1309"/>
      <c r="VRA408" s="1309"/>
      <c r="VRB408" s="1309"/>
      <c r="VRC408" s="1309"/>
      <c r="VRD408" s="1309"/>
      <c r="VRE408" s="1309"/>
      <c r="VRF408" s="1309"/>
      <c r="VRG408" s="1309"/>
      <c r="VRH408" s="1309"/>
      <c r="VRI408" s="1309"/>
      <c r="VRJ408" s="1309"/>
      <c r="VRK408" s="1309"/>
      <c r="VRL408" s="1309"/>
      <c r="VRM408" s="1309"/>
      <c r="VRN408" s="1309"/>
      <c r="VRO408" s="1309"/>
      <c r="VRP408" s="1309"/>
      <c r="VRQ408" s="1309"/>
      <c r="VRR408" s="1309"/>
      <c r="VRS408" s="1309"/>
      <c r="VRT408" s="1309"/>
      <c r="VRU408" s="1309"/>
      <c r="VRV408" s="1309"/>
      <c r="VRW408" s="1309"/>
      <c r="VRX408" s="1309"/>
      <c r="VRY408" s="1309"/>
      <c r="VRZ408" s="1309"/>
      <c r="VSA408" s="1309"/>
      <c r="VSB408" s="1309"/>
      <c r="VSC408" s="1309"/>
      <c r="VSD408" s="1309"/>
      <c r="VSE408" s="1309"/>
      <c r="VSF408" s="1309"/>
      <c r="VSG408" s="1309"/>
      <c r="VSH408" s="1309"/>
      <c r="VSI408" s="1309"/>
      <c r="VSJ408" s="1309"/>
      <c r="VSK408" s="1309"/>
      <c r="VSL408" s="1309"/>
      <c r="VSM408" s="1309"/>
      <c r="VSN408" s="1309"/>
      <c r="VSO408" s="1309"/>
      <c r="VSP408" s="1309"/>
      <c r="VSQ408" s="1309"/>
      <c r="VSR408" s="1309"/>
      <c r="VSS408" s="1309"/>
      <c r="VST408" s="1309"/>
      <c r="VSU408" s="1309"/>
      <c r="VSV408" s="1309"/>
      <c r="VSW408" s="1309"/>
      <c r="VSX408" s="1309"/>
      <c r="VSY408" s="1309"/>
      <c r="VSZ408" s="1309"/>
      <c r="VTA408" s="1309"/>
      <c r="VTB408" s="1309"/>
      <c r="VTC408" s="1309"/>
      <c r="VTD408" s="1309"/>
      <c r="VTE408" s="1309"/>
      <c r="VTF408" s="1309"/>
      <c r="VTG408" s="1309"/>
      <c r="VTH408" s="1309"/>
      <c r="VTI408" s="1309"/>
      <c r="VTJ408" s="1309"/>
      <c r="VTK408" s="1309"/>
      <c r="VTL408" s="1309"/>
      <c r="VTM408" s="1309"/>
      <c r="VTN408" s="1309"/>
      <c r="VTO408" s="1309"/>
      <c r="VTP408" s="1309"/>
      <c r="VTQ408" s="1309"/>
      <c r="VTR408" s="1309"/>
      <c r="VTS408" s="1309"/>
      <c r="VTT408" s="1309"/>
      <c r="VTU408" s="1309"/>
      <c r="VTV408" s="1309"/>
      <c r="VTW408" s="1309"/>
      <c r="VTX408" s="1309"/>
      <c r="VTY408" s="1309"/>
      <c r="VTZ408" s="1309"/>
      <c r="VUA408" s="1309"/>
      <c r="VUB408" s="1309"/>
      <c r="VUC408" s="1309"/>
      <c r="VUD408" s="1309"/>
      <c r="VUE408" s="1309"/>
      <c r="VUF408" s="1309"/>
      <c r="VUG408" s="1309"/>
      <c r="VUH408" s="1309"/>
      <c r="VUI408" s="1309"/>
      <c r="VUJ408" s="1309"/>
      <c r="VUK408" s="1309"/>
      <c r="VUL408" s="1309"/>
      <c r="VUM408" s="1309"/>
      <c r="VUN408" s="1309"/>
      <c r="VUO408" s="1309"/>
      <c r="VUP408" s="1309"/>
      <c r="VUQ408" s="1309"/>
      <c r="VUR408" s="1309"/>
      <c r="VUS408" s="1309"/>
      <c r="VUT408" s="1309"/>
      <c r="VUU408" s="1309"/>
      <c r="VUV408" s="1309"/>
      <c r="VUW408" s="1309"/>
      <c r="VUX408" s="1309"/>
      <c r="VUY408" s="1309"/>
      <c r="VUZ408" s="1309"/>
      <c r="VVA408" s="1309"/>
      <c r="VVB408" s="1309"/>
      <c r="VVC408" s="1309"/>
      <c r="VVD408" s="1309"/>
      <c r="VVE408" s="1309"/>
      <c r="VVF408" s="1309"/>
      <c r="VVG408" s="1309"/>
      <c r="VVH408" s="1309"/>
      <c r="VVI408" s="1309"/>
      <c r="VVJ408" s="1309"/>
      <c r="VVK408" s="1309"/>
      <c r="VVL408" s="1309"/>
      <c r="VVM408" s="1309"/>
      <c r="VVN408" s="1309"/>
      <c r="VVO408" s="1309"/>
      <c r="VVP408" s="1309"/>
      <c r="VVQ408" s="1309"/>
      <c r="VVR408" s="1309"/>
      <c r="VVS408" s="1309"/>
      <c r="VVT408" s="1309"/>
      <c r="VVU408" s="1309"/>
      <c r="VVV408" s="1309"/>
      <c r="VVW408" s="1309"/>
      <c r="VVX408" s="1309"/>
      <c r="VVY408" s="1309"/>
      <c r="VVZ408" s="1309"/>
      <c r="VWA408" s="1309"/>
      <c r="VWB408" s="1309"/>
      <c r="VWC408" s="1309"/>
      <c r="VWD408" s="1309"/>
      <c r="VWE408" s="1309"/>
      <c r="VWF408" s="1309"/>
      <c r="VWG408" s="1309"/>
      <c r="VWH408" s="1309"/>
      <c r="VWI408" s="1309"/>
      <c r="VWJ408" s="1309"/>
      <c r="VWK408" s="1309"/>
      <c r="VWL408" s="1309"/>
      <c r="VWM408" s="1309"/>
      <c r="VWN408" s="1309"/>
      <c r="VWO408" s="1309"/>
      <c r="VWP408" s="1309"/>
      <c r="VWQ408" s="1309"/>
      <c r="VWR408" s="1309"/>
      <c r="VWS408" s="1309"/>
      <c r="VWT408" s="1309"/>
      <c r="VWU408" s="1309"/>
      <c r="VWV408" s="1309"/>
      <c r="VWW408" s="1309"/>
      <c r="VWX408" s="1309"/>
      <c r="VWY408" s="1309"/>
      <c r="VWZ408" s="1309"/>
      <c r="VXA408" s="1309"/>
      <c r="VXB408" s="1309"/>
      <c r="VXC408" s="1309"/>
      <c r="VXD408" s="1309"/>
      <c r="VXE408" s="1309"/>
      <c r="VXF408" s="1309"/>
      <c r="VXG408" s="1309"/>
      <c r="VXH408" s="1309"/>
      <c r="VXI408" s="1309"/>
      <c r="VXJ408" s="1309"/>
      <c r="VXK408" s="1309"/>
      <c r="VXL408" s="1309"/>
      <c r="VXM408" s="1309"/>
      <c r="VXN408" s="1309"/>
      <c r="VXO408" s="1309"/>
      <c r="VXP408" s="1309"/>
      <c r="VXQ408" s="1309"/>
      <c r="VXR408" s="1309"/>
      <c r="VXS408" s="1309"/>
      <c r="VXT408" s="1309"/>
      <c r="VXU408" s="1309"/>
      <c r="VXV408" s="1309"/>
      <c r="VXW408" s="1309"/>
      <c r="VXX408" s="1309"/>
      <c r="VXY408" s="1309"/>
      <c r="VXZ408" s="1309"/>
      <c r="VYA408" s="1309"/>
      <c r="VYB408" s="1309"/>
      <c r="VYC408" s="1309"/>
      <c r="VYD408" s="1309"/>
      <c r="VYE408" s="1309"/>
      <c r="VYF408" s="1309"/>
      <c r="VYG408" s="1309"/>
      <c r="VYH408" s="1309"/>
      <c r="VYI408" s="1309"/>
      <c r="VYJ408" s="1309"/>
      <c r="VYK408" s="1309"/>
      <c r="VYL408" s="1309"/>
      <c r="VYM408" s="1309"/>
      <c r="VYN408" s="1309"/>
      <c r="VYO408" s="1309"/>
      <c r="VYP408" s="1309"/>
      <c r="VYQ408" s="1309"/>
      <c r="VYR408" s="1309"/>
      <c r="VYS408" s="1309"/>
      <c r="VYT408" s="1309"/>
      <c r="VYU408" s="1309"/>
      <c r="VYV408" s="1309"/>
      <c r="VYW408" s="1309"/>
      <c r="VYX408" s="1309"/>
      <c r="VYY408" s="1309"/>
      <c r="VYZ408" s="1309"/>
      <c r="VZA408" s="1309"/>
      <c r="VZB408" s="1309"/>
      <c r="VZC408" s="1309"/>
      <c r="VZD408" s="1309"/>
      <c r="VZE408" s="1309"/>
      <c r="VZF408" s="1309"/>
      <c r="VZG408" s="1309"/>
      <c r="VZH408" s="1309"/>
      <c r="VZI408" s="1309"/>
      <c r="VZJ408" s="1309"/>
      <c r="VZK408" s="1309"/>
      <c r="VZL408" s="1309"/>
      <c r="VZM408" s="1309"/>
      <c r="VZN408" s="1309"/>
      <c r="VZO408" s="1309"/>
      <c r="VZP408" s="1309"/>
      <c r="VZQ408" s="1309"/>
      <c r="VZR408" s="1309"/>
      <c r="VZS408" s="1309"/>
      <c r="VZT408" s="1309"/>
      <c r="VZU408" s="1309"/>
      <c r="VZV408" s="1309"/>
      <c r="VZW408" s="1309"/>
      <c r="VZX408" s="1309"/>
      <c r="VZY408" s="1309"/>
      <c r="VZZ408" s="1309"/>
      <c r="WAA408" s="1309"/>
      <c r="WAB408" s="1309"/>
      <c r="WAC408" s="1309"/>
      <c r="WAD408" s="1309"/>
      <c r="WAE408" s="1309"/>
      <c r="WAF408" s="1309"/>
      <c r="WAG408" s="1309"/>
      <c r="WAH408" s="1309"/>
      <c r="WAI408" s="1309"/>
      <c r="WAJ408" s="1309"/>
      <c r="WAK408" s="1309"/>
      <c r="WAL408" s="1309"/>
      <c r="WAM408" s="1309"/>
      <c r="WAN408" s="1309"/>
      <c r="WAO408" s="1309"/>
      <c r="WAP408" s="1309"/>
      <c r="WAQ408" s="1309"/>
      <c r="WAR408" s="1309"/>
      <c r="WAS408" s="1309"/>
      <c r="WAT408" s="1309"/>
      <c r="WAU408" s="1309"/>
      <c r="WAV408" s="1309"/>
      <c r="WAW408" s="1309"/>
      <c r="WAX408" s="1309"/>
      <c r="WAY408" s="1309"/>
      <c r="WAZ408" s="1309"/>
      <c r="WBA408" s="1309"/>
      <c r="WBB408" s="1309"/>
      <c r="WBC408" s="1309"/>
      <c r="WBD408" s="1309"/>
      <c r="WBE408" s="1309"/>
      <c r="WBF408" s="1309"/>
      <c r="WBG408" s="1309"/>
      <c r="WBH408" s="1309"/>
      <c r="WBI408" s="1309"/>
      <c r="WBJ408" s="1309"/>
      <c r="WBK408" s="1309"/>
      <c r="WBL408" s="1309"/>
      <c r="WBM408" s="1309"/>
      <c r="WBN408" s="1309"/>
      <c r="WBO408" s="1309"/>
      <c r="WBP408" s="1309"/>
      <c r="WBQ408" s="1309"/>
      <c r="WBR408" s="1309"/>
      <c r="WBS408" s="1309"/>
      <c r="WBT408" s="1309"/>
      <c r="WBU408" s="1309"/>
      <c r="WBV408" s="1309"/>
      <c r="WBW408" s="1309"/>
      <c r="WBX408" s="1309"/>
      <c r="WBY408" s="1309"/>
      <c r="WBZ408" s="1309"/>
      <c r="WCA408" s="1309"/>
      <c r="WCB408" s="1309"/>
      <c r="WCC408" s="1309"/>
      <c r="WCD408" s="1309"/>
      <c r="WCE408" s="1309"/>
      <c r="WCF408" s="1309"/>
      <c r="WCG408" s="1309"/>
      <c r="WCH408" s="1309"/>
      <c r="WCI408" s="1309"/>
      <c r="WCJ408" s="1309"/>
      <c r="WCK408" s="1309"/>
      <c r="WCL408" s="1309"/>
      <c r="WCM408" s="1309"/>
      <c r="WCN408" s="1309"/>
      <c r="WCO408" s="1309"/>
      <c r="WCP408" s="1309"/>
      <c r="WCQ408" s="1309"/>
      <c r="WCR408" s="1309"/>
      <c r="WCS408" s="1309"/>
      <c r="WCT408" s="1309"/>
      <c r="WCU408" s="1309"/>
      <c r="WCV408" s="1309"/>
      <c r="WCW408" s="1309"/>
      <c r="WCX408" s="1309"/>
      <c r="WCY408" s="1309"/>
      <c r="WCZ408" s="1309"/>
      <c r="WDA408" s="1309"/>
      <c r="WDB408" s="1309"/>
      <c r="WDC408" s="1309"/>
      <c r="WDD408" s="1309"/>
      <c r="WDE408" s="1309"/>
      <c r="WDF408" s="1309"/>
      <c r="WDG408" s="1309"/>
      <c r="WDH408" s="1309"/>
      <c r="WDI408" s="1309"/>
      <c r="WDJ408" s="1309"/>
      <c r="WDK408" s="1309"/>
      <c r="WDL408" s="1309"/>
      <c r="WDM408" s="1309"/>
      <c r="WDN408" s="1309"/>
      <c r="WDO408" s="1309"/>
      <c r="WDP408" s="1309"/>
      <c r="WDQ408" s="1309"/>
      <c r="WDR408" s="1309"/>
      <c r="WDS408" s="1309"/>
      <c r="WDT408" s="1309"/>
      <c r="WDU408" s="1309"/>
      <c r="WDV408" s="1309"/>
      <c r="WDW408" s="1309"/>
      <c r="WDX408" s="1309"/>
      <c r="WDY408" s="1309"/>
      <c r="WDZ408" s="1309"/>
      <c r="WEA408" s="1309"/>
      <c r="WEB408" s="1309"/>
      <c r="WEC408" s="1309"/>
      <c r="WED408" s="1309"/>
      <c r="WEE408" s="1309"/>
      <c r="WEF408" s="1309"/>
      <c r="WEG408" s="1309"/>
      <c r="WEH408" s="1309"/>
      <c r="WEI408" s="1309"/>
      <c r="WEJ408" s="1309"/>
      <c r="WEK408" s="1309"/>
      <c r="WEL408" s="1309"/>
      <c r="WEM408" s="1309"/>
      <c r="WEN408" s="1309"/>
      <c r="WEO408" s="1309"/>
      <c r="WEP408" s="1309"/>
      <c r="WEQ408" s="1309"/>
      <c r="WER408" s="1309"/>
      <c r="WES408" s="1309"/>
      <c r="WET408" s="1309"/>
      <c r="WEU408" s="1309"/>
      <c r="WEV408" s="1309"/>
      <c r="WEW408" s="1309"/>
      <c r="WEX408" s="1309"/>
      <c r="WEY408" s="1309"/>
      <c r="WEZ408" s="1309"/>
      <c r="WFA408" s="1309"/>
      <c r="WFB408" s="1309"/>
      <c r="WFC408" s="1309"/>
      <c r="WFD408" s="1309"/>
      <c r="WFE408" s="1309"/>
      <c r="WFF408" s="1309"/>
      <c r="WFG408" s="1309"/>
      <c r="WFH408" s="1309"/>
      <c r="WFI408" s="1309"/>
      <c r="WFJ408" s="1309"/>
      <c r="WFK408" s="1309"/>
      <c r="WFL408" s="1309"/>
      <c r="WFM408" s="1309"/>
      <c r="WFN408" s="1309"/>
      <c r="WFO408" s="1309"/>
      <c r="WFP408" s="1309"/>
      <c r="WFQ408" s="1309"/>
      <c r="WFR408" s="1309"/>
      <c r="WFS408" s="1309"/>
      <c r="WFT408" s="1309"/>
      <c r="WFU408" s="1309"/>
      <c r="WFV408" s="1309"/>
      <c r="WFW408" s="1309"/>
      <c r="WFX408" s="1309"/>
      <c r="WFY408" s="1309"/>
      <c r="WFZ408" s="1309"/>
      <c r="WGA408" s="1309"/>
      <c r="WGB408" s="1309"/>
      <c r="WGC408" s="1309"/>
      <c r="WGD408" s="1309"/>
      <c r="WGE408" s="1309"/>
      <c r="WGF408" s="1309"/>
      <c r="WGG408" s="1309"/>
      <c r="WGH408" s="1309"/>
      <c r="WGI408" s="1309"/>
      <c r="WGJ408" s="1309"/>
      <c r="WGK408" s="1309"/>
      <c r="WGL408" s="1309"/>
      <c r="WGM408" s="1309"/>
      <c r="WGN408" s="1309"/>
      <c r="WGO408" s="1309"/>
      <c r="WGP408" s="1309"/>
      <c r="WGQ408" s="1309"/>
      <c r="WGR408" s="1309"/>
      <c r="WGS408" s="1309"/>
      <c r="WGT408" s="1309"/>
      <c r="WGU408" s="1309"/>
      <c r="WGV408" s="1309"/>
      <c r="WGW408" s="1309"/>
      <c r="WGX408" s="1309"/>
      <c r="WGY408" s="1309"/>
      <c r="WGZ408" s="1309"/>
      <c r="WHA408" s="1309"/>
      <c r="WHB408" s="1309"/>
      <c r="WHC408" s="1309"/>
      <c r="WHD408" s="1309"/>
      <c r="WHE408" s="1309"/>
      <c r="WHF408" s="1309"/>
      <c r="WHG408" s="1309"/>
      <c r="WHH408" s="1309"/>
      <c r="WHI408" s="1309"/>
      <c r="WHJ408" s="1309"/>
      <c r="WHK408" s="1309"/>
      <c r="WHL408" s="1309"/>
      <c r="WHM408" s="1309"/>
      <c r="WHN408" s="1309"/>
      <c r="WHO408" s="1309"/>
      <c r="WHP408" s="1309"/>
      <c r="WHQ408" s="1309"/>
      <c r="WHR408" s="1309"/>
      <c r="WHS408" s="1309"/>
      <c r="WHT408" s="1309"/>
      <c r="WHU408" s="1309"/>
      <c r="WHV408" s="1309"/>
      <c r="WHW408" s="1309"/>
      <c r="WHX408" s="1309"/>
      <c r="WHY408" s="1309"/>
      <c r="WHZ408" s="1309"/>
      <c r="WIA408" s="1309"/>
      <c r="WIB408" s="1309"/>
      <c r="WIC408" s="1309"/>
      <c r="WID408" s="1309"/>
      <c r="WIE408" s="1309"/>
      <c r="WIF408" s="1309"/>
      <c r="WIG408" s="1309"/>
      <c r="WIH408" s="1309"/>
      <c r="WII408" s="1309"/>
      <c r="WIJ408" s="1309"/>
      <c r="WIK408" s="1309"/>
      <c r="WIL408" s="1309"/>
      <c r="WIM408" s="1309"/>
      <c r="WIN408" s="1309"/>
      <c r="WIO408" s="1309"/>
      <c r="WIP408" s="1309"/>
      <c r="WIQ408" s="1309"/>
      <c r="WIR408" s="1309"/>
      <c r="WIS408" s="1309"/>
      <c r="WIT408" s="1309"/>
      <c r="WIU408" s="1309"/>
      <c r="WIV408" s="1309"/>
      <c r="WIW408" s="1309"/>
      <c r="WIX408" s="1309"/>
      <c r="WIY408" s="1309"/>
      <c r="WIZ408" s="1309"/>
      <c r="WJA408" s="1309"/>
      <c r="WJB408" s="1309"/>
      <c r="WJC408" s="1309"/>
      <c r="WJD408" s="1309"/>
      <c r="WJE408" s="1309"/>
      <c r="WJF408" s="1309"/>
      <c r="WJG408" s="1309"/>
      <c r="WJH408" s="1309"/>
      <c r="WJI408" s="1309"/>
      <c r="WJJ408" s="1309"/>
      <c r="WJK408" s="1309"/>
      <c r="WJL408" s="1309"/>
      <c r="WJM408" s="1309"/>
      <c r="WJN408" s="1309"/>
      <c r="WJO408" s="1309"/>
      <c r="WJP408" s="1309"/>
      <c r="WJQ408" s="1309"/>
      <c r="WJR408" s="1309"/>
      <c r="WJS408" s="1309"/>
      <c r="WJT408" s="1309"/>
      <c r="WJU408" s="1309"/>
      <c r="WJV408" s="1309"/>
      <c r="WJW408" s="1309"/>
      <c r="WJX408" s="1309"/>
      <c r="WJY408" s="1309"/>
      <c r="WJZ408" s="1309"/>
      <c r="WKA408" s="1309"/>
      <c r="WKB408" s="1309"/>
      <c r="WKC408" s="1309"/>
      <c r="WKD408" s="1309"/>
      <c r="WKE408" s="1309"/>
      <c r="WKF408" s="1309"/>
      <c r="WKG408" s="1309"/>
      <c r="WKH408" s="1309"/>
      <c r="WKI408" s="1309"/>
      <c r="WKJ408" s="1309"/>
      <c r="WKK408" s="1309"/>
      <c r="WKL408" s="1309"/>
      <c r="WKM408" s="1309"/>
      <c r="WKN408" s="1309"/>
      <c r="WKO408" s="1309"/>
      <c r="WKP408" s="1309"/>
      <c r="WKQ408" s="1309"/>
      <c r="WKR408" s="1309"/>
      <c r="WKS408" s="1309"/>
      <c r="WKT408" s="1309"/>
      <c r="WKU408" s="1309"/>
      <c r="WKV408" s="1309"/>
      <c r="WKW408" s="1309"/>
      <c r="WKX408" s="1309"/>
      <c r="WKY408" s="1309"/>
      <c r="WKZ408" s="1309"/>
      <c r="WLA408" s="1309"/>
      <c r="WLB408" s="1309"/>
      <c r="WLC408" s="1309"/>
      <c r="WLD408" s="1309"/>
      <c r="WLE408" s="1309"/>
      <c r="WLF408" s="1309"/>
      <c r="WLG408" s="1309"/>
      <c r="WLH408" s="1309"/>
      <c r="WLI408" s="1309"/>
      <c r="WLJ408" s="1309"/>
      <c r="WLK408" s="1309"/>
      <c r="WLL408" s="1309"/>
      <c r="WLM408" s="1309"/>
      <c r="WLN408" s="1309"/>
      <c r="WLO408" s="1309"/>
      <c r="WLP408" s="1309"/>
      <c r="WLQ408" s="1309"/>
      <c r="WLR408" s="1309"/>
      <c r="WLS408" s="1309"/>
      <c r="WLT408" s="1309"/>
      <c r="WLU408" s="1309"/>
      <c r="WLV408" s="1309"/>
      <c r="WLW408" s="1309"/>
      <c r="WLX408" s="1309"/>
      <c r="WLY408" s="1309"/>
      <c r="WLZ408" s="1309"/>
      <c r="WMA408" s="1309"/>
      <c r="WMB408" s="1309"/>
      <c r="WMC408" s="1309"/>
      <c r="WMD408" s="1309"/>
      <c r="WME408" s="1309"/>
      <c r="WMF408" s="1309"/>
      <c r="WMG408" s="1309"/>
      <c r="WMH408" s="1309"/>
      <c r="WMI408" s="1309"/>
      <c r="WMJ408" s="1309"/>
      <c r="WMK408" s="1309"/>
      <c r="WML408" s="1309"/>
      <c r="WMM408" s="1309"/>
      <c r="WMN408" s="1309"/>
      <c r="WMO408" s="1309"/>
      <c r="WMP408" s="1309"/>
      <c r="WMQ408" s="1309"/>
      <c r="WMR408" s="1309"/>
      <c r="WMS408" s="1309"/>
      <c r="WMT408" s="1309"/>
      <c r="WMU408" s="1309"/>
      <c r="WMV408" s="1309"/>
      <c r="WMW408" s="1309"/>
      <c r="WMX408" s="1309"/>
      <c r="WMY408" s="1309"/>
      <c r="WMZ408" s="1309"/>
      <c r="WNA408" s="1309"/>
      <c r="WNB408" s="1309"/>
      <c r="WNC408" s="1309"/>
      <c r="WND408" s="1309"/>
      <c r="WNE408" s="1309"/>
      <c r="WNF408" s="1309"/>
      <c r="WNG408" s="1309"/>
      <c r="WNH408" s="1309"/>
      <c r="WNI408" s="1309"/>
      <c r="WNJ408" s="1309"/>
      <c r="WNK408" s="1309"/>
      <c r="WNL408" s="1309"/>
      <c r="WNM408" s="1309"/>
      <c r="WNN408" s="1309"/>
      <c r="WNO408" s="1309"/>
      <c r="WNP408" s="1309"/>
      <c r="WNQ408" s="1309"/>
      <c r="WNR408" s="1309"/>
      <c r="WNS408" s="1309"/>
      <c r="WNT408" s="1309"/>
      <c r="WNU408" s="1309"/>
      <c r="WNV408" s="1309"/>
      <c r="WNW408" s="1309"/>
      <c r="WNX408" s="1309"/>
      <c r="WNY408" s="1309"/>
      <c r="WNZ408" s="1309"/>
      <c r="WOA408" s="1309"/>
      <c r="WOB408" s="1309"/>
      <c r="WOC408" s="1309"/>
      <c r="WOD408" s="1309"/>
      <c r="WOE408" s="1309"/>
      <c r="WOF408" s="1309"/>
      <c r="WOG408" s="1309"/>
      <c r="WOH408" s="1309"/>
      <c r="WOI408" s="1309"/>
      <c r="WOJ408" s="1309"/>
      <c r="WOK408" s="1309"/>
      <c r="WOL408" s="1309"/>
      <c r="WOM408" s="1309"/>
      <c r="WON408" s="1309"/>
      <c r="WOO408" s="1309"/>
      <c r="WOP408" s="1309"/>
      <c r="WOQ408" s="1309"/>
      <c r="WOR408" s="1309"/>
      <c r="WOS408" s="1309"/>
      <c r="WOT408" s="1309"/>
      <c r="WOU408" s="1309"/>
      <c r="WOV408" s="1309"/>
      <c r="WOW408" s="1309"/>
      <c r="WOX408" s="1309"/>
      <c r="WOY408" s="1309"/>
      <c r="WOZ408" s="1309"/>
      <c r="WPA408" s="1309"/>
      <c r="WPB408" s="1309"/>
      <c r="WPC408" s="1309"/>
      <c r="WPD408" s="1309"/>
      <c r="WPE408" s="1309"/>
      <c r="WPF408" s="1309"/>
      <c r="WPG408" s="1309"/>
      <c r="WPH408" s="1309"/>
      <c r="WPI408" s="1309"/>
      <c r="WPJ408" s="1309"/>
      <c r="WPK408" s="1309"/>
      <c r="WPL408" s="1309"/>
      <c r="WPM408" s="1309"/>
      <c r="WPN408" s="1309"/>
      <c r="WPO408" s="1309"/>
      <c r="WPP408" s="1309"/>
      <c r="WPQ408" s="1309"/>
      <c r="WPR408" s="1309"/>
      <c r="WPS408" s="1309"/>
      <c r="WPT408" s="1309"/>
      <c r="WPU408" s="1309"/>
      <c r="WPV408" s="1309"/>
      <c r="WPW408" s="1309"/>
      <c r="WPX408" s="1309"/>
      <c r="WPY408" s="1309"/>
      <c r="WPZ408" s="1309"/>
      <c r="WQA408" s="1309"/>
      <c r="WQB408" s="1309"/>
      <c r="WQC408" s="1309"/>
      <c r="WQD408" s="1309"/>
      <c r="WQE408" s="1309"/>
      <c r="WQF408" s="1309"/>
      <c r="WQG408" s="1309"/>
      <c r="WQH408" s="1309"/>
      <c r="WQI408" s="1309"/>
      <c r="WQJ408" s="1309"/>
      <c r="WQK408" s="1309"/>
      <c r="WQL408" s="1309"/>
      <c r="WQM408" s="1309"/>
      <c r="WQN408" s="1309"/>
      <c r="WQO408" s="1309"/>
      <c r="WQP408" s="1309"/>
      <c r="WQQ408" s="1309"/>
      <c r="WQR408" s="1309"/>
      <c r="WQS408" s="1309"/>
      <c r="WQT408" s="1309"/>
      <c r="WQU408" s="1309"/>
      <c r="WQV408" s="1309"/>
      <c r="WQW408" s="1309"/>
      <c r="WQX408" s="1309"/>
      <c r="WQY408" s="1309"/>
      <c r="WQZ408" s="1309"/>
      <c r="WRA408" s="1309"/>
      <c r="WRB408" s="1309"/>
      <c r="WRC408" s="1309"/>
      <c r="WRD408" s="1309"/>
      <c r="WRE408" s="1309"/>
      <c r="WRF408" s="1309"/>
      <c r="WRG408" s="1309"/>
      <c r="WRH408" s="1309"/>
      <c r="WRI408" s="1309"/>
      <c r="WRJ408" s="1309"/>
      <c r="WRK408" s="1309"/>
      <c r="WRL408" s="1309"/>
      <c r="WRM408" s="1309"/>
      <c r="WRN408" s="1309"/>
      <c r="WRO408" s="1309"/>
      <c r="WRP408" s="1309"/>
      <c r="WRQ408" s="1309"/>
      <c r="WRR408" s="1309"/>
      <c r="WRS408" s="1309"/>
      <c r="WRT408" s="1309"/>
      <c r="WRU408" s="1309"/>
      <c r="WRV408" s="1309"/>
      <c r="WRW408" s="1309"/>
      <c r="WRX408" s="1309"/>
      <c r="WRY408" s="1309"/>
      <c r="WRZ408" s="1309"/>
      <c r="WSA408" s="1309"/>
      <c r="WSB408" s="1309"/>
      <c r="WSC408" s="1309"/>
      <c r="WSD408" s="1309"/>
      <c r="WSE408" s="1309"/>
      <c r="WSF408" s="1309"/>
      <c r="WSG408" s="1309"/>
      <c r="WSH408" s="1309"/>
      <c r="WSI408" s="1309"/>
      <c r="WSJ408" s="1309"/>
      <c r="WSK408" s="1309"/>
      <c r="WSL408" s="1309"/>
      <c r="WSM408" s="1309"/>
      <c r="WSN408" s="1309"/>
      <c r="WSO408" s="1309"/>
      <c r="WSP408" s="1309"/>
      <c r="WSQ408" s="1309"/>
      <c r="WSR408" s="1309"/>
      <c r="WSS408" s="1309"/>
      <c r="WST408" s="1309"/>
      <c r="WSU408" s="1309"/>
      <c r="WSV408" s="1309"/>
      <c r="WSW408" s="1309"/>
      <c r="WSX408" s="1309"/>
      <c r="WSY408" s="1309"/>
      <c r="WSZ408" s="1309"/>
      <c r="WTA408" s="1309"/>
      <c r="WTB408" s="1309"/>
      <c r="WTC408" s="1309"/>
      <c r="WTD408" s="1309"/>
      <c r="WTE408" s="1309"/>
      <c r="WTF408" s="1309"/>
      <c r="WTG408" s="1309"/>
      <c r="WTH408" s="1309"/>
      <c r="WTI408" s="1309"/>
      <c r="WTJ408" s="1309"/>
      <c r="WTK408" s="1309"/>
      <c r="WTL408" s="1309"/>
      <c r="WTM408" s="1309"/>
      <c r="WTN408" s="1309"/>
      <c r="WTO408" s="1309"/>
      <c r="WTP408" s="1309"/>
      <c r="WTQ408" s="1309"/>
      <c r="WTR408" s="1309"/>
      <c r="WTS408" s="1309"/>
      <c r="WTT408" s="1309"/>
      <c r="WTU408" s="1309"/>
      <c r="WTV408" s="1309"/>
      <c r="WTW408" s="1309"/>
      <c r="WTX408" s="1309"/>
      <c r="WTY408" s="1309"/>
      <c r="WTZ408" s="1309"/>
      <c r="WUA408" s="1309"/>
      <c r="WUB408" s="1309"/>
      <c r="WUC408" s="1309"/>
      <c r="WUD408" s="1309"/>
      <c r="WUE408" s="1309"/>
      <c r="WUF408" s="1309"/>
      <c r="WUG408" s="1309"/>
      <c r="WUH408" s="1309"/>
      <c r="WUI408" s="1309"/>
      <c r="WUJ408" s="1309"/>
      <c r="WUK408" s="1309"/>
      <c r="WUL408" s="1309"/>
      <c r="WUM408" s="1309"/>
      <c r="WUN408" s="1309"/>
      <c r="WUO408" s="1309"/>
      <c r="WUP408" s="1309"/>
      <c r="WUQ408" s="1309"/>
      <c r="WUR408" s="1309"/>
      <c r="WUS408" s="1309"/>
      <c r="WUT408" s="1309"/>
      <c r="WUU408" s="1309"/>
      <c r="WUV408" s="1309"/>
      <c r="WUW408" s="1309"/>
      <c r="WUX408" s="1309"/>
      <c r="WUY408" s="1309"/>
      <c r="WUZ408" s="1309"/>
      <c r="WVA408" s="1309"/>
      <c r="WVB408" s="1309"/>
      <c r="WVC408" s="1309"/>
      <c r="WVD408" s="1309"/>
      <c r="WVE408" s="1309"/>
      <c r="WVF408" s="1309"/>
      <c r="WVG408" s="1309"/>
      <c r="WVH408" s="1309"/>
      <c r="WVI408" s="1309"/>
      <c r="WVJ408" s="1309"/>
      <c r="WVK408" s="1309"/>
      <c r="WVL408" s="1309"/>
      <c r="WVM408" s="1309"/>
      <c r="WVN408" s="1309"/>
      <c r="WVO408" s="1309"/>
      <c r="WVP408" s="1309"/>
      <c r="WVQ408" s="1309"/>
      <c r="WVR408" s="1309"/>
      <c r="WVS408" s="1309"/>
      <c r="WVT408" s="1309"/>
      <c r="WVU408" s="1309"/>
      <c r="WVV408" s="1309"/>
      <c r="WVW408" s="1309"/>
      <c r="WVX408" s="1309"/>
      <c r="WVY408" s="1309"/>
      <c r="WVZ408" s="1309"/>
      <c r="WWA408" s="1309"/>
      <c r="WWB408" s="1309"/>
      <c r="WWC408" s="1309"/>
      <c r="WWD408" s="1309"/>
      <c r="WWE408" s="1309"/>
      <c r="WWF408" s="1309"/>
      <c r="WWG408" s="1309"/>
      <c r="WWH408" s="1309"/>
      <c r="WWI408" s="1309"/>
      <c r="WWJ408" s="1309"/>
      <c r="WWK408" s="1309"/>
      <c r="WWL408" s="1309"/>
      <c r="WWM408" s="1309"/>
      <c r="WWN408" s="1309"/>
      <c r="WWO408" s="1309"/>
      <c r="WWP408" s="1309"/>
      <c r="WWQ408" s="1309"/>
      <c r="WWR408" s="1309"/>
      <c r="WWS408" s="1309"/>
      <c r="WWT408" s="1309"/>
      <c r="WWU408" s="1309"/>
      <c r="WWV408" s="1309"/>
      <c r="WWW408" s="1309"/>
      <c r="WWX408" s="1309"/>
      <c r="WWY408" s="1309"/>
      <c r="WWZ408" s="1309"/>
      <c r="WXA408" s="1309"/>
      <c r="WXB408" s="1309"/>
      <c r="WXC408" s="1309"/>
      <c r="WXD408" s="1309"/>
      <c r="WXE408" s="1309"/>
      <c r="WXF408" s="1309"/>
      <c r="WXG408" s="1309"/>
      <c r="WXH408" s="1309"/>
      <c r="WXI408" s="1309"/>
      <c r="WXJ408" s="1309"/>
      <c r="WXK408" s="1309"/>
      <c r="WXL408" s="1309"/>
      <c r="WXM408" s="1309"/>
      <c r="WXN408" s="1309"/>
      <c r="WXO408" s="1309"/>
      <c r="WXP408" s="1309"/>
      <c r="WXQ408" s="1309"/>
      <c r="WXR408" s="1309"/>
      <c r="WXS408" s="1309"/>
      <c r="WXT408" s="1309"/>
      <c r="WXU408" s="1309"/>
      <c r="WXV408" s="1309"/>
      <c r="WXW408" s="1309"/>
      <c r="WXX408" s="1309"/>
      <c r="WXY408" s="1309"/>
      <c r="WXZ408" s="1309"/>
      <c r="WYA408" s="1309"/>
      <c r="WYB408" s="1309"/>
      <c r="WYC408" s="1309"/>
      <c r="WYD408" s="1309"/>
      <c r="WYE408" s="1309"/>
      <c r="WYF408" s="1309"/>
      <c r="WYG408" s="1309"/>
      <c r="WYH408" s="1309"/>
      <c r="WYI408" s="1309"/>
      <c r="WYJ408" s="1309"/>
      <c r="WYK408" s="1309"/>
      <c r="WYL408" s="1309"/>
      <c r="WYM408" s="1309"/>
      <c r="WYN408" s="1309"/>
      <c r="WYO408" s="1309"/>
      <c r="WYP408" s="1309"/>
      <c r="WYQ408" s="1309"/>
      <c r="WYR408" s="1309"/>
      <c r="WYS408" s="1309"/>
      <c r="WYT408" s="1309"/>
      <c r="WYU408" s="1309"/>
      <c r="WYV408" s="1309"/>
      <c r="WYW408" s="1309"/>
      <c r="WYX408" s="1309"/>
      <c r="WYY408" s="1309"/>
      <c r="WYZ408" s="1309"/>
      <c r="WZA408" s="1309"/>
      <c r="WZB408" s="1309"/>
      <c r="WZC408" s="1309"/>
      <c r="WZD408" s="1309"/>
      <c r="WZE408" s="1309"/>
      <c r="WZF408" s="1309"/>
      <c r="WZG408" s="1309"/>
      <c r="WZH408" s="1309"/>
      <c r="WZI408" s="1309"/>
      <c r="WZJ408" s="1309"/>
      <c r="WZK408" s="1309"/>
      <c r="WZL408" s="1309"/>
      <c r="WZM408" s="1309"/>
      <c r="WZN408" s="1309"/>
      <c r="WZO408" s="1309"/>
      <c r="WZP408" s="1309"/>
      <c r="WZQ408" s="1309"/>
      <c r="WZR408" s="1309"/>
      <c r="WZS408" s="1309"/>
      <c r="WZT408" s="1309"/>
      <c r="WZU408" s="1309"/>
      <c r="WZV408" s="1309"/>
      <c r="WZW408" s="1309"/>
      <c r="WZX408" s="1309"/>
      <c r="WZY408" s="1309"/>
      <c r="WZZ408" s="1309"/>
      <c r="XAA408" s="1309"/>
      <c r="XAB408" s="1309"/>
      <c r="XAC408" s="1309"/>
      <c r="XAD408" s="1309"/>
      <c r="XAE408" s="1309"/>
      <c r="XAF408" s="1309"/>
      <c r="XAG408" s="1309"/>
      <c r="XAH408" s="1309"/>
      <c r="XAI408" s="1309"/>
      <c r="XAJ408" s="1309"/>
      <c r="XAK408" s="1309"/>
      <c r="XAL408" s="1309"/>
      <c r="XAM408" s="1309"/>
      <c r="XAN408" s="1309"/>
      <c r="XAO408" s="1309"/>
      <c r="XAP408" s="1309"/>
      <c r="XAQ408" s="1309"/>
      <c r="XAR408" s="1309"/>
      <c r="XAS408" s="1309"/>
      <c r="XAT408" s="1309"/>
      <c r="XAU408" s="1309"/>
      <c r="XAV408" s="1309"/>
      <c r="XAW408" s="1309"/>
      <c r="XAX408" s="1309"/>
      <c r="XAY408" s="1309"/>
      <c r="XAZ408" s="1309"/>
      <c r="XBA408" s="1309"/>
      <c r="XBB408" s="1309"/>
      <c r="XBC408" s="1309"/>
      <c r="XBD408" s="1309"/>
      <c r="XBE408" s="1309"/>
      <c r="XBF408" s="1309"/>
      <c r="XBG408" s="1309"/>
      <c r="XBH408" s="1309"/>
      <c r="XBI408" s="1309"/>
      <c r="XBJ408" s="1309"/>
      <c r="XBK408" s="1309"/>
      <c r="XBL408" s="1309"/>
      <c r="XBM408" s="1309"/>
      <c r="XBN408" s="1309"/>
      <c r="XBO408" s="1309"/>
      <c r="XBP408" s="1309"/>
      <c r="XBQ408" s="1309"/>
      <c r="XBR408" s="1309"/>
      <c r="XBS408" s="1309"/>
      <c r="XBT408" s="1309"/>
      <c r="XBU408" s="1309"/>
      <c r="XBV408" s="1309"/>
      <c r="XBW408" s="1309"/>
      <c r="XBX408" s="1309"/>
      <c r="XBY408" s="1309"/>
      <c r="XBZ408" s="1309"/>
      <c r="XCA408" s="1309"/>
      <c r="XCB408" s="1309"/>
      <c r="XCC408" s="1309"/>
      <c r="XCD408" s="1309"/>
      <c r="XCE408" s="1309"/>
      <c r="XCF408" s="1309"/>
      <c r="XCG408" s="1309"/>
      <c r="XCH408" s="1309"/>
      <c r="XCI408" s="1309"/>
      <c r="XCJ408" s="1309"/>
      <c r="XCK408" s="1309"/>
      <c r="XCL408" s="1309"/>
      <c r="XCM408" s="1309"/>
      <c r="XCN408" s="1309"/>
      <c r="XCO408" s="1309"/>
      <c r="XCP408" s="1309"/>
      <c r="XCQ408" s="1309"/>
      <c r="XCR408" s="1309"/>
      <c r="XCS408" s="1309"/>
      <c r="XCT408" s="1309"/>
      <c r="XCU408" s="1309"/>
      <c r="XCV408" s="1309"/>
      <c r="XCW408" s="1309"/>
      <c r="XCX408" s="1309"/>
      <c r="XCY408" s="1309"/>
      <c r="XCZ408" s="1309"/>
      <c r="XDA408" s="1309"/>
      <c r="XDB408" s="1309"/>
      <c r="XDC408" s="1309"/>
      <c r="XDD408" s="1309"/>
      <c r="XDE408" s="1309"/>
      <c r="XDF408" s="1309"/>
      <c r="XDG408" s="1309"/>
      <c r="XDH408" s="1309"/>
      <c r="XDI408" s="1309"/>
      <c r="XDJ408" s="1309"/>
      <c r="XDK408" s="1309"/>
      <c r="XDL408" s="1309"/>
      <c r="XDM408" s="1309"/>
      <c r="XDN408" s="1309"/>
      <c r="XDO408" s="1309"/>
      <c r="XDP408" s="1309"/>
      <c r="XDQ408" s="1309"/>
      <c r="XDR408" s="1309"/>
      <c r="XDS408" s="1309"/>
      <c r="XDT408" s="1309"/>
      <c r="XDU408" s="1309"/>
      <c r="XDV408" s="1309"/>
      <c r="XDW408" s="1309"/>
      <c r="XDX408" s="1309"/>
      <c r="XDY408" s="1309"/>
      <c r="XDZ408" s="1309"/>
      <c r="XEA408" s="1309"/>
      <c r="XEB408" s="1309"/>
      <c r="XEC408" s="1309"/>
      <c r="XED408" s="1309"/>
      <c r="XEE408" s="1309"/>
      <c r="XEF408" s="1309"/>
      <c r="XEG408" s="1309"/>
      <c r="XEH408" s="1309"/>
      <c r="XEI408" s="1309"/>
      <c r="XEJ408" s="1309"/>
      <c r="XEK408" s="1309"/>
      <c r="XEL408" s="1309"/>
      <c r="XEM408" s="1309"/>
      <c r="XEN408" s="1309"/>
      <c r="XEO408" s="1309"/>
      <c r="XEP408" s="1309"/>
      <c r="XEQ408" s="1309"/>
      <c r="XER408" s="1309"/>
    </row>
    <row r="409" spans="1:16372" ht="12.6" customHeight="1" x14ac:dyDescent="0.2">
      <c r="F409" s="60"/>
      <c r="G409" s="97"/>
    </row>
    <row r="410" spans="1:16372" ht="19.5" customHeight="1" x14ac:dyDescent="0.2">
      <c r="B410" s="1311" t="s">
        <v>143</v>
      </c>
      <c r="C410" s="1312">
        <v>0</v>
      </c>
      <c r="D410" s="1312">
        <v>0</v>
      </c>
      <c r="E410" s="1313">
        <v>0</v>
      </c>
      <c r="F410" s="60"/>
      <c r="G410" s="97"/>
    </row>
    <row r="411" spans="1:16372" ht="19.5" customHeight="1" x14ac:dyDescent="0.2">
      <c r="A411" s="1309"/>
      <c r="B411" s="1315" t="s">
        <v>488</v>
      </c>
      <c r="C411" s="1316">
        <v>0</v>
      </c>
      <c r="D411" s="1316">
        <v>0</v>
      </c>
      <c r="E411" s="1317">
        <v>0</v>
      </c>
      <c r="F411" s="1310"/>
      <c r="G411" s="1314"/>
      <c r="H411" s="1309"/>
      <c r="I411" s="1310"/>
      <c r="J411" s="1310"/>
      <c r="K411" s="1309"/>
      <c r="L411" s="1309"/>
      <c r="M411" s="1309"/>
      <c r="N411" s="1309"/>
      <c r="O411" s="1309"/>
      <c r="P411" s="1309"/>
      <c r="Q411" s="1309"/>
      <c r="R411" s="1309"/>
      <c r="S411" s="1309"/>
      <c r="T411" s="1309"/>
      <c r="U411" s="1309"/>
      <c r="V411" s="1309"/>
      <c r="W411" s="1309"/>
      <c r="X411" s="1309"/>
      <c r="Y411" s="1309"/>
      <c r="Z411" s="1309"/>
      <c r="AA411" s="1309"/>
      <c r="AB411" s="1309"/>
      <c r="AC411" s="1309"/>
      <c r="AD411" s="1309"/>
      <c r="AE411" s="1309"/>
      <c r="AF411" s="1309"/>
      <c r="AG411" s="1309"/>
      <c r="AH411" s="1309"/>
      <c r="AI411" s="1309"/>
      <c r="AJ411" s="1309"/>
      <c r="AK411" s="1309"/>
      <c r="AL411" s="1309"/>
      <c r="AM411" s="1309"/>
      <c r="AN411" s="1309"/>
      <c r="AO411" s="1309"/>
      <c r="AP411" s="1309"/>
      <c r="AQ411" s="1309"/>
      <c r="AR411" s="1309"/>
      <c r="AS411" s="1309"/>
      <c r="AT411" s="1309"/>
      <c r="AU411" s="1309"/>
      <c r="AV411" s="1309"/>
      <c r="AW411" s="1309"/>
      <c r="AX411" s="1309"/>
      <c r="AY411" s="1309"/>
      <c r="AZ411" s="1309"/>
      <c r="BA411" s="1309"/>
      <c r="BB411" s="1309"/>
      <c r="BC411" s="1309"/>
      <c r="BD411" s="1309"/>
      <c r="BE411" s="1309"/>
      <c r="BF411" s="1309"/>
      <c r="BG411" s="1309"/>
      <c r="BH411" s="1309"/>
      <c r="BI411" s="1309"/>
      <c r="BJ411" s="1309"/>
      <c r="BK411" s="1309"/>
      <c r="BL411" s="1309"/>
      <c r="BM411" s="1309"/>
      <c r="BN411" s="1309"/>
      <c r="BO411" s="1309"/>
      <c r="BP411" s="1309"/>
      <c r="BQ411" s="1309"/>
      <c r="BR411" s="1309"/>
      <c r="BS411" s="1309"/>
      <c r="BT411" s="1309"/>
      <c r="BU411" s="1309"/>
      <c r="BV411" s="1309"/>
      <c r="BW411" s="1309"/>
      <c r="BX411" s="1309"/>
      <c r="BY411" s="1309"/>
      <c r="BZ411" s="1309"/>
      <c r="CA411" s="1309"/>
      <c r="CB411" s="1309"/>
      <c r="CC411" s="1309"/>
      <c r="CD411" s="1309"/>
      <c r="CE411" s="1309"/>
      <c r="CF411" s="1309"/>
      <c r="CG411" s="1309"/>
      <c r="CH411" s="1309"/>
      <c r="CI411" s="1309"/>
      <c r="CJ411" s="1309"/>
      <c r="CK411" s="1309"/>
      <c r="CL411" s="1309"/>
      <c r="CM411" s="1309"/>
      <c r="CN411" s="1309"/>
      <c r="CO411" s="1309"/>
      <c r="CP411" s="1309"/>
      <c r="CQ411" s="1309"/>
      <c r="CR411" s="1309"/>
      <c r="CS411" s="1309"/>
      <c r="CT411" s="1309"/>
      <c r="CU411" s="1309"/>
      <c r="CV411" s="1309"/>
      <c r="CW411" s="1309"/>
      <c r="CX411" s="1309"/>
      <c r="CY411" s="1309"/>
      <c r="CZ411" s="1309"/>
      <c r="DA411" s="1309"/>
      <c r="DB411" s="1309"/>
      <c r="DC411" s="1309"/>
      <c r="DD411" s="1309"/>
      <c r="DE411" s="1309"/>
      <c r="DF411" s="1309"/>
      <c r="DG411" s="1309"/>
      <c r="DH411" s="1309"/>
      <c r="DI411" s="1309"/>
      <c r="DJ411" s="1309"/>
      <c r="DK411" s="1309"/>
      <c r="DL411" s="1309"/>
      <c r="DM411" s="1309"/>
      <c r="DN411" s="1309"/>
      <c r="DO411" s="1309"/>
      <c r="DP411" s="1309"/>
      <c r="DQ411" s="1309"/>
      <c r="DR411" s="1309"/>
      <c r="DS411" s="1309"/>
      <c r="DT411" s="1309"/>
      <c r="DU411" s="1309"/>
      <c r="DV411" s="1309"/>
      <c r="DW411" s="1309"/>
      <c r="DX411" s="1309"/>
      <c r="DY411" s="1309"/>
      <c r="DZ411" s="1309"/>
      <c r="EA411" s="1309"/>
      <c r="EB411" s="1309"/>
      <c r="EC411" s="1309"/>
      <c r="ED411" s="1309"/>
      <c r="EE411" s="1309"/>
      <c r="EF411" s="1309"/>
      <c r="EG411" s="1309"/>
      <c r="EH411" s="1309"/>
      <c r="EI411" s="1309"/>
      <c r="EJ411" s="1309"/>
      <c r="EK411" s="1309"/>
      <c r="EL411" s="1309"/>
      <c r="EM411" s="1309"/>
      <c r="EN411" s="1309"/>
      <c r="EO411" s="1309"/>
      <c r="EP411" s="1309"/>
      <c r="EQ411" s="1309"/>
      <c r="ER411" s="1309"/>
      <c r="ES411" s="1309"/>
      <c r="ET411" s="1309"/>
      <c r="EU411" s="1309"/>
      <c r="EV411" s="1309"/>
      <c r="EW411" s="1309"/>
      <c r="EX411" s="1309"/>
      <c r="EY411" s="1309"/>
      <c r="EZ411" s="1309"/>
      <c r="FA411" s="1309"/>
      <c r="FB411" s="1309"/>
      <c r="FC411" s="1309"/>
      <c r="FD411" s="1309"/>
      <c r="FE411" s="1309"/>
      <c r="FF411" s="1309"/>
      <c r="FG411" s="1309"/>
      <c r="FH411" s="1309"/>
      <c r="FI411" s="1309"/>
      <c r="FJ411" s="1309"/>
      <c r="FK411" s="1309"/>
      <c r="FL411" s="1309"/>
      <c r="FM411" s="1309"/>
      <c r="FN411" s="1309"/>
      <c r="FO411" s="1309"/>
      <c r="FP411" s="1309"/>
      <c r="FQ411" s="1309"/>
      <c r="FR411" s="1309"/>
      <c r="FS411" s="1309"/>
      <c r="FT411" s="1309"/>
      <c r="FU411" s="1309"/>
      <c r="FV411" s="1309"/>
      <c r="FW411" s="1309"/>
      <c r="FX411" s="1309"/>
      <c r="FY411" s="1309"/>
      <c r="FZ411" s="1309"/>
      <c r="GA411" s="1309"/>
      <c r="GB411" s="1309"/>
      <c r="GC411" s="1309"/>
      <c r="GD411" s="1309"/>
      <c r="GE411" s="1309"/>
      <c r="GF411" s="1309"/>
      <c r="GG411" s="1309"/>
      <c r="GH411" s="1309"/>
      <c r="GI411" s="1309"/>
      <c r="GJ411" s="1309"/>
      <c r="GK411" s="1309"/>
      <c r="GL411" s="1309"/>
      <c r="GM411" s="1309"/>
      <c r="GN411" s="1309"/>
      <c r="GO411" s="1309"/>
      <c r="GP411" s="1309"/>
      <c r="GQ411" s="1309"/>
      <c r="GR411" s="1309"/>
      <c r="GS411" s="1309"/>
      <c r="GT411" s="1309"/>
      <c r="GU411" s="1309"/>
      <c r="GV411" s="1309"/>
      <c r="GW411" s="1309"/>
      <c r="GX411" s="1309"/>
      <c r="GY411" s="1309"/>
      <c r="GZ411" s="1309"/>
      <c r="HA411" s="1309"/>
      <c r="HB411" s="1309"/>
      <c r="HC411" s="1309"/>
      <c r="HD411" s="1309"/>
      <c r="HE411" s="1309"/>
      <c r="HF411" s="1309"/>
      <c r="HG411" s="1309"/>
      <c r="HH411" s="1309"/>
      <c r="HI411" s="1309"/>
      <c r="HJ411" s="1309"/>
      <c r="HK411" s="1309"/>
      <c r="HL411" s="1309"/>
      <c r="HM411" s="1309"/>
      <c r="HN411" s="1309"/>
      <c r="HO411" s="1309"/>
      <c r="HP411" s="1309"/>
      <c r="HQ411" s="1309"/>
      <c r="HR411" s="1309"/>
      <c r="HS411" s="1309"/>
      <c r="HT411" s="1309"/>
      <c r="HU411" s="1309"/>
      <c r="HV411" s="1309"/>
      <c r="HW411" s="1309"/>
      <c r="HX411" s="1309"/>
      <c r="HY411" s="1309"/>
      <c r="HZ411" s="1309"/>
      <c r="IA411" s="1309"/>
      <c r="IB411" s="1309"/>
      <c r="IC411" s="1309"/>
      <c r="ID411" s="1309"/>
      <c r="IE411" s="1309"/>
      <c r="IF411" s="1309"/>
      <c r="IG411" s="1309"/>
      <c r="IH411" s="1309"/>
      <c r="II411" s="1309"/>
      <c r="IJ411" s="1309"/>
      <c r="IK411" s="1309"/>
      <c r="IL411" s="1309"/>
      <c r="IM411" s="1309"/>
      <c r="IN411" s="1309"/>
      <c r="IO411" s="1309"/>
      <c r="IP411" s="1309"/>
      <c r="IQ411" s="1309"/>
      <c r="IR411" s="1309"/>
      <c r="IS411" s="1309"/>
      <c r="IT411" s="1309"/>
      <c r="IU411" s="1309"/>
      <c r="IV411" s="1309"/>
      <c r="IW411" s="1309"/>
      <c r="IX411" s="1309"/>
      <c r="IY411" s="1309"/>
      <c r="IZ411" s="1309"/>
      <c r="JA411" s="1309"/>
      <c r="JB411" s="1309"/>
      <c r="JC411" s="1309"/>
      <c r="JD411" s="1309"/>
      <c r="JE411" s="1309"/>
      <c r="JF411" s="1309"/>
      <c r="JG411" s="1309"/>
      <c r="JH411" s="1309"/>
      <c r="JI411" s="1309"/>
      <c r="JJ411" s="1309"/>
      <c r="JK411" s="1309"/>
      <c r="JL411" s="1309"/>
      <c r="JM411" s="1309"/>
      <c r="JN411" s="1309"/>
      <c r="JO411" s="1309"/>
      <c r="JP411" s="1309"/>
      <c r="JQ411" s="1309"/>
      <c r="JR411" s="1309"/>
      <c r="JS411" s="1309"/>
      <c r="JT411" s="1309"/>
      <c r="JU411" s="1309"/>
      <c r="JV411" s="1309"/>
      <c r="JW411" s="1309"/>
      <c r="JX411" s="1309"/>
      <c r="JY411" s="1309"/>
      <c r="JZ411" s="1309"/>
      <c r="KA411" s="1309"/>
      <c r="KB411" s="1309"/>
      <c r="KC411" s="1309"/>
      <c r="KD411" s="1309"/>
      <c r="KE411" s="1309"/>
      <c r="KF411" s="1309"/>
      <c r="KG411" s="1309"/>
      <c r="KH411" s="1309"/>
      <c r="KI411" s="1309"/>
      <c r="KJ411" s="1309"/>
      <c r="KK411" s="1309"/>
      <c r="KL411" s="1309"/>
      <c r="KM411" s="1309"/>
      <c r="KN411" s="1309"/>
      <c r="KO411" s="1309"/>
      <c r="KP411" s="1309"/>
      <c r="KQ411" s="1309"/>
      <c r="KR411" s="1309"/>
      <c r="KS411" s="1309"/>
      <c r="KT411" s="1309"/>
      <c r="KU411" s="1309"/>
      <c r="KV411" s="1309"/>
      <c r="KW411" s="1309"/>
      <c r="KX411" s="1309"/>
      <c r="KY411" s="1309"/>
      <c r="KZ411" s="1309"/>
      <c r="LA411" s="1309"/>
      <c r="LB411" s="1309"/>
      <c r="LC411" s="1309"/>
      <c r="LD411" s="1309"/>
      <c r="LE411" s="1309"/>
      <c r="LF411" s="1309"/>
      <c r="LG411" s="1309"/>
      <c r="LH411" s="1309"/>
      <c r="LI411" s="1309"/>
      <c r="LJ411" s="1309"/>
      <c r="LK411" s="1309"/>
      <c r="LL411" s="1309"/>
      <c r="LM411" s="1309"/>
      <c r="LN411" s="1309"/>
      <c r="LO411" s="1309"/>
      <c r="LP411" s="1309"/>
      <c r="LQ411" s="1309"/>
      <c r="LR411" s="1309"/>
      <c r="LS411" s="1309"/>
      <c r="LT411" s="1309"/>
      <c r="LU411" s="1309"/>
      <c r="LV411" s="1309"/>
      <c r="LW411" s="1309"/>
      <c r="LX411" s="1309"/>
      <c r="LY411" s="1309"/>
      <c r="LZ411" s="1309"/>
      <c r="MA411" s="1309"/>
      <c r="MB411" s="1309"/>
      <c r="MC411" s="1309"/>
      <c r="MD411" s="1309"/>
      <c r="ME411" s="1309"/>
      <c r="MF411" s="1309"/>
      <c r="MG411" s="1309"/>
      <c r="MH411" s="1309"/>
      <c r="MI411" s="1309"/>
      <c r="MJ411" s="1309"/>
      <c r="MK411" s="1309"/>
      <c r="ML411" s="1309"/>
      <c r="MM411" s="1309"/>
      <c r="MN411" s="1309"/>
      <c r="MO411" s="1309"/>
      <c r="MP411" s="1309"/>
      <c r="MQ411" s="1309"/>
      <c r="MR411" s="1309"/>
      <c r="MS411" s="1309"/>
      <c r="MT411" s="1309"/>
      <c r="MU411" s="1309"/>
      <c r="MV411" s="1309"/>
      <c r="MW411" s="1309"/>
      <c r="MX411" s="1309"/>
      <c r="MY411" s="1309"/>
      <c r="MZ411" s="1309"/>
      <c r="NA411" s="1309"/>
      <c r="NB411" s="1309"/>
      <c r="NC411" s="1309"/>
      <c r="ND411" s="1309"/>
      <c r="NE411" s="1309"/>
      <c r="NF411" s="1309"/>
      <c r="NG411" s="1309"/>
      <c r="NH411" s="1309"/>
      <c r="NI411" s="1309"/>
      <c r="NJ411" s="1309"/>
      <c r="NK411" s="1309"/>
      <c r="NL411" s="1309"/>
      <c r="NM411" s="1309"/>
      <c r="NN411" s="1309"/>
      <c r="NO411" s="1309"/>
      <c r="NP411" s="1309"/>
      <c r="NQ411" s="1309"/>
      <c r="NR411" s="1309"/>
      <c r="NS411" s="1309"/>
      <c r="NT411" s="1309"/>
      <c r="NU411" s="1309"/>
      <c r="NV411" s="1309"/>
      <c r="NW411" s="1309"/>
      <c r="NX411" s="1309"/>
      <c r="NY411" s="1309"/>
      <c r="NZ411" s="1309"/>
      <c r="OA411" s="1309"/>
      <c r="OB411" s="1309"/>
      <c r="OC411" s="1309"/>
      <c r="OD411" s="1309"/>
      <c r="OE411" s="1309"/>
      <c r="OF411" s="1309"/>
      <c r="OG411" s="1309"/>
      <c r="OH411" s="1309"/>
      <c r="OI411" s="1309"/>
      <c r="OJ411" s="1309"/>
      <c r="OK411" s="1309"/>
      <c r="OL411" s="1309"/>
      <c r="OM411" s="1309"/>
      <c r="ON411" s="1309"/>
      <c r="OO411" s="1309"/>
      <c r="OP411" s="1309"/>
      <c r="OQ411" s="1309"/>
      <c r="OR411" s="1309"/>
      <c r="OS411" s="1309"/>
      <c r="OT411" s="1309"/>
      <c r="OU411" s="1309"/>
      <c r="OV411" s="1309"/>
      <c r="OW411" s="1309"/>
      <c r="OX411" s="1309"/>
      <c r="OY411" s="1309"/>
      <c r="OZ411" s="1309"/>
      <c r="PA411" s="1309"/>
      <c r="PB411" s="1309"/>
      <c r="PC411" s="1309"/>
      <c r="PD411" s="1309"/>
      <c r="PE411" s="1309"/>
      <c r="PF411" s="1309"/>
      <c r="PG411" s="1309"/>
      <c r="PH411" s="1309"/>
      <c r="PI411" s="1309"/>
      <c r="PJ411" s="1309"/>
      <c r="PK411" s="1309"/>
      <c r="PL411" s="1309"/>
      <c r="PM411" s="1309"/>
      <c r="PN411" s="1309"/>
      <c r="PO411" s="1309"/>
      <c r="PP411" s="1309"/>
      <c r="PQ411" s="1309"/>
      <c r="PR411" s="1309"/>
      <c r="PS411" s="1309"/>
      <c r="PT411" s="1309"/>
      <c r="PU411" s="1309"/>
      <c r="PV411" s="1309"/>
      <c r="PW411" s="1309"/>
      <c r="PX411" s="1309"/>
      <c r="PY411" s="1309"/>
      <c r="PZ411" s="1309"/>
      <c r="QA411" s="1309"/>
      <c r="QB411" s="1309"/>
      <c r="QC411" s="1309"/>
      <c r="QD411" s="1309"/>
      <c r="QE411" s="1309"/>
      <c r="QF411" s="1309"/>
      <c r="QG411" s="1309"/>
      <c r="QH411" s="1309"/>
      <c r="QI411" s="1309"/>
      <c r="QJ411" s="1309"/>
      <c r="QK411" s="1309"/>
      <c r="QL411" s="1309"/>
      <c r="QM411" s="1309"/>
      <c r="QN411" s="1309"/>
      <c r="QO411" s="1309"/>
      <c r="QP411" s="1309"/>
      <c r="QQ411" s="1309"/>
      <c r="QR411" s="1309"/>
      <c r="QS411" s="1309"/>
      <c r="QT411" s="1309"/>
      <c r="QU411" s="1309"/>
      <c r="QV411" s="1309"/>
      <c r="QW411" s="1309"/>
      <c r="QX411" s="1309"/>
      <c r="QY411" s="1309"/>
      <c r="QZ411" s="1309"/>
      <c r="RA411" s="1309"/>
      <c r="RB411" s="1309"/>
      <c r="RC411" s="1309"/>
      <c r="RD411" s="1309"/>
      <c r="RE411" s="1309"/>
      <c r="RF411" s="1309"/>
      <c r="RG411" s="1309"/>
      <c r="RH411" s="1309"/>
      <c r="RI411" s="1309"/>
      <c r="RJ411" s="1309"/>
      <c r="RK411" s="1309"/>
      <c r="RL411" s="1309"/>
      <c r="RM411" s="1309"/>
      <c r="RN411" s="1309"/>
      <c r="RO411" s="1309"/>
      <c r="RP411" s="1309"/>
      <c r="RQ411" s="1309"/>
      <c r="RR411" s="1309"/>
      <c r="RS411" s="1309"/>
      <c r="RT411" s="1309"/>
      <c r="RU411" s="1309"/>
      <c r="RV411" s="1309"/>
      <c r="RW411" s="1309"/>
      <c r="RX411" s="1309"/>
      <c r="RY411" s="1309"/>
      <c r="RZ411" s="1309"/>
      <c r="SA411" s="1309"/>
      <c r="SB411" s="1309"/>
      <c r="SC411" s="1309"/>
      <c r="SD411" s="1309"/>
      <c r="SE411" s="1309"/>
      <c r="SF411" s="1309"/>
      <c r="SG411" s="1309"/>
      <c r="SH411" s="1309"/>
      <c r="SI411" s="1309"/>
      <c r="SJ411" s="1309"/>
      <c r="SK411" s="1309"/>
      <c r="SL411" s="1309"/>
      <c r="SM411" s="1309"/>
      <c r="SN411" s="1309"/>
      <c r="SO411" s="1309"/>
      <c r="SP411" s="1309"/>
      <c r="SQ411" s="1309"/>
      <c r="SR411" s="1309"/>
      <c r="SS411" s="1309"/>
      <c r="ST411" s="1309"/>
      <c r="SU411" s="1309"/>
      <c r="SV411" s="1309"/>
      <c r="SW411" s="1309"/>
      <c r="SX411" s="1309"/>
      <c r="SY411" s="1309"/>
      <c r="SZ411" s="1309"/>
      <c r="TA411" s="1309"/>
      <c r="TB411" s="1309"/>
      <c r="TC411" s="1309"/>
      <c r="TD411" s="1309"/>
      <c r="TE411" s="1309"/>
      <c r="TF411" s="1309"/>
      <c r="TG411" s="1309"/>
      <c r="TH411" s="1309"/>
      <c r="TI411" s="1309"/>
      <c r="TJ411" s="1309"/>
      <c r="TK411" s="1309"/>
      <c r="TL411" s="1309"/>
      <c r="TM411" s="1309"/>
      <c r="TN411" s="1309"/>
      <c r="TO411" s="1309"/>
      <c r="TP411" s="1309"/>
      <c r="TQ411" s="1309"/>
      <c r="TR411" s="1309"/>
      <c r="TS411" s="1309"/>
      <c r="TT411" s="1309"/>
      <c r="TU411" s="1309"/>
      <c r="TV411" s="1309"/>
      <c r="TW411" s="1309"/>
      <c r="TX411" s="1309"/>
      <c r="TY411" s="1309"/>
      <c r="TZ411" s="1309"/>
      <c r="UA411" s="1309"/>
      <c r="UB411" s="1309"/>
      <c r="UC411" s="1309"/>
      <c r="UD411" s="1309"/>
      <c r="UE411" s="1309"/>
      <c r="UF411" s="1309"/>
      <c r="UG411" s="1309"/>
      <c r="UH411" s="1309"/>
      <c r="UI411" s="1309"/>
      <c r="UJ411" s="1309"/>
      <c r="UK411" s="1309"/>
      <c r="UL411" s="1309"/>
      <c r="UM411" s="1309"/>
      <c r="UN411" s="1309"/>
      <c r="UO411" s="1309"/>
      <c r="UP411" s="1309"/>
      <c r="UQ411" s="1309"/>
      <c r="UR411" s="1309"/>
      <c r="US411" s="1309"/>
      <c r="UT411" s="1309"/>
      <c r="UU411" s="1309"/>
      <c r="UV411" s="1309"/>
      <c r="UW411" s="1309"/>
      <c r="UX411" s="1309"/>
      <c r="UY411" s="1309"/>
      <c r="UZ411" s="1309"/>
      <c r="VA411" s="1309"/>
      <c r="VB411" s="1309"/>
      <c r="VC411" s="1309"/>
      <c r="VD411" s="1309"/>
      <c r="VE411" s="1309"/>
      <c r="VF411" s="1309"/>
      <c r="VG411" s="1309"/>
      <c r="VH411" s="1309"/>
      <c r="VI411" s="1309"/>
      <c r="VJ411" s="1309"/>
      <c r="VK411" s="1309"/>
      <c r="VL411" s="1309"/>
      <c r="VM411" s="1309"/>
      <c r="VN411" s="1309"/>
      <c r="VO411" s="1309"/>
      <c r="VP411" s="1309"/>
      <c r="VQ411" s="1309"/>
      <c r="VR411" s="1309"/>
      <c r="VS411" s="1309"/>
      <c r="VT411" s="1309"/>
      <c r="VU411" s="1309"/>
      <c r="VV411" s="1309"/>
      <c r="VW411" s="1309"/>
      <c r="VX411" s="1309"/>
      <c r="VY411" s="1309"/>
      <c r="VZ411" s="1309"/>
      <c r="WA411" s="1309"/>
      <c r="WB411" s="1309"/>
      <c r="WC411" s="1309"/>
      <c r="WD411" s="1309"/>
      <c r="WE411" s="1309"/>
      <c r="WF411" s="1309"/>
      <c r="WG411" s="1309"/>
      <c r="WH411" s="1309"/>
      <c r="WI411" s="1309"/>
      <c r="WJ411" s="1309"/>
      <c r="WK411" s="1309"/>
      <c r="WL411" s="1309"/>
      <c r="WM411" s="1309"/>
      <c r="WN411" s="1309"/>
      <c r="WO411" s="1309"/>
      <c r="WP411" s="1309"/>
      <c r="WQ411" s="1309"/>
      <c r="WR411" s="1309"/>
      <c r="WS411" s="1309"/>
      <c r="WT411" s="1309"/>
      <c r="WU411" s="1309"/>
      <c r="WV411" s="1309"/>
      <c r="WW411" s="1309"/>
      <c r="WX411" s="1309"/>
      <c r="WY411" s="1309"/>
      <c r="WZ411" s="1309"/>
      <c r="XA411" s="1309"/>
      <c r="XB411" s="1309"/>
      <c r="XC411" s="1309"/>
      <c r="XD411" s="1309"/>
      <c r="XE411" s="1309"/>
      <c r="XF411" s="1309"/>
      <c r="XG411" s="1309"/>
      <c r="XH411" s="1309"/>
      <c r="XI411" s="1309"/>
      <c r="XJ411" s="1309"/>
      <c r="XK411" s="1309"/>
      <c r="XL411" s="1309"/>
      <c r="XM411" s="1309"/>
      <c r="XN411" s="1309"/>
      <c r="XO411" s="1309"/>
      <c r="XP411" s="1309"/>
      <c r="XQ411" s="1309"/>
      <c r="XR411" s="1309"/>
      <c r="XS411" s="1309"/>
      <c r="XT411" s="1309"/>
      <c r="XU411" s="1309"/>
      <c r="XV411" s="1309"/>
      <c r="XW411" s="1309"/>
      <c r="XX411" s="1309"/>
      <c r="XY411" s="1309"/>
      <c r="XZ411" s="1309"/>
      <c r="YA411" s="1309"/>
      <c r="YB411" s="1309"/>
      <c r="YC411" s="1309"/>
      <c r="YD411" s="1309"/>
      <c r="YE411" s="1309"/>
      <c r="YF411" s="1309"/>
      <c r="YG411" s="1309"/>
      <c r="YH411" s="1309"/>
      <c r="YI411" s="1309"/>
      <c r="YJ411" s="1309"/>
      <c r="YK411" s="1309"/>
      <c r="YL411" s="1309"/>
      <c r="YM411" s="1309"/>
      <c r="YN411" s="1309"/>
      <c r="YO411" s="1309"/>
      <c r="YP411" s="1309"/>
      <c r="YQ411" s="1309"/>
      <c r="YR411" s="1309"/>
      <c r="YS411" s="1309"/>
      <c r="YT411" s="1309"/>
      <c r="YU411" s="1309"/>
      <c r="YV411" s="1309"/>
      <c r="YW411" s="1309"/>
      <c r="YX411" s="1309"/>
      <c r="YY411" s="1309"/>
      <c r="YZ411" s="1309"/>
      <c r="ZA411" s="1309"/>
      <c r="ZB411" s="1309"/>
      <c r="ZC411" s="1309"/>
      <c r="ZD411" s="1309"/>
      <c r="ZE411" s="1309"/>
      <c r="ZF411" s="1309"/>
      <c r="ZG411" s="1309"/>
      <c r="ZH411" s="1309"/>
      <c r="ZI411" s="1309"/>
      <c r="ZJ411" s="1309"/>
      <c r="ZK411" s="1309"/>
      <c r="ZL411" s="1309"/>
      <c r="ZM411" s="1309"/>
      <c r="ZN411" s="1309"/>
      <c r="ZO411" s="1309"/>
      <c r="ZP411" s="1309"/>
      <c r="ZQ411" s="1309"/>
      <c r="ZR411" s="1309"/>
      <c r="ZS411" s="1309"/>
      <c r="ZT411" s="1309"/>
      <c r="ZU411" s="1309"/>
      <c r="ZV411" s="1309"/>
      <c r="ZW411" s="1309"/>
      <c r="ZX411" s="1309"/>
      <c r="ZY411" s="1309"/>
      <c r="ZZ411" s="1309"/>
      <c r="AAA411" s="1309"/>
      <c r="AAB411" s="1309"/>
      <c r="AAC411" s="1309"/>
      <c r="AAD411" s="1309"/>
      <c r="AAE411" s="1309"/>
      <c r="AAF411" s="1309"/>
      <c r="AAG411" s="1309"/>
      <c r="AAH411" s="1309"/>
      <c r="AAI411" s="1309"/>
      <c r="AAJ411" s="1309"/>
      <c r="AAK411" s="1309"/>
      <c r="AAL411" s="1309"/>
      <c r="AAM411" s="1309"/>
      <c r="AAN411" s="1309"/>
      <c r="AAO411" s="1309"/>
      <c r="AAP411" s="1309"/>
      <c r="AAQ411" s="1309"/>
      <c r="AAR411" s="1309"/>
      <c r="AAS411" s="1309"/>
      <c r="AAT411" s="1309"/>
      <c r="AAU411" s="1309"/>
      <c r="AAV411" s="1309"/>
      <c r="AAW411" s="1309"/>
      <c r="AAX411" s="1309"/>
      <c r="AAY411" s="1309"/>
      <c r="AAZ411" s="1309"/>
      <c r="ABA411" s="1309"/>
      <c r="ABB411" s="1309"/>
      <c r="ABC411" s="1309"/>
      <c r="ABD411" s="1309"/>
      <c r="ABE411" s="1309"/>
      <c r="ABF411" s="1309"/>
      <c r="ABG411" s="1309"/>
      <c r="ABH411" s="1309"/>
      <c r="ABI411" s="1309"/>
      <c r="ABJ411" s="1309"/>
      <c r="ABK411" s="1309"/>
      <c r="ABL411" s="1309"/>
      <c r="ABM411" s="1309"/>
      <c r="ABN411" s="1309"/>
      <c r="ABO411" s="1309"/>
      <c r="ABP411" s="1309"/>
      <c r="ABQ411" s="1309"/>
      <c r="ABR411" s="1309"/>
      <c r="ABS411" s="1309"/>
      <c r="ABT411" s="1309"/>
      <c r="ABU411" s="1309"/>
      <c r="ABV411" s="1309"/>
      <c r="ABW411" s="1309"/>
      <c r="ABX411" s="1309"/>
      <c r="ABY411" s="1309"/>
      <c r="ABZ411" s="1309"/>
      <c r="ACA411" s="1309"/>
      <c r="ACB411" s="1309"/>
      <c r="ACC411" s="1309"/>
      <c r="ACD411" s="1309"/>
      <c r="ACE411" s="1309"/>
      <c r="ACF411" s="1309"/>
      <c r="ACG411" s="1309"/>
      <c r="ACH411" s="1309"/>
      <c r="ACI411" s="1309"/>
      <c r="ACJ411" s="1309"/>
      <c r="ACK411" s="1309"/>
      <c r="ACL411" s="1309"/>
      <c r="ACM411" s="1309"/>
      <c r="ACN411" s="1309"/>
      <c r="ACO411" s="1309"/>
      <c r="ACP411" s="1309"/>
      <c r="ACQ411" s="1309"/>
      <c r="ACR411" s="1309"/>
      <c r="ACS411" s="1309"/>
      <c r="ACT411" s="1309"/>
      <c r="ACU411" s="1309"/>
      <c r="ACV411" s="1309"/>
      <c r="ACW411" s="1309"/>
      <c r="ACX411" s="1309"/>
      <c r="ACY411" s="1309"/>
      <c r="ACZ411" s="1309"/>
      <c r="ADA411" s="1309"/>
      <c r="ADB411" s="1309"/>
      <c r="ADC411" s="1309"/>
      <c r="ADD411" s="1309"/>
      <c r="ADE411" s="1309"/>
      <c r="ADF411" s="1309"/>
      <c r="ADG411" s="1309"/>
      <c r="ADH411" s="1309"/>
      <c r="ADI411" s="1309"/>
      <c r="ADJ411" s="1309"/>
      <c r="ADK411" s="1309"/>
      <c r="ADL411" s="1309"/>
      <c r="ADM411" s="1309"/>
      <c r="ADN411" s="1309"/>
      <c r="ADO411" s="1309"/>
      <c r="ADP411" s="1309"/>
      <c r="ADQ411" s="1309"/>
      <c r="ADR411" s="1309"/>
      <c r="ADS411" s="1309"/>
      <c r="ADT411" s="1309"/>
      <c r="ADU411" s="1309"/>
      <c r="ADV411" s="1309"/>
      <c r="ADW411" s="1309"/>
      <c r="ADX411" s="1309"/>
      <c r="ADY411" s="1309"/>
      <c r="ADZ411" s="1309"/>
      <c r="AEA411" s="1309"/>
      <c r="AEB411" s="1309"/>
      <c r="AEC411" s="1309"/>
      <c r="AED411" s="1309"/>
      <c r="AEE411" s="1309"/>
      <c r="AEF411" s="1309"/>
      <c r="AEG411" s="1309"/>
      <c r="AEH411" s="1309"/>
      <c r="AEI411" s="1309"/>
      <c r="AEJ411" s="1309"/>
      <c r="AEK411" s="1309"/>
      <c r="AEL411" s="1309"/>
      <c r="AEM411" s="1309"/>
      <c r="AEN411" s="1309"/>
      <c r="AEO411" s="1309"/>
      <c r="AEP411" s="1309"/>
      <c r="AEQ411" s="1309"/>
      <c r="AER411" s="1309"/>
      <c r="AES411" s="1309"/>
      <c r="AET411" s="1309"/>
      <c r="AEU411" s="1309"/>
      <c r="AEV411" s="1309"/>
      <c r="AEW411" s="1309"/>
      <c r="AEX411" s="1309"/>
      <c r="AEY411" s="1309"/>
      <c r="AEZ411" s="1309"/>
      <c r="AFA411" s="1309"/>
      <c r="AFB411" s="1309"/>
      <c r="AFC411" s="1309"/>
      <c r="AFD411" s="1309"/>
      <c r="AFE411" s="1309"/>
      <c r="AFF411" s="1309"/>
      <c r="AFG411" s="1309"/>
      <c r="AFH411" s="1309"/>
      <c r="AFI411" s="1309"/>
      <c r="AFJ411" s="1309"/>
      <c r="AFK411" s="1309"/>
      <c r="AFL411" s="1309"/>
      <c r="AFM411" s="1309"/>
      <c r="AFN411" s="1309"/>
      <c r="AFO411" s="1309"/>
      <c r="AFP411" s="1309"/>
      <c r="AFQ411" s="1309"/>
      <c r="AFR411" s="1309"/>
      <c r="AFS411" s="1309"/>
      <c r="AFT411" s="1309"/>
      <c r="AFU411" s="1309"/>
      <c r="AFV411" s="1309"/>
      <c r="AFW411" s="1309"/>
      <c r="AFX411" s="1309"/>
      <c r="AFY411" s="1309"/>
      <c r="AFZ411" s="1309"/>
      <c r="AGA411" s="1309"/>
      <c r="AGB411" s="1309"/>
      <c r="AGC411" s="1309"/>
      <c r="AGD411" s="1309"/>
      <c r="AGE411" s="1309"/>
      <c r="AGF411" s="1309"/>
      <c r="AGG411" s="1309"/>
      <c r="AGH411" s="1309"/>
      <c r="AGI411" s="1309"/>
      <c r="AGJ411" s="1309"/>
      <c r="AGK411" s="1309"/>
      <c r="AGL411" s="1309"/>
      <c r="AGM411" s="1309"/>
      <c r="AGN411" s="1309"/>
      <c r="AGO411" s="1309"/>
      <c r="AGP411" s="1309"/>
      <c r="AGQ411" s="1309"/>
      <c r="AGR411" s="1309"/>
      <c r="AGS411" s="1309"/>
      <c r="AGT411" s="1309"/>
      <c r="AGU411" s="1309"/>
      <c r="AGV411" s="1309"/>
      <c r="AGW411" s="1309"/>
      <c r="AGX411" s="1309"/>
      <c r="AGY411" s="1309"/>
      <c r="AGZ411" s="1309"/>
      <c r="AHA411" s="1309"/>
      <c r="AHB411" s="1309"/>
      <c r="AHC411" s="1309"/>
      <c r="AHD411" s="1309"/>
      <c r="AHE411" s="1309"/>
      <c r="AHF411" s="1309"/>
      <c r="AHG411" s="1309"/>
      <c r="AHH411" s="1309"/>
      <c r="AHI411" s="1309"/>
      <c r="AHJ411" s="1309"/>
      <c r="AHK411" s="1309"/>
      <c r="AHL411" s="1309"/>
      <c r="AHM411" s="1309"/>
      <c r="AHN411" s="1309"/>
      <c r="AHO411" s="1309"/>
      <c r="AHP411" s="1309"/>
      <c r="AHQ411" s="1309"/>
      <c r="AHR411" s="1309"/>
      <c r="AHS411" s="1309"/>
      <c r="AHT411" s="1309"/>
      <c r="AHU411" s="1309"/>
      <c r="AHV411" s="1309"/>
      <c r="AHW411" s="1309"/>
      <c r="AHX411" s="1309"/>
      <c r="AHY411" s="1309"/>
      <c r="AHZ411" s="1309"/>
      <c r="AIA411" s="1309"/>
      <c r="AIB411" s="1309"/>
      <c r="AIC411" s="1309"/>
      <c r="AID411" s="1309"/>
      <c r="AIE411" s="1309"/>
      <c r="AIF411" s="1309"/>
      <c r="AIG411" s="1309"/>
      <c r="AIH411" s="1309"/>
      <c r="AII411" s="1309"/>
      <c r="AIJ411" s="1309"/>
      <c r="AIK411" s="1309"/>
      <c r="AIL411" s="1309"/>
      <c r="AIM411" s="1309"/>
      <c r="AIN411" s="1309"/>
      <c r="AIO411" s="1309"/>
      <c r="AIP411" s="1309"/>
      <c r="AIQ411" s="1309"/>
      <c r="AIR411" s="1309"/>
      <c r="AIS411" s="1309"/>
      <c r="AIT411" s="1309"/>
      <c r="AIU411" s="1309"/>
      <c r="AIV411" s="1309"/>
      <c r="AIW411" s="1309"/>
      <c r="AIX411" s="1309"/>
      <c r="AIY411" s="1309"/>
      <c r="AIZ411" s="1309"/>
      <c r="AJA411" s="1309"/>
      <c r="AJB411" s="1309"/>
      <c r="AJC411" s="1309"/>
      <c r="AJD411" s="1309"/>
      <c r="AJE411" s="1309"/>
      <c r="AJF411" s="1309"/>
      <c r="AJG411" s="1309"/>
      <c r="AJH411" s="1309"/>
      <c r="AJI411" s="1309"/>
      <c r="AJJ411" s="1309"/>
      <c r="AJK411" s="1309"/>
      <c r="AJL411" s="1309"/>
      <c r="AJM411" s="1309"/>
      <c r="AJN411" s="1309"/>
      <c r="AJO411" s="1309"/>
      <c r="AJP411" s="1309"/>
      <c r="AJQ411" s="1309"/>
      <c r="AJR411" s="1309"/>
      <c r="AJS411" s="1309"/>
      <c r="AJT411" s="1309"/>
      <c r="AJU411" s="1309"/>
      <c r="AJV411" s="1309"/>
      <c r="AJW411" s="1309"/>
      <c r="AJX411" s="1309"/>
      <c r="AJY411" s="1309"/>
      <c r="AJZ411" s="1309"/>
      <c r="AKA411" s="1309"/>
      <c r="AKB411" s="1309"/>
      <c r="AKC411" s="1309"/>
      <c r="AKD411" s="1309"/>
      <c r="AKE411" s="1309"/>
      <c r="AKF411" s="1309"/>
      <c r="AKG411" s="1309"/>
      <c r="AKH411" s="1309"/>
      <c r="AKI411" s="1309"/>
      <c r="AKJ411" s="1309"/>
      <c r="AKK411" s="1309"/>
      <c r="AKL411" s="1309"/>
      <c r="AKM411" s="1309"/>
      <c r="AKN411" s="1309"/>
      <c r="AKO411" s="1309"/>
      <c r="AKP411" s="1309"/>
      <c r="AKQ411" s="1309"/>
      <c r="AKR411" s="1309"/>
      <c r="AKS411" s="1309"/>
      <c r="AKT411" s="1309"/>
      <c r="AKU411" s="1309"/>
      <c r="AKV411" s="1309"/>
      <c r="AKW411" s="1309"/>
      <c r="AKX411" s="1309"/>
      <c r="AKY411" s="1309"/>
      <c r="AKZ411" s="1309"/>
      <c r="ALA411" s="1309"/>
      <c r="ALB411" s="1309"/>
      <c r="ALC411" s="1309"/>
      <c r="ALD411" s="1309"/>
      <c r="ALE411" s="1309"/>
      <c r="ALF411" s="1309"/>
      <c r="ALG411" s="1309"/>
      <c r="ALH411" s="1309"/>
      <c r="ALI411" s="1309"/>
      <c r="ALJ411" s="1309"/>
      <c r="ALK411" s="1309"/>
      <c r="ALL411" s="1309"/>
      <c r="ALM411" s="1309"/>
      <c r="ALN411" s="1309"/>
      <c r="ALO411" s="1309"/>
      <c r="ALP411" s="1309"/>
      <c r="ALQ411" s="1309"/>
      <c r="ALR411" s="1309"/>
      <c r="ALS411" s="1309"/>
      <c r="ALT411" s="1309"/>
      <c r="ALU411" s="1309"/>
      <c r="ALV411" s="1309"/>
      <c r="ALW411" s="1309"/>
      <c r="ALX411" s="1309"/>
      <c r="ALY411" s="1309"/>
      <c r="ALZ411" s="1309"/>
      <c r="AMA411" s="1309"/>
      <c r="AMB411" s="1309"/>
      <c r="AMC411" s="1309"/>
      <c r="AMD411" s="1309"/>
      <c r="AME411" s="1309"/>
      <c r="AMF411" s="1309"/>
      <c r="AMG411" s="1309"/>
      <c r="AMH411" s="1309"/>
      <c r="AMI411" s="1309"/>
      <c r="AMJ411" s="1309"/>
      <c r="AMK411" s="1309"/>
      <c r="AML411" s="1309"/>
      <c r="AMM411" s="1309"/>
      <c r="AMN411" s="1309"/>
      <c r="AMO411" s="1309"/>
      <c r="AMP411" s="1309"/>
      <c r="AMQ411" s="1309"/>
      <c r="AMR411" s="1309"/>
      <c r="AMS411" s="1309"/>
      <c r="AMT411" s="1309"/>
      <c r="AMU411" s="1309"/>
      <c r="AMV411" s="1309"/>
      <c r="AMW411" s="1309"/>
      <c r="AMX411" s="1309"/>
      <c r="AMY411" s="1309"/>
      <c r="AMZ411" s="1309"/>
      <c r="ANA411" s="1309"/>
      <c r="ANB411" s="1309"/>
      <c r="ANC411" s="1309"/>
      <c r="AND411" s="1309"/>
      <c r="ANE411" s="1309"/>
      <c r="ANF411" s="1309"/>
      <c r="ANG411" s="1309"/>
      <c r="ANH411" s="1309"/>
      <c r="ANI411" s="1309"/>
      <c r="ANJ411" s="1309"/>
      <c r="ANK411" s="1309"/>
      <c r="ANL411" s="1309"/>
      <c r="ANM411" s="1309"/>
      <c r="ANN411" s="1309"/>
      <c r="ANO411" s="1309"/>
      <c r="ANP411" s="1309"/>
      <c r="ANQ411" s="1309"/>
      <c r="ANR411" s="1309"/>
      <c r="ANS411" s="1309"/>
      <c r="ANT411" s="1309"/>
      <c r="ANU411" s="1309"/>
      <c r="ANV411" s="1309"/>
      <c r="ANW411" s="1309"/>
      <c r="ANX411" s="1309"/>
      <c r="ANY411" s="1309"/>
      <c r="ANZ411" s="1309"/>
      <c r="AOA411" s="1309"/>
      <c r="AOB411" s="1309"/>
      <c r="AOC411" s="1309"/>
      <c r="AOD411" s="1309"/>
      <c r="AOE411" s="1309"/>
      <c r="AOF411" s="1309"/>
      <c r="AOG411" s="1309"/>
      <c r="AOH411" s="1309"/>
      <c r="AOI411" s="1309"/>
      <c r="AOJ411" s="1309"/>
      <c r="AOK411" s="1309"/>
      <c r="AOL411" s="1309"/>
      <c r="AOM411" s="1309"/>
      <c r="AON411" s="1309"/>
      <c r="AOO411" s="1309"/>
      <c r="AOP411" s="1309"/>
      <c r="AOQ411" s="1309"/>
      <c r="AOR411" s="1309"/>
      <c r="AOS411" s="1309"/>
      <c r="AOT411" s="1309"/>
      <c r="AOU411" s="1309"/>
      <c r="AOV411" s="1309"/>
      <c r="AOW411" s="1309"/>
      <c r="AOX411" s="1309"/>
      <c r="AOY411" s="1309"/>
      <c r="AOZ411" s="1309"/>
      <c r="APA411" s="1309"/>
      <c r="APB411" s="1309"/>
      <c r="APC411" s="1309"/>
      <c r="APD411" s="1309"/>
      <c r="APE411" s="1309"/>
      <c r="APF411" s="1309"/>
      <c r="APG411" s="1309"/>
      <c r="APH411" s="1309"/>
      <c r="API411" s="1309"/>
      <c r="APJ411" s="1309"/>
      <c r="APK411" s="1309"/>
      <c r="APL411" s="1309"/>
      <c r="APM411" s="1309"/>
      <c r="APN411" s="1309"/>
      <c r="APO411" s="1309"/>
      <c r="APP411" s="1309"/>
      <c r="APQ411" s="1309"/>
      <c r="APR411" s="1309"/>
      <c r="APS411" s="1309"/>
      <c r="APT411" s="1309"/>
      <c r="APU411" s="1309"/>
      <c r="APV411" s="1309"/>
      <c r="APW411" s="1309"/>
      <c r="APX411" s="1309"/>
      <c r="APY411" s="1309"/>
      <c r="APZ411" s="1309"/>
      <c r="AQA411" s="1309"/>
      <c r="AQB411" s="1309"/>
      <c r="AQC411" s="1309"/>
      <c r="AQD411" s="1309"/>
      <c r="AQE411" s="1309"/>
      <c r="AQF411" s="1309"/>
      <c r="AQG411" s="1309"/>
      <c r="AQH411" s="1309"/>
      <c r="AQI411" s="1309"/>
      <c r="AQJ411" s="1309"/>
      <c r="AQK411" s="1309"/>
      <c r="AQL411" s="1309"/>
      <c r="AQM411" s="1309"/>
      <c r="AQN411" s="1309"/>
      <c r="AQO411" s="1309"/>
      <c r="AQP411" s="1309"/>
      <c r="AQQ411" s="1309"/>
      <c r="AQR411" s="1309"/>
      <c r="AQS411" s="1309"/>
      <c r="AQT411" s="1309"/>
      <c r="AQU411" s="1309"/>
      <c r="AQV411" s="1309"/>
      <c r="AQW411" s="1309"/>
      <c r="AQX411" s="1309"/>
      <c r="AQY411" s="1309"/>
      <c r="AQZ411" s="1309"/>
      <c r="ARA411" s="1309"/>
      <c r="ARB411" s="1309"/>
      <c r="ARC411" s="1309"/>
      <c r="ARD411" s="1309"/>
      <c r="ARE411" s="1309"/>
      <c r="ARF411" s="1309"/>
      <c r="ARG411" s="1309"/>
      <c r="ARH411" s="1309"/>
      <c r="ARI411" s="1309"/>
      <c r="ARJ411" s="1309"/>
      <c r="ARK411" s="1309"/>
      <c r="ARL411" s="1309"/>
      <c r="ARM411" s="1309"/>
      <c r="ARN411" s="1309"/>
      <c r="ARO411" s="1309"/>
      <c r="ARP411" s="1309"/>
      <c r="ARQ411" s="1309"/>
      <c r="ARR411" s="1309"/>
      <c r="ARS411" s="1309"/>
      <c r="ART411" s="1309"/>
      <c r="ARU411" s="1309"/>
      <c r="ARV411" s="1309"/>
      <c r="ARW411" s="1309"/>
      <c r="ARX411" s="1309"/>
      <c r="ARY411" s="1309"/>
      <c r="ARZ411" s="1309"/>
      <c r="ASA411" s="1309"/>
      <c r="ASB411" s="1309"/>
      <c r="ASC411" s="1309"/>
      <c r="ASD411" s="1309"/>
      <c r="ASE411" s="1309"/>
      <c r="ASF411" s="1309"/>
      <c r="ASG411" s="1309"/>
      <c r="ASH411" s="1309"/>
      <c r="ASI411" s="1309"/>
      <c r="ASJ411" s="1309"/>
      <c r="ASK411" s="1309"/>
      <c r="ASL411" s="1309"/>
      <c r="ASM411" s="1309"/>
      <c r="ASN411" s="1309"/>
      <c r="ASO411" s="1309"/>
      <c r="ASP411" s="1309"/>
      <c r="ASQ411" s="1309"/>
      <c r="ASR411" s="1309"/>
      <c r="ASS411" s="1309"/>
      <c r="AST411" s="1309"/>
      <c r="ASU411" s="1309"/>
      <c r="ASV411" s="1309"/>
      <c r="ASW411" s="1309"/>
      <c r="ASX411" s="1309"/>
      <c r="ASY411" s="1309"/>
      <c r="ASZ411" s="1309"/>
      <c r="ATA411" s="1309"/>
      <c r="ATB411" s="1309"/>
      <c r="ATC411" s="1309"/>
      <c r="ATD411" s="1309"/>
      <c r="ATE411" s="1309"/>
      <c r="ATF411" s="1309"/>
      <c r="ATG411" s="1309"/>
      <c r="ATH411" s="1309"/>
      <c r="ATI411" s="1309"/>
      <c r="ATJ411" s="1309"/>
      <c r="ATK411" s="1309"/>
      <c r="ATL411" s="1309"/>
      <c r="ATM411" s="1309"/>
      <c r="ATN411" s="1309"/>
      <c r="ATO411" s="1309"/>
      <c r="ATP411" s="1309"/>
      <c r="ATQ411" s="1309"/>
      <c r="ATR411" s="1309"/>
      <c r="ATS411" s="1309"/>
      <c r="ATT411" s="1309"/>
      <c r="ATU411" s="1309"/>
      <c r="ATV411" s="1309"/>
      <c r="ATW411" s="1309"/>
      <c r="ATX411" s="1309"/>
      <c r="ATY411" s="1309"/>
      <c r="ATZ411" s="1309"/>
      <c r="AUA411" s="1309"/>
      <c r="AUB411" s="1309"/>
      <c r="AUC411" s="1309"/>
      <c r="AUD411" s="1309"/>
      <c r="AUE411" s="1309"/>
      <c r="AUF411" s="1309"/>
      <c r="AUG411" s="1309"/>
      <c r="AUH411" s="1309"/>
      <c r="AUI411" s="1309"/>
      <c r="AUJ411" s="1309"/>
      <c r="AUK411" s="1309"/>
      <c r="AUL411" s="1309"/>
      <c r="AUM411" s="1309"/>
      <c r="AUN411" s="1309"/>
      <c r="AUO411" s="1309"/>
      <c r="AUP411" s="1309"/>
      <c r="AUQ411" s="1309"/>
      <c r="AUR411" s="1309"/>
      <c r="AUS411" s="1309"/>
      <c r="AUT411" s="1309"/>
      <c r="AUU411" s="1309"/>
      <c r="AUV411" s="1309"/>
      <c r="AUW411" s="1309"/>
      <c r="AUX411" s="1309"/>
      <c r="AUY411" s="1309"/>
      <c r="AUZ411" s="1309"/>
      <c r="AVA411" s="1309"/>
      <c r="AVB411" s="1309"/>
      <c r="AVC411" s="1309"/>
      <c r="AVD411" s="1309"/>
      <c r="AVE411" s="1309"/>
      <c r="AVF411" s="1309"/>
      <c r="AVG411" s="1309"/>
      <c r="AVH411" s="1309"/>
      <c r="AVI411" s="1309"/>
      <c r="AVJ411" s="1309"/>
      <c r="AVK411" s="1309"/>
      <c r="AVL411" s="1309"/>
      <c r="AVM411" s="1309"/>
      <c r="AVN411" s="1309"/>
      <c r="AVO411" s="1309"/>
      <c r="AVP411" s="1309"/>
      <c r="AVQ411" s="1309"/>
      <c r="AVR411" s="1309"/>
      <c r="AVS411" s="1309"/>
      <c r="AVT411" s="1309"/>
      <c r="AVU411" s="1309"/>
      <c r="AVV411" s="1309"/>
      <c r="AVW411" s="1309"/>
      <c r="AVX411" s="1309"/>
      <c r="AVY411" s="1309"/>
      <c r="AVZ411" s="1309"/>
      <c r="AWA411" s="1309"/>
      <c r="AWB411" s="1309"/>
      <c r="AWC411" s="1309"/>
      <c r="AWD411" s="1309"/>
      <c r="AWE411" s="1309"/>
      <c r="AWF411" s="1309"/>
      <c r="AWG411" s="1309"/>
      <c r="AWH411" s="1309"/>
      <c r="AWI411" s="1309"/>
      <c r="AWJ411" s="1309"/>
      <c r="AWK411" s="1309"/>
      <c r="AWL411" s="1309"/>
      <c r="AWM411" s="1309"/>
      <c r="AWN411" s="1309"/>
      <c r="AWO411" s="1309"/>
      <c r="AWP411" s="1309"/>
      <c r="AWQ411" s="1309"/>
      <c r="AWR411" s="1309"/>
      <c r="AWS411" s="1309"/>
      <c r="AWT411" s="1309"/>
      <c r="AWU411" s="1309"/>
      <c r="AWV411" s="1309"/>
      <c r="AWW411" s="1309"/>
      <c r="AWX411" s="1309"/>
      <c r="AWY411" s="1309"/>
      <c r="AWZ411" s="1309"/>
      <c r="AXA411" s="1309"/>
      <c r="AXB411" s="1309"/>
      <c r="AXC411" s="1309"/>
      <c r="AXD411" s="1309"/>
      <c r="AXE411" s="1309"/>
      <c r="AXF411" s="1309"/>
      <c r="AXG411" s="1309"/>
      <c r="AXH411" s="1309"/>
      <c r="AXI411" s="1309"/>
      <c r="AXJ411" s="1309"/>
      <c r="AXK411" s="1309"/>
      <c r="AXL411" s="1309"/>
      <c r="AXM411" s="1309"/>
      <c r="AXN411" s="1309"/>
      <c r="AXO411" s="1309"/>
      <c r="AXP411" s="1309"/>
      <c r="AXQ411" s="1309"/>
      <c r="AXR411" s="1309"/>
      <c r="AXS411" s="1309"/>
      <c r="AXT411" s="1309"/>
      <c r="AXU411" s="1309"/>
      <c r="AXV411" s="1309"/>
      <c r="AXW411" s="1309"/>
      <c r="AXX411" s="1309"/>
      <c r="AXY411" s="1309"/>
      <c r="AXZ411" s="1309"/>
      <c r="AYA411" s="1309"/>
      <c r="AYB411" s="1309"/>
      <c r="AYC411" s="1309"/>
      <c r="AYD411" s="1309"/>
      <c r="AYE411" s="1309"/>
      <c r="AYF411" s="1309"/>
      <c r="AYG411" s="1309"/>
      <c r="AYH411" s="1309"/>
      <c r="AYI411" s="1309"/>
      <c r="AYJ411" s="1309"/>
      <c r="AYK411" s="1309"/>
      <c r="AYL411" s="1309"/>
      <c r="AYM411" s="1309"/>
      <c r="AYN411" s="1309"/>
      <c r="AYO411" s="1309"/>
      <c r="AYP411" s="1309"/>
      <c r="AYQ411" s="1309"/>
      <c r="AYR411" s="1309"/>
      <c r="AYS411" s="1309"/>
      <c r="AYT411" s="1309"/>
      <c r="AYU411" s="1309"/>
      <c r="AYV411" s="1309"/>
      <c r="AYW411" s="1309"/>
      <c r="AYX411" s="1309"/>
      <c r="AYY411" s="1309"/>
      <c r="AYZ411" s="1309"/>
      <c r="AZA411" s="1309"/>
      <c r="AZB411" s="1309"/>
      <c r="AZC411" s="1309"/>
      <c r="AZD411" s="1309"/>
      <c r="AZE411" s="1309"/>
      <c r="AZF411" s="1309"/>
      <c r="AZG411" s="1309"/>
      <c r="AZH411" s="1309"/>
      <c r="AZI411" s="1309"/>
      <c r="AZJ411" s="1309"/>
      <c r="AZK411" s="1309"/>
      <c r="AZL411" s="1309"/>
      <c r="AZM411" s="1309"/>
      <c r="AZN411" s="1309"/>
      <c r="AZO411" s="1309"/>
      <c r="AZP411" s="1309"/>
      <c r="AZQ411" s="1309"/>
      <c r="AZR411" s="1309"/>
      <c r="AZS411" s="1309"/>
      <c r="AZT411" s="1309"/>
      <c r="AZU411" s="1309"/>
      <c r="AZV411" s="1309"/>
      <c r="AZW411" s="1309"/>
      <c r="AZX411" s="1309"/>
      <c r="AZY411" s="1309"/>
      <c r="AZZ411" s="1309"/>
      <c r="BAA411" s="1309"/>
      <c r="BAB411" s="1309"/>
      <c r="BAC411" s="1309"/>
      <c r="BAD411" s="1309"/>
      <c r="BAE411" s="1309"/>
      <c r="BAF411" s="1309"/>
      <c r="BAG411" s="1309"/>
      <c r="BAH411" s="1309"/>
      <c r="BAI411" s="1309"/>
      <c r="BAJ411" s="1309"/>
      <c r="BAK411" s="1309"/>
      <c r="BAL411" s="1309"/>
      <c r="BAM411" s="1309"/>
      <c r="BAN411" s="1309"/>
      <c r="BAO411" s="1309"/>
      <c r="BAP411" s="1309"/>
      <c r="BAQ411" s="1309"/>
      <c r="BAR411" s="1309"/>
      <c r="BAS411" s="1309"/>
      <c r="BAT411" s="1309"/>
      <c r="BAU411" s="1309"/>
      <c r="BAV411" s="1309"/>
      <c r="BAW411" s="1309"/>
      <c r="BAX411" s="1309"/>
      <c r="BAY411" s="1309"/>
      <c r="BAZ411" s="1309"/>
      <c r="BBA411" s="1309"/>
      <c r="BBB411" s="1309"/>
      <c r="BBC411" s="1309"/>
      <c r="BBD411" s="1309"/>
      <c r="BBE411" s="1309"/>
      <c r="BBF411" s="1309"/>
      <c r="BBG411" s="1309"/>
      <c r="BBH411" s="1309"/>
      <c r="BBI411" s="1309"/>
      <c r="BBJ411" s="1309"/>
      <c r="BBK411" s="1309"/>
      <c r="BBL411" s="1309"/>
      <c r="BBM411" s="1309"/>
      <c r="BBN411" s="1309"/>
      <c r="BBO411" s="1309"/>
      <c r="BBP411" s="1309"/>
      <c r="BBQ411" s="1309"/>
      <c r="BBR411" s="1309"/>
      <c r="BBS411" s="1309"/>
      <c r="BBT411" s="1309"/>
      <c r="BBU411" s="1309"/>
      <c r="BBV411" s="1309"/>
      <c r="BBW411" s="1309"/>
      <c r="BBX411" s="1309"/>
      <c r="BBY411" s="1309"/>
      <c r="BBZ411" s="1309"/>
      <c r="BCA411" s="1309"/>
      <c r="BCB411" s="1309"/>
      <c r="BCC411" s="1309"/>
      <c r="BCD411" s="1309"/>
      <c r="BCE411" s="1309"/>
      <c r="BCF411" s="1309"/>
      <c r="BCG411" s="1309"/>
      <c r="BCH411" s="1309"/>
      <c r="BCI411" s="1309"/>
      <c r="BCJ411" s="1309"/>
      <c r="BCK411" s="1309"/>
      <c r="BCL411" s="1309"/>
      <c r="BCM411" s="1309"/>
      <c r="BCN411" s="1309"/>
      <c r="BCO411" s="1309"/>
      <c r="BCP411" s="1309"/>
      <c r="BCQ411" s="1309"/>
      <c r="BCR411" s="1309"/>
      <c r="BCS411" s="1309"/>
      <c r="BCT411" s="1309"/>
      <c r="BCU411" s="1309"/>
      <c r="BCV411" s="1309"/>
      <c r="BCW411" s="1309"/>
      <c r="BCX411" s="1309"/>
      <c r="BCY411" s="1309"/>
      <c r="BCZ411" s="1309"/>
      <c r="BDA411" s="1309"/>
      <c r="BDB411" s="1309"/>
      <c r="BDC411" s="1309"/>
      <c r="BDD411" s="1309"/>
      <c r="BDE411" s="1309"/>
      <c r="BDF411" s="1309"/>
      <c r="BDG411" s="1309"/>
      <c r="BDH411" s="1309"/>
      <c r="BDI411" s="1309"/>
      <c r="BDJ411" s="1309"/>
      <c r="BDK411" s="1309"/>
      <c r="BDL411" s="1309"/>
      <c r="BDM411" s="1309"/>
      <c r="BDN411" s="1309"/>
      <c r="BDO411" s="1309"/>
      <c r="BDP411" s="1309"/>
      <c r="BDQ411" s="1309"/>
      <c r="BDR411" s="1309"/>
      <c r="BDS411" s="1309"/>
      <c r="BDT411" s="1309"/>
      <c r="BDU411" s="1309"/>
      <c r="BDV411" s="1309"/>
      <c r="BDW411" s="1309"/>
      <c r="BDX411" s="1309"/>
      <c r="BDY411" s="1309"/>
      <c r="BDZ411" s="1309"/>
      <c r="BEA411" s="1309"/>
      <c r="BEB411" s="1309"/>
      <c r="BEC411" s="1309"/>
      <c r="BED411" s="1309"/>
      <c r="BEE411" s="1309"/>
      <c r="BEF411" s="1309"/>
      <c r="BEG411" s="1309"/>
      <c r="BEH411" s="1309"/>
      <c r="BEI411" s="1309"/>
      <c r="BEJ411" s="1309"/>
      <c r="BEK411" s="1309"/>
      <c r="BEL411" s="1309"/>
      <c r="BEM411" s="1309"/>
      <c r="BEN411" s="1309"/>
      <c r="BEO411" s="1309"/>
      <c r="BEP411" s="1309"/>
      <c r="BEQ411" s="1309"/>
      <c r="BER411" s="1309"/>
      <c r="BES411" s="1309"/>
      <c r="BET411" s="1309"/>
      <c r="BEU411" s="1309"/>
      <c r="BEV411" s="1309"/>
      <c r="BEW411" s="1309"/>
      <c r="BEX411" s="1309"/>
      <c r="BEY411" s="1309"/>
      <c r="BEZ411" s="1309"/>
      <c r="BFA411" s="1309"/>
      <c r="BFB411" s="1309"/>
      <c r="BFC411" s="1309"/>
      <c r="BFD411" s="1309"/>
      <c r="BFE411" s="1309"/>
      <c r="BFF411" s="1309"/>
      <c r="BFG411" s="1309"/>
      <c r="BFH411" s="1309"/>
      <c r="BFI411" s="1309"/>
      <c r="BFJ411" s="1309"/>
      <c r="BFK411" s="1309"/>
      <c r="BFL411" s="1309"/>
      <c r="BFM411" s="1309"/>
      <c r="BFN411" s="1309"/>
      <c r="BFO411" s="1309"/>
      <c r="BFP411" s="1309"/>
      <c r="BFQ411" s="1309"/>
      <c r="BFR411" s="1309"/>
      <c r="BFS411" s="1309"/>
      <c r="BFT411" s="1309"/>
      <c r="BFU411" s="1309"/>
      <c r="BFV411" s="1309"/>
      <c r="BFW411" s="1309"/>
      <c r="BFX411" s="1309"/>
      <c r="BFY411" s="1309"/>
      <c r="BFZ411" s="1309"/>
      <c r="BGA411" s="1309"/>
      <c r="BGB411" s="1309"/>
      <c r="BGC411" s="1309"/>
      <c r="BGD411" s="1309"/>
      <c r="BGE411" s="1309"/>
      <c r="BGF411" s="1309"/>
      <c r="BGG411" s="1309"/>
      <c r="BGH411" s="1309"/>
      <c r="BGI411" s="1309"/>
      <c r="BGJ411" s="1309"/>
      <c r="BGK411" s="1309"/>
      <c r="BGL411" s="1309"/>
      <c r="BGM411" s="1309"/>
      <c r="BGN411" s="1309"/>
      <c r="BGO411" s="1309"/>
      <c r="BGP411" s="1309"/>
      <c r="BGQ411" s="1309"/>
      <c r="BGR411" s="1309"/>
      <c r="BGS411" s="1309"/>
      <c r="BGT411" s="1309"/>
      <c r="BGU411" s="1309"/>
      <c r="BGV411" s="1309"/>
      <c r="BGW411" s="1309"/>
      <c r="BGX411" s="1309"/>
      <c r="BGY411" s="1309"/>
      <c r="BGZ411" s="1309"/>
      <c r="BHA411" s="1309"/>
      <c r="BHB411" s="1309"/>
      <c r="BHC411" s="1309"/>
      <c r="BHD411" s="1309"/>
      <c r="BHE411" s="1309"/>
      <c r="BHF411" s="1309"/>
      <c r="BHG411" s="1309"/>
      <c r="BHH411" s="1309"/>
      <c r="BHI411" s="1309"/>
      <c r="BHJ411" s="1309"/>
      <c r="BHK411" s="1309"/>
      <c r="BHL411" s="1309"/>
      <c r="BHM411" s="1309"/>
      <c r="BHN411" s="1309"/>
      <c r="BHO411" s="1309"/>
      <c r="BHP411" s="1309"/>
      <c r="BHQ411" s="1309"/>
      <c r="BHR411" s="1309"/>
      <c r="BHS411" s="1309"/>
      <c r="BHT411" s="1309"/>
      <c r="BHU411" s="1309"/>
      <c r="BHV411" s="1309"/>
      <c r="BHW411" s="1309"/>
      <c r="BHX411" s="1309"/>
      <c r="BHY411" s="1309"/>
      <c r="BHZ411" s="1309"/>
      <c r="BIA411" s="1309"/>
      <c r="BIB411" s="1309"/>
      <c r="BIC411" s="1309"/>
      <c r="BID411" s="1309"/>
      <c r="BIE411" s="1309"/>
      <c r="BIF411" s="1309"/>
      <c r="BIG411" s="1309"/>
      <c r="BIH411" s="1309"/>
      <c r="BII411" s="1309"/>
      <c r="BIJ411" s="1309"/>
      <c r="BIK411" s="1309"/>
      <c r="BIL411" s="1309"/>
      <c r="BIM411" s="1309"/>
      <c r="BIN411" s="1309"/>
      <c r="BIO411" s="1309"/>
      <c r="BIP411" s="1309"/>
      <c r="BIQ411" s="1309"/>
      <c r="BIR411" s="1309"/>
      <c r="BIS411" s="1309"/>
      <c r="BIT411" s="1309"/>
      <c r="BIU411" s="1309"/>
      <c r="BIV411" s="1309"/>
      <c r="BIW411" s="1309"/>
      <c r="BIX411" s="1309"/>
      <c r="BIY411" s="1309"/>
      <c r="BIZ411" s="1309"/>
      <c r="BJA411" s="1309"/>
      <c r="BJB411" s="1309"/>
      <c r="BJC411" s="1309"/>
      <c r="BJD411" s="1309"/>
      <c r="BJE411" s="1309"/>
      <c r="BJF411" s="1309"/>
      <c r="BJG411" s="1309"/>
      <c r="BJH411" s="1309"/>
      <c r="BJI411" s="1309"/>
      <c r="BJJ411" s="1309"/>
      <c r="BJK411" s="1309"/>
      <c r="BJL411" s="1309"/>
      <c r="BJM411" s="1309"/>
      <c r="BJN411" s="1309"/>
      <c r="BJO411" s="1309"/>
      <c r="BJP411" s="1309"/>
      <c r="BJQ411" s="1309"/>
      <c r="BJR411" s="1309"/>
      <c r="BJS411" s="1309"/>
      <c r="BJT411" s="1309"/>
      <c r="BJU411" s="1309"/>
      <c r="BJV411" s="1309"/>
      <c r="BJW411" s="1309"/>
      <c r="BJX411" s="1309"/>
      <c r="BJY411" s="1309"/>
      <c r="BJZ411" s="1309"/>
      <c r="BKA411" s="1309"/>
      <c r="BKB411" s="1309"/>
      <c r="BKC411" s="1309"/>
      <c r="BKD411" s="1309"/>
      <c r="BKE411" s="1309"/>
      <c r="BKF411" s="1309"/>
      <c r="BKG411" s="1309"/>
      <c r="BKH411" s="1309"/>
      <c r="BKI411" s="1309"/>
      <c r="BKJ411" s="1309"/>
      <c r="BKK411" s="1309"/>
      <c r="BKL411" s="1309"/>
      <c r="BKM411" s="1309"/>
      <c r="BKN411" s="1309"/>
      <c r="BKO411" s="1309"/>
      <c r="BKP411" s="1309"/>
      <c r="BKQ411" s="1309"/>
      <c r="BKR411" s="1309"/>
      <c r="BKS411" s="1309"/>
      <c r="BKT411" s="1309"/>
      <c r="BKU411" s="1309"/>
      <c r="BKV411" s="1309"/>
      <c r="BKW411" s="1309"/>
      <c r="BKX411" s="1309"/>
      <c r="BKY411" s="1309"/>
      <c r="BKZ411" s="1309"/>
      <c r="BLA411" s="1309"/>
      <c r="BLB411" s="1309"/>
      <c r="BLC411" s="1309"/>
      <c r="BLD411" s="1309"/>
      <c r="BLE411" s="1309"/>
      <c r="BLF411" s="1309"/>
      <c r="BLG411" s="1309"/>
      <c r="BLH411" s="1309"/>
      <c r="BLI411" s="1309"/>
      <c r="BLJ411" s="1309"/>
      <c r="BLK411" s="1309"/>
      <c r="BLL411" s="1309"/>
      <c r="BLM411" s="1309"/>
      <c r="BLN411" s="1309"/>
      <c r="BLO411" s="1309"/>
      <c r="BLP411" s="1309"/>
      <c r="BLQ411" s="1309"/>
      <c r="BLR411" s="1309"/>
      <c r="BLS411" s="1309"/>
      <c r="BLT411" s="1309"/>
      <c r="BLU411" s="1309"/>
      <c r="BLV411" s="1309"/>
      <c r="BLW411" s="1309"/>
      <c r="BLX411" s="1309"/>
      <c r="BLY411" s="1309"/>
      <c r="BLZ411" s="1309"/>
      <c r="BMA411" s="1309"/>
      <c r="BMB411" s="1309"/>
      <c r="BMC411" s="1309"/>
      <c r="BMD411" s="1309"/>
      <c r="BME411" s="1309"/>
      <c r="BMF411" s="1309"/>
      <c r="BMG411" s="1309"/>
      <c r="BMH411" s="1309"/>
      <c r="BMI411" s="1309"/>
      <c r="BMJ411" s="1309"/>
      <c r="BMK411" s="1309"/>
      <c r="BML411" s="1309"/>
      <c r="BMM411" s="1309"/>
      <c r="BMN411" s="1309"/>
      <c r="BMO411" s="1309"/>
      <c r="BMP411" s="1309"/>
      <c r="BMQ411" s="1309"/>
      <c r="BMR411" s="1309"/>
      <c r="BMS411" s="1309"/>
      <c r="BMT411" s="1309"/>
      <c r="BMU411" s="1309"/>
      <c r="BMV411" s="1309"/>
      <c r="BMW411" s="1309"/>
      <c r="BMX411" s="1309"/>
      <c r="BMY411" s="1309"/>
      <c r="BMZ411" s="1309"/>
      <c r="BNA411" s="1309"/>
      <c r="BNB411" s="1309"/>
      <c r="BNC411" s="1309"/>
      <c r="BND411" s="1309"/>
      <c r="BNE411" s="1309"/>
      <c r="BNF411" s="1309"/>
      <c r="BNG411" s="1309"/>
      <c r="BNH411" s="1309"/>
      <c r="BNI411" s="1309"/>
      <c r="BNJ411" s="1309"/>
      <c r="BNK411" s="1309"/>
      <c r="BNL411" s="1309"/>
      <c r="BNM411" s="1309"/>
      <c r="BNN411" s="1309"/>
      <c r="BNO411" s="1309"/>
      <c r="BNP411" s="1309"/>
      <c r="BNQ411" s="1309"/>
      <c r="BNR411" s="1309"/>
      <c r="BNS411" s="1309"/>
      <c r="BNT411" s="1309"/>
      <c r="BNU411" s="1309"/>
      <c r="BNV411" s="1309"/>
      <c r="BNW411" s="1309"/>
      <c r="BNX411" s="1309"/>
      <c r="BNY411" s="1309"/>
      <c r="BNZ411" s="1309"/>
      <c r="BOA411" s="1309"/>
      <c r="BOB411" s="1309"/>
      <c r="BOC411" s="1309"/>
      <c r="BOD411" s="1309"/>
      <c r="BOE411" s="1309"/>
      <c r="BOF411" s="1309"/>
      <c r="BOG411" s="1309"/>
      <c r="BOH411" s="1309"/>
      <c r="BOI411" s="1309"/>
      <c r="BOJ411" s="1309"/>
      <c r="BOK411" s="1309"/>
      <c r="BOL411" s="1309"/>
      <c r="BOM411" s="1309"/>
      <c r="BON411" s="1309"/>
      <c r="BOO411" s="1309"/>
      <c r="BOP411" s="1309"/>
      <c r="BOQ411" s="1309"/>
      <c r="BOR411" s="1309"/>
      <c r="BOS411" s="1309"/>
      <c r="BOT411" s="1309"/>
      <c r="BOU411" s="1309"/>
      <c r="BOV411" s="1309"/>
      <c r="BOW411" s="1309"/>
      <c r="BOX411" s="1309"/>
      <c r="BOY411" s="1309"/>
      <c r="BOZ411" s="1309"/>
      <c r="BPA411" s="1309"/>
      <c r="BPB411" s="1309"/>
      <c r="BPC411" s="1309"/>
      <c r="BPD411" s="1309"/>
      <c r="BPE411" s="1309"/>
      <c r="BPF411" s="1309"/>
      <c r="BPG411" s="1309"/>
      <c r="BPH411" s="1309"/>
      <c r="BPI411" s="1309"/>
      <c r="BPJ411" s="1309"/>
      <c r="BPK411" s="1309"/>
      <c r="BPL411" s="1309"/>
      <c r="BPM411" s="1309"/>
      <c r="BPN411" s="1309"/>
      <c r="BPO411" s="1309"/>
      <c r="BPP411" s="1309"/>
      <c r="BPQ411" s="1309"/>
      <c r="BPR411" s="1309"/>
      <c r="BPS411" s="1309"/>
      <c r="BPT411" s="1309"/>
      <c r="BPU411" s="1309"/>
      <c r="BPV411" s="1309"/>
      <c r="BPW411" s="1309"/>
      <c r="BPX411" s="1309"/>
      <c r="BPY411" s="1309"/>
      <c r="BPZ411" s="1309"/>
      <c r="BQA411" s="1309"/>
      <c r="BQB411" s="1309"/>
      <c r="BQC411" s="1309"/>
      <c r="BQD411" s="1309"/>
      <c r="BQE411" s="1309"/>
      <c r="BQF411" s="1309"/>
      <c r="BQG411" s="1309"/>
      <c r="BQH411" s="1309"/>
      <c r="BQI411" s="1309"/>
      <c r="BQJ411" s="1309"/>
      <c r="BQK411" s="1309"/>
      <c r="BQL411" s="1309"/>
      <c r="BQM411" s="1309"/>
      <c r="BQN411" s="1309"/>
      <c r="BQO411" s="1309"/>
      <c r="BQP411" s="1309"/>
      <c r="BQQ411" s="1309"/>
      <c r="BQR411" s="1309"/>
      <c r="BQS411" s="1309"/>
      <c r="BQT411" s="1309"/>
      <c r="BQU411" s="1309"/>
      <c r="BQV411" s="1309"/>
      <c r="BQW411" s="1309"/>
      <c r="BQX411" s="1309"/>
      <c r="BQY411" s="1309"/>
      <c r="BQZ411" s="1309"/>
      <c r="BRA411" s="1309"/>
      <c r="BRB411" s="1309"/>
      <c r="BRC411" s="1309"/>
      <c r="BRD411" s="1309"/>
      <c r="BRE411" s="1309"/>
      <c r="BRF411" s="1309"/>
      <c r="BRG411" s="1309"/>
      <c r="BRH411" s="1309"/>
      <c r="BRI411" s="1309"/>
      <c r="BRJ411" s="1309"/>
      <c r="BRK411" s="1309"/>
      <c r="BRL411" s="1309"/>
      <c r="BRM411" s="1309"/>
      <c r="BRN411" s="1309"/>
      <c r="BRO411" s="1309"/>
      <c r="BRP411" s="1309"/>
      <c r="BRQ411" s="1309"/>
      <c r="BRR411" s="1309"/>
      <c r="BRS411" s="1309"/>
      <c r="BRT411" s="1309"/>
      <c r="BRU411" s="1309"/>
      <c r="BRV411" s="1309"/>
      <c r="BRW411" s="1309"/>
      <c r="BRX411" s="1309"/>
      <c r="BRY411" s="1309"/>
      <c r="BRZ411" s="1309"/>
      <c r="BSA411" s="1309"/>
      <c r="BSB411" s="1309"/>
      <c r="BSC411" s="1309"/>
      <c r="BSD411" s="1309"/>
      <c r="BSE411" s="1309"/>
      <c r="BSF411" s="1309"/>
      <c r="BSG411" s="1309"/>
      <c r="BSH411" s="1309"/>
      <c r="BSI411" s="1309"/>
      <c r="BSJ411" s="1309"/>
      <c r="BSK411" s="1309"/>
      <c r="BSL411" s="1309"/>
      <c r="BSM411" s="1309"/>
      <c r="BSN411" s="1309"/>
      <c r="BSO411" s="1309"/>
      <c r="BSP411" s="1309"/>
      <c r="BSQ411" s="1309"/>
      <c r="BSR411" s="1309"/>
      <c r="BSS411" s="1309"/>
      <c r="BST411" s="1309"/>
      <c r="BSU411" s="1309"/>
      <c r="BSV411" s="1309"/>
      <c r="BSW411" s="1309"/>
      <c r="BSX411" s="1309"/>
      <c r="BSY411" s="1309"/>
      <c r="BSZ411" s="1309"/>
      <c r="BTA411" s="1309"/>
      <c r="BTB411" s="1309"/>
      <c r="BTC411" s="1309"/>
      <c r="BTD411" s="1309"/>
      <c r="BTE411" s="1309"/>
      <c r="BTF411" s="1309"/>
      <c r="BTG411" s="1309"/>
      <c r="BTH411" s="1309"/>
      <c r="BTI411" s="1309"/>
      <c r="BTJ411" s="1309"/>
      <c r="BTK411" s="1309"/>
      <c r="BTL411" s="1309"/>
      <c r="BTM411" s="1309"/>
      <c r="BTN411" s="1309"/>
      <c r="BTO411" s="1309"/>
      <c r="BTP411" s="1309"/>
      <c r="BTQ411" s="1309"/>
      <c r="BTR411" s="1309"/>
      <c r="BTS411" s="1309"/>
      <c r="BTT411" s="1309"/>
      <c r="BTU411" s="1309"/>
      <c r="BTV411" s="1309"/>
      <c r="BTW411" s="1309"/>
      <c r="BTX411" s="1309"/>
      <c r="BTY411" s="1309"/>
      <c r="BTZ411" s="1309"/>
      <c r="BUA411" s="1309"/>
      <c r="BUB411" s="1309"/>
      <c r="BUC411" s="1309"/>
      <c r="BUD411" s="1309"/>
      <c r="BUE411" s="1309"/>
      <c r="BUF411" s="1309"/>
      <c r="BUG411" s="1309"/>
      <c r="BUH411" s="1309"/>
      <c r="BUI411" s="1309"/>
      <c r="BUJ411" s="1309"/>
      <c r="BUK411" s="1309"/>
      <c r="BUL411" s="1309"/>
      <c r="BUM411" s="1309"/>
      <c r="BUN411" s="1309"/>
      <c r="BUO411" s="1309"/>
      <c r="BUP411" s="1309"/>
      <c r="BUQ411" s="1309"/>
      <c r="BUR411" s="1309"/>
      <c r="BUS411" s="1309"/>
      <c r="BUT411" s="1309"/>
      <c r="BUU411" s="1309"/>
      <c r="BUV411" s="1309"/>
      <c r="BUW411" s="1309"/>
      <c r="BUX411" s="1309"/>
      <c r="BUY411" s="1309"/>
      <c r="BUZ411" s="1309"/>
      <c r="BVA411" s="1309"/>
      <c r="BVB411" s="1309"/>
      <c r="BVC411" s="1309"/>
      <c r="BVD411" s="1309"/>
      <c r="BVE411" s="1309"/>
      <c r="BVF411" s="1309"/>
      <c r="BVG411" s="1309"/>
      <c r="BVH411" s="1309"/>
      <c r="BVI411" s="1309"/>
      <c r="BVJ411" s="1309"/>
      <c r="BVK411" s="1309"/>
      <c r="BVL411" s="1309"/>
      <c r="BVM411" s="1309"/>
      <c r="BVN411" s="1309"/>
      <c r="BVO411" s="1309"/>
      <c r="BVP411" s="1309"/>
      <c r="BVQ411" s="1309"/>
      <c r="BVR411" s="1309"/>
      <c r="BVS411" s="1309"/>
      <c r="BVT411" s="1309"/>
      <c r="BVU411" s="1309"/>
      <c r="BVV411" s="1309"/>
      <c r="BVW411" s="1309"/>
      <c r="BVX411" s="1309"/>
      <c r="BVY411" s="1309"/>
      <c r="BVZ411" s="1309"/>
      <c r="BWA411" s="1309"/>
      <c r="BWB411" s="1309"/>
      <c r="BWC411" s="1309"/>
      <c r="BWD411" s="1309"/>
      <c r="BWE411" s="1309"/>
      <c r="BWF411" s="1309"/>
      <c r="BWG411" s="1309"/>
      <c r="BWH411" s="1309"/>
      <c r="BWI411" s="1309"/>
      <c r="BWJ411" s="1309"/>
      <c r="BWK411" s="1309"/>
      <c r="BWL411" s="1309"/>
      <c r="BWM411" s="1309"/>
      <c r="BWN411" s="1309"/>
      <c r="BWO411" s="1309"/>
      <c r="BWP411" s="1309"/>
      <c r="BWQ411" s="1309"/>
      <c r="BWR411" s="1309"/>
      <c r="BWS411" s="1309"/>
      <c r="BWT411" s="1309"/>
      <c r="BWU411" s="1309"/>
      <c r="BWV411" s="1309"/>
      <c r="BWW411" s="1309"/>
      <c r="BWX411" s="1309"/>
      <c r="BWY411" s="1309"/>
      <c r="BWZ411" s="1309"/>
      <c r="BXA411" s="1309"/>
      <c r="BXB411" s="1309"/>
      <c r="BXC411" s="1309"/>
      <c r="BXD411" s="1309"/>
      <c r="BXE411" s="1309"/>
      <c r="BXF411" s="1309"/>
      <c r="BXG411" s="1309"/>
      <c r="BXH411" s="1309"/>
      <c r="BXI411" s="1309"/>
      <c r="BXJ411" s="1309"/>
      <c r="BXK411" s="1309"/>
      <c r="BXL411" s="1309"/>
      <c r="BXM411" s="1309"/>
      <c r="BXN411" s="1309"/>
      <c r="BXO411" s="1309"/>
      <c r="BXP411" s="1309"/>
      <c r="BXQ411" s="1309"/>
      <c r="BXR411" s="1309"/>
      <c r="BXS411" s="1309"/>
      <c r="BXT411" s="1309"/>
      <c r="BXU411" s="1309"/>
      <c r="BXV411" s="1309"/>
      <c r="BXW411" s="1309"/>
      <c r="BXX411" s="1309"/>
      <c r="BXY411" s="1309"/>
      <c r="BXZ411" s="1309"/>
      <c r="BYA411" s="1309"/>
      <c r="BYB411" s="1309"/>
      <c r="BYC411" s="1309"/>
      <c r="BYD411" s="1309"/>
      <c r="BYE411" s="1309"/>
      <c r="BYF411" s="1309"/>
      <c r="BYG411" s="1309"/>
      <c r="BYH411" s="1309"/>
      <c r="BYI411" s="1309"/>
      <c r="BYJ411" s="1309"/>
      <c r="BYK411" s="1309"/>
      <c r="BYL411" s="1309"/>
      <c r="BYM411" s="1309"/>
      <c r="BYN411" s="1309"/>
      <c r="BYO411" s="1309"/>
      <c r="BYP411" s="1309"/>
      <c r="BYQ411" s="1309"/>
      <c r="BYR411" s="1309"/>
      <c r="BYS411" s="1309"/>
      <c r="BYT411" s="1309"/>
      <c r="BYU411" s="1309"/>
      <c r="BYV411" s="1309"/>
      <c r="BYW411" s="1309"/>
      <c r="BYX411" s="1309"/>
      <c r="BYY411" s="1309"/>
      <c r="BYZ411" s="1309"/>
      <c r="BZA411" s="1309"/>
      <c r="BZB411" s="1309"/>
      <c r="BZC411" s="1309"/>
      <c r="BZD411" s="1309"/>
      <c r="BZE411" s="1309"/>
      <c r="BZF411" s="1309"/>
      <c r="BZG411" s="1309"/>
      <c r="BZH411" s="1309"/>
      <c r="BZI411" s="1309"/>
      <c r="BZJ411" s="1309"/>
      <c r="BZK411" s="1309"/>
      <c r="BZL411" s="1309"/>
      <c r="BZM411" s="1309"/>
      <c r="BZN411" s="1309"/>
      <c r="BZO411" s="1309"/>
      <c r="BZP411" s="1309"/>
      <c r="BZQ411" s="1309"/>
      <c r="BZR411" s="1309"/>
      <c r="BZS411" s="1309"/>
      <c r="BZT411" s="1309"/>
      <c r="BZU411" s="1309"/>
      <c r="BZV411" s="1309"/>
      <c r="BZW411" s="1309"/>
      <c r="BZX411" s="1309"/>
      <c r="BZY411" s="1309"/>
      <c r="BZZ411" s="1309"/>
      <c r="CAA411" s="1309"/>
      <c r="CAB411" s="1309"/>
      <c r="CAC411" s="1309"/>
      <c r="CAD411" s="1309"/>
      <c r="CAE411" s="1309"/>
      <c r="CAF411" s="1309"/>
      <c r="CAG411" s="1309"/>
      <c r="CAH411" s="1309"/>
      <c r="CAI411" s="1309"/>
      <c r="CAJ411" s="1309"/>
      <c r="CAK411" s="1309"/>
      <c r="CAL411" s="1309"/>
      <c r="CAM411" s="1309"/>
      <c r="CAN411" s="1309"/>
      <c r="CAO411" s="1309"/>
      <c r="CAP411" s="1309"/>
      <c r="CAQ411" s="1309"/>
      <c r="CAR411" s="1309"/>
      <c r="CAS411" s="1309"/>
      <c r="CAT411" s="1309"/>
      <c r="CAU411" s="1309"/>
      <c r="CAV411" s="1309"/>
      <c r="CAW411" s="1309"/>
      <c r="CAX411" s="1309"/>
      <c r="CAY411" s="1309"/>
      <c r="CAZ411" s="1309"/>
      <c r="CBA411" s="1309"/>
      <c r="CBB411" s="1309"/>
      <c r="CBC411" s="1309"/>
      <c r="CBD411" s="1309"/>
      <c r="CBE411" s="1309"/>
      <c r="CBF411" s="1309"/>
      <c r="CBG411" s="1309"/>
      <c r="CBH411" s="1309"/>
      <c r="CBI411" s="1309"/>
      <c r="CBJ411" s="1309"/>
      <c r="CBK411" s="1309"/>
      <c r="CBL411" s="1309"/>
      <c r="CBM411" s="1309"/>
      <c r="CBN411" s="1309"/>
      <c r="CBO411" s="1309"/>
      <c r="CBP411" s="1309"/>
      <c r="CBQ411" s="1309"/>
      <c r="CBR411" s="1309"/>
      <c r="CBS411" s="1309"/>
      <c r="CBT411" s="1309"/>
      <c r="CBU411" s="1309"/>
      <c r="CBV411" s="1309"/>
      <c r="CBW411" s="1309"/>
      <c r="CBX411" s="1309"/>
      <c r="CBY411" s="1309"/>
      <c r="CBZ411" s="1309"/>
      <c r="CCA411" s="1309"/>
      <c r="CCB411" s="1309"/>
      <c r="CCC411" s="1309"/>
      <c r="CCD411" s="1309"/>
      <c r="CCE411" s="1309"/>
      <c r="CCF411" s="1309"/>
      <c r="CCG411" s="1309"/>
      <c r="CCH411" s="1309"/>
      <c r="CCI411" s="1309"/>
      <c r="CCJ411" s="1309"/>
      <c r="CCK411" s="1309"/>
      <c r="CCL411" s="1309"/>
      <c r="CCM411" s="1309"/>
      <c r="CCN411" s="1309"/>
      <c r="CCO411" s="1309"/>
      <c r="CCP411" s="1309"/>
      <c r="CCQ411" s="1309"/>
      <c r="CCR411" s="1309"/>
      <c r="CCS411" s="1309"/>
      <c r="CCT411" s="1309"/>
      <c r="CCU411" s="1309"/>
      <c r="CCV411" s="1309"/>
      <c r="CCW411" s="1309"/>
      <c r="CCX411" s="1309"/>
      <c r="CCY411" s="1309"/>
      <c r="CCZ411" s="1309"/>
      <c r="CDA411" s="1309"/>
      <c r="CDB411" s="1309"/>
      <c r="CDC411" s="1309"/>
      <c r="CDD411" s="1309"/>
      <c r="CDE411" s="1309"/>
      <c r="CDF411" s="1309"/>
      <c r="CDG411" s="1309"/>
      <c r="CDH411" s="1309"/>
      <c r="CDI411" s="1309"/>
      <c r="CDJ411" s="1309"/>
      <c r="CDK411" s="1309"/>
      <c r="CDL411" s="1309"/>
      <c r="CDM411" s="1309"/>
      <c r="CDN411" s="1309"/>
      <c r="CDO411" s="1309"/>
      <c r="CDP411" s="1309"/>
      <c r="CDQ411" s="1309"/>
      <c r="CDR411" s="1309"/>
      <c r="CDS411" s="1309"/>
      <c r="CDT411" s="1309"/>
      <c r="CDU411" s="1309"/>
      <c r="CDV411" s="1309"/>
      <c r="CDW411" s="1309"/>
      <c r="CDX411" s="1309"/>
      <c r="CDY411" s="1309"/>
      <c r="CDZ411" s="1309"/>
      <c r="CEA411" s="1309"/>
      <c r="CEB411" s="1309"/>
      <c r="CEC411" s="1309"/>
      <c r="CED411" s="1309"/>
      <c r="CEE411" s="1309"/>
      <c r="CEF411" s="1309"/>
      <c r="CEG411" s="1309"/>
      <c r="CEH411" s="1309"/>
      <c r="CEI411" s="1309"/>
      <c r="CEJ411" s="1309"/>
      <c r="CEK411" s="1309"/>
      <c r="CEL411" s="1309"/>
      <c r="CEM411" s="1309"/>
      <c r="CEN411" s="1309"/>
      <c r="CEO411" s="1309"/>
      <c r="CEP411" s="1309"/>
      <c r="CEQ411" s="1309"/>
      <c r="CER411" s="1309"/>
      <c r="CES411" s="1309"/>
      <c r="CET411" s="1309"/>
      <c r="CEU411" s="1309"/>
      <c r="CEV411" s="1309"/>
      <c r="CEW411" s="1309"/>
      <c r="CEX411" s="1309"/>
      <c r="CEY411" s="1309"/>
      <c r="CEZ411" s="1309"/>
      <c r="CFA411" s="1309"/>
      <c r="CFB411" s="1309"/>
      <c r="CFC411" s="1309"/>
      <c r="CFD411" s="1309"/>
      <c r="CFE411" s="1309"/>
      <c r="CFF411" s="1309"/>
      <c r="CFG411" s="1309"/>
      <c r="CFH411" s="1309"/>
      <c r="CFI411" s="1309"/>
      <c r="CFJ411" s="1309"/>
      <c r="CFK411" s="1309"/>
      <c r="CFL411" s="1309"/>
      <c r="CFM411" s="1309"/>
      <c r="CFN411" s="1309"/>
      <c r="CFO411" s="1309"/>
      <c r="CFP411" s="1309"/>
      <c r="CFQ411" s="1309"/>
      <c r="CFR411" s="1309"/>
      <c r="CFS411" s="1309"/>
      <c r="CFT411" s="1309"/>
      <c r="CFU411" s="1309"/>
      <c r="CFV411" s="1309"/>
      <c r="CFW411" s="1309"/>
      <c r="CFX411" s="1309"/>
      <c r="CFY411" s="1309"/>
      <c r="CFZ411" s="1309"/>
      <c r="CGA411" s="1309"/>
      <c r="CGB411" s="1309"/>
      <c r="CGC411" s="1309"/>
      <c r="CGD411" s="1309"/>
      <c r="CGE411" s="1309"/>
      <c r="CGF411" s="1309"/>
      <c r="CGG411" s="1309"/>
      <c r="CGH411" s="1309"/>
      <c r="CGI411" s="1309"/>
      <c r="CGJ411" s="1309"/>
      <c r="CGK411" s="1309"/>
      <c r="CGL411" s="1309"/>
      <c r="CGM411" s="1309"/>
      <c r="CGN411" s="1309"/>
      <c r="CGO411" s="1309"/>
      <c r="CGP411" s="1309"/>
      <c r="CGQ411" s="1309"/>
      <c r="CGR411" s="1309"/>
      <c r="CGS411" s="1309"/>
      <c r="CGT411" s="1309"/>
      <c r="CGU411" s="1309"/>
      <c r="CGV411" s="1309"/>
      <c r="CGW411" s="1309"/>
      <c r="CGX411" s="1309"/>
      <c r="CGY411" s="1309"/>
      <c r="CGZ411" s="1309"/>
      <c r="CHA411" s="1309"/>
      <c r="CHB411" s="1309"/>
      <c r="CHC411" s="1309"/>
      <c r="CHD411" s="1309"/>
      <c r="CHE411" s="1309"/>
      <c r="CHF411" s="1309"/>
      <c r="CHG411" s="1309"/>
      <c r="CHH411" s="1309"/>
      <c r="CHI411" s="1309"/>
      <c r="CHJ411" s="1309"/>
      <c r="CHK411" s="1309"/>
      <c r="CHL411" s="1309"/>
      <c r="CHM411" s="1309"/>
      <c r="CHN411" s="1309"/>
      <c r="CHO411" s="1309"/>
      <c r="CHP411" s="1309"/>
      <c r="CHQ411" s="1309"/>
      <c r="CHR411" s="1309"/>
      <c r="CHS411" s="1309"/>
      <c r="CHT411" s="1309"/>
      <c r="CHU411" s="1309"/>
      <c r="CHV411" s="1309"/>
      <c r="CHW411" s="1309"/>
      <c r="CHX411" s="1309"/>
      <c r="CHY411" s="1309"/>
      <c r="CHZ411" s="1309"/>
      <c r="CIA411" s="1309"/>
      <c r="CIB411" s="1309"/>
      <c r="CIC411" s="1309"/>
      <c r="CID411" s="1309"/>
      <c r="CIE411" s="1309"/>
      <c r="CIF411" s="1309"/>
      <c r="CIG411" s="1309"/>
      <c r="CIH411" s="1309"/>
      <c r="CII411" s="1309"/>
      <c r="CIJ411" s="1309"/>
      <c r="CIK411" s="1309"/>
      <c r="CIL411" s="1309"/>
      <c r="CIM411" s="1309"/>
      <c r="CIN411" s="1309"/>
      <c r="CIO411" s="1309"/>
      <c r="CIP411" s="1309"/>
      <c r="CIQ411" s="1309"/>
      <c r="CIR411" s="1309"/>
      <c r="CIS411" s="1309"/>
      <c r="CIT411" s="1309"/>
      <c r="CIU411" s="1309"/>
      <c r="CIV411" s="1309"/>
      <c r="CIW411" s="1309"/>
      <c r="CIX411" s="1309"/>
      <c r="CIY411" s="1309"/>
      <c r="CIZ411" s="1309"/>
      <c r="CJA411" s="1309"/>
      <c r="CJB411" s="1309"/>
      <c r="CJC411" s="1309"/>
      <c r="CJD411" s="1309"/>
      <c r="CJE411" s="1309"/>
      <c r="CJF411" s="1309"/>
      <c r="CJG411" s="1309"/>
      <c r="CJH411" s="1309"/>
      <c r="CJI411" s="1309"/>
      <c r="CJJ411" s="1309"/>
      <c r="CJK411" s="1309"/>
      <c r="CJL411" s="1309"/>
      <c r="CJM411" s="1309"/>
      <c r="CJN411" s="1309"/>
      <c r="CJO411" s="1309"/>
      <c r="CJP411" s="1309"/>
      <c r="CJQ411" s="1309"/>
      <c r="CJR411" s="1309"/>
      <c r="CJS411" s="1309"/>
      <c r="CJT411" s="1309"/>
      <c r="CJU411" s="1309"/>
      <c r="CJV411" s="1309"/>
      <c r="CJW411" s="1309"/>
      <c r="CJX411" s="1309"/>
      <c r="CJY411" s="1309"/>
      <c r="CJZ411" s="1309"/>
      <c r="CKA411" s="1309"/>
      <c r="CKB411" s="1309"/>
      <c r="CKC411" s="1309"/>
      <c r="CKD411" s="1309"/>
      <c r="CKE411" s="1309"/>
      <c r="CKF411" s="1309"/>
      <c r="CKG411" s="1309"/>
      <c r="CKH411" s="1309"/>
      <c r="CKI411" s="1309"/>
      <c r="CKJ411" s="1309"/>
      <c r="CKK411" s="1309"/>
      <c r="CKL411" s="1309"/>
      <c r="CKM411" s="1309"/>
      <c r="CKN411" s="1309"/>
      <c r="CKO411" s="1309"/>
      <c r="CKP411" s="1309"/>
      <c r="CKQ411" s="1309"/>
      <c r="CKR411" s="1309"/>
      <c r="CKS411" s="1309"/>
      <c r="CKT411" s="1309"/>
      <c r="CKU411" s="1309"/>
      <c r="CKV411" s="1309"/>
      <c r="CKW411" s="1309"/>
      <c r="CKX411" s="1309"/>
      <c r="CKY411" s="1309"/>
      <c r="CKZ411" s="1309"/>
      <c r="CLA411" s="1309"/>
      <c r="CLB411" s="1309"/>
      <c r="CLC411" s="1309"/>
      <c r="CLD411" s="1309"/>
      <c r="CLE411" s="1309"/>
      <c r="CLF411" s="1309"/>
      <c r="CLG411" s="1309"/>
      <c r="CLH411" s="1309"/>
      <c r="CLI411" s="1309"/>
      <c r="CLJ411" s="1309"/>
      <c r="CLK411" s="1309"/>
      <c r="CLL411" s="1309"/>
      <c r="CLM411" s="1309"/>
      <c r="CLN411" s="1309"/>
      <c r="CLO411" s="1309"/>
      <c r="CLP411" s="1309"/>
      <c r="CLQ411" s="1309"/>
      <c r="CLR411" s="1309"/>
      <c r="CLS411" s="1309"/>
      <c r="CLT411" s="1309"/>
      <c r="CLU411" s="1309"/>
      <c r="CLV411" s="1309"/>
      <c r="CLW411" s="1309"/>
      <c r="CLX411" s="1309"/>
      <c r="CLY411" s="1309"/>
      <c r="CLZ411" s="1309"/>
      <c r="CMA411" s="1309"/>
      <c r="CMB411" s="1309"/>
      <c r="CMC411" s="1309"/>
      <c r="CMD411" s="1309"/>
      <c r="CME411" s="1309"/>
      <c r="CMF411" s="1309"/>
      <c r="CMG411" s="1309"/>
      <c r="CMH411" s="1309"/>
      <c r="CMI411" s="1309"/>
      <c r="CMJ411" s="1309"/>
      <c r="CMK411" s="1309"/>
      <c r="CML411" s="1309"/>
      <c r="CMM411" s="1309"/>
      <c r="CMN411" s="1309"/>
      <c r="CMO411" s="1309"/>
      <c r="CMP411" s="1309"/>
      <c r="CMQ411" s="1309"/>
      <c r="CMR411" s="1309"/>
      <c r="CMS411" s="1309"/>
      <c r="CMT411" s="1309"/>
      <c r="CMU411" s="1309"/>
      <c r="CMV411" s="1309"/>
      <c r="CMW411" s="1309"/>
      <c r="CMX411" s="1309"/>
      <c r="CMY411" s="1309"/>
      <c r="CMZ411" s="1309"/>
      <c r="CNA411" s="1309"/>
      <c r="CNB411" s="1309"/>
      <c r="CNC411" s="1309"/>
      <c r="CND411" s="1309"/>
      <c r="CNE411" s="1309"/>
      <c r="CNF411" s="1309"/>
      <c r="CNG411" s="1309"/>
      <c r="CNH411" s="1309"/>
      <c r="CNI411" s="1309"/>
      <c r="CNJ411" s="1309"/>
      <c r="CNK411" s="1309"/>
      <c r="CNL411" s="1309"/>
      <c r="CNM411" s="1309"/>
      <c r="CNN411" s="1309"/>
      <c r="CNO411" s="1309"/>
      <c r="CNP411" s="1309"/>
      <c r="CNQ411" s="1309"/>
      <c r="CNR411" s="1309"/>
      <c r="CNS411" s="1309"/>
      <c r="CNT411" s="1309"/>
      <c r="CNU411" s="1309"/>
      <c r="CNV411" s="1309"/>
      <c r="CNW411" s="1309"/>
      <c r="CNX411" s="1309"/>
      <c r="CNY411" s="1309"/>
      <c r="CNZ411" s="1309"/>
      <c r="COA411" s="1309"/>
      <c r="COB411" s="1309"/>
      <c r="COC411" s="1309"/>
      <c r="COD411" s="1309"/>
      <c r="COE411" s="1309"/>
      <c r="COF411" s="1309"/>
      <c r="COG411" s="1309"/>
      <c r="COH411" s="1309"/>
      <c r="COI411" s="1309"/>
      <c r="COJ411" s="1309"/>
      <c r="COK411" s="1309"/>
      <c r="COL411" s="1309"/>
      <c r="COM411" s="1309"/>
      <c r="CON411" s="1309"/>
      <c r="COO411" s="1309"/>
      <c r="COP411" s="1309"/>
      <c r="COQ411" s="1309"/>
      <c r="COR411" s="1309"/>
      <c r="COS411" s="1309"/>
      <c r="COT411" s="1309"/>
      <c r="COU411" s="1309"/>
      <c r="COV411" s="1309"/>
      <c r="COW411" s="1309"/>
      <c r="COX411" s="1309"/>
      <c r="COY411" s="1309"/>
      <c r="COZ411" s="1309"/>
      <c r="CPA411" s="1309"/>
      <c r="CPB411" s="1309"/>
      <c r="CPC411" s="1309"/>
      <c r="CPD411" s="1309"/>
      <c r="CPE411" s="1309"/>
      <c r="CPF411" s="1309"/>
      <c r="CPG411" s="1309"/>
      <c r="CPH411" s="1309"/>
      <c r="CPI411" s="1309"/>
      <c r="CPJ411" s="1309"/>
      <c r="CPK411" s="1309"/>
      <c r="CPL411" s="1309"/>
      <c r="CPM411" s="1309"/>
      <c r="CPN411" s="1309"/>
      <c r="CPO411" s="1309"/>
      <c r="CPP411" s="1309"/>
      <c r="CPQ411" s="1309"/>
      <c r="CPR411" s="1309"/>
      <c r="CPS411" s="1309"/>
      <c r="CPT411" s="1309"/>
      <c r="CPU411" s="1309"/>
      <c r="CPV411" s="1309"/>
      <c r="CPW411" s="1309"/>
      <c r="CPX411" s="1309"/>
      <c r="CPY411" s="1309"/>
      <c r="CPZ411" s="1309"/>
      <c r="CQA411" s="1309"/>
      <c r="CQB411" s="1309"/>
      <c r="CQC411" s="1309"/>
      <c r="CQD411" s="1309"/>
      <c r="CQE411" s="1309"/>
      <c r="CQF411" s="1309"/>
      <c r="CQG411" s="1309"/>
      <c r="CQH411" s="1309"/>
      <c r="CQI411" s="1309"/>
      <c r="CQJ411" s="1309"/>
      <c r="CQK411" s="1309"/>
      <c r="CQL411" s="1309"/>
      <c r="CQM411" s="1309"/>
      <c r="CQN411" s="1309"/>
      <c r="CQO411" s="1309"/>
      <c r="CQP411" s="1309"/>
      <c r="CQQ411" s="1309"/>
      <c r="CQR411" s="1309"/>
      <c r="CQS411" s="1309"/>
      <c r="CQT411" s="1309"/>
      <c r="CQU411" s="1309"/>
      <c r="CQV411" s="1309"/>
      <c r="CQW411" s="1309"/>
      <c r="CQX411" s="1309"/>
      <c r="CQY411" s="1309"/>
      <c r="CQZ411" s="1309"/>
      <c r="CRA411" s="1309"/>
      <c r="CRB411" s="1309"/>
      <c r="CRC411" s="1309"/>
      <c r="CRD411" s="1309"/>
      <c r="CRE411" s="1309"/>
      <c r="CRF411" s="1309"/>
      <c r="CRG411" s="1309"/>
      <c r="CRH411" s="1309"/>
      <c r="CRI411" s="1309"/>
      <c r="CRJ411" s="1309"/>
      <c r="CRK411" s="1309"/>
      <c r="CRL411" s="1309"/>
      <c r="CRM411" s="1309"/>
      <c r="CRN411" s="1309"/>
      <c r="CRO411" s="1309"/>
      <c r="CRP411" s="1309"/>
      <c r="CRQ411" s="1309"/>
      <c r="CRR411" s="1309"/>
      <c r="CRS411" s="1309"/>
      <c r="CRT411" s="1309"/>
      <c r="CRU411" s="1309"/>
      <c r="CRV411" s="1309"/>
      <c r="CRW411" s="1309"/>
      <c r="CRX411" s="1309"/>
      <c r="CRY411" s="1309"/>
      <c r="CRZ411" s="1309"/>
      <c r="CSA411" s="1309"/>
      <c r="CSB411" s="1309"/>
      <c r="CSC411" s="1309"/>
      <c r="CSD411" s="1309"/>
      <c r="CSE411" s="1309"/>
      <c r="CSF411" s="1309"/>
      <c r="CSG411" s="1309"/>
      <c r="CSH411" s="1309"/>
      <c r="CSI411" s="1309"/>
      <c r="CSJ411" s="1309"/>
      <c r="CSK411" s="1309"/>
      <c r="CSL411" s="1309"/>
      <c r="CSM411" s="1309"/>
      <c r="CSN411" s="1309"/>
      <c r="CSO411" s="1309"/>
      <c r="CSP411" s="1309"/>
      <c r="CSQ411" s="1309"/>
      <c r="CSR411" s="1309"/>
      <c r="CSS411" s="1309"/>
      <c r="CST411" s="1309"/>
      <c r="CSU411" s="1309"/>
      <c r="CSV411" s="1309"/>
      <c r="CSW411" s="1309"/>
      <c r="CSX411" s="1309"/>
      <c r="CSY411" s="1309"/>
      <c r="CSZ411" s="1309"/>
      <c r="CTA411" s="1309"/>
      <c r="CTB411" s="1309"/>
      <c r="CTC411" s="1309"/>
      <c r="CTD411" s="1309"/>
      <c r="CTE411" s="1309"/>
      <c r="CTF411" s="1309"/>
      <c r="CTG411" s="1309"/>
      <c r="CTH411" s="1309"/>
      <c r="CTI411" s="1309"/>
      <c r="CTJ411" s="1309"/>
      <c r="CTK411" s="1309"/>
      <c r="CTL411" s="1309"/>
      <c r="CTM411" s="1309"/>
      <c r="CTN411" s="1309"/>
      <c r="CTO411" s="1309"/>
      <c r="CTP411" s="1309"/>
      <c r="CTQ411" s="1309"/>
      <c r="CTR411" s="1309"/>
      <c r="CTS411" s="1309"/>
      <c r="CTT411" s="1309"/>
      <c r="CTU411" s="1309"/>
      <c r="CTV411" s="1309"/>
      <c r="CTW411" s="1309"/>
      <c r="CTX411" s="1309"/>
      <c r="CTY411" s="1309"/>
      <c r="CTZ411" s="1309"/>
      <c r="CUA411" s="1309"/>
      <c r="CUB411" s="1309"/>
      <c r="CUC411" s="1309"/>
      <c r="CUD411" s="1309"/>
      <c r="CUE411" s="1309"/>
      <c r="CUF411" s="1309"/>
      <c r="CUG411" s="1309"/>
      <c r="CUH411" s="1309"/>
      <c r="CUI411" s="1309"/>
      <c r="CUJ411" s="1309"/>
      <c r="CUK411" s="1309"/>
      <c r="CUL411" s="1309"/>
      <c r="CUM411" s="1309"/>
      <c r="CUN411" s="1309"/>
      <c r="CUO411" s="1309"/>
      <c r="CUP411" s="1309"/>
      <c r="CUQ411" s="1309"/>
      <c r="CUR411" s="1309"/>
      <c r="CUS411" s="1309"/>
      <c r="CUT411" s="1309"/>
      <c r="CUU411" s="1309"/>
      <c r="CUV411" s="1309"/>
      <c r="CUW411" s="1309"/>
      <c r="CUX411" s="1309"/>
      <c r="CUY411" s="1309"/>
      <c r="CUZ411" s="1309"/>
      <c r="CVA411" s="1309"/>
      <c r="CVB411" s="1309"/>
      <c r="CVC411" s="1309"/>
      <c r="CVD411" s="1309"/>
      <c r="CVE411" s="1309"/>
      <c r="CVF411" s="1309"/>
      <c r="CVG411" s="1309"/>
      <c r="CVH411" s="1309"/>
      <c r="CVI411" s="1309"/>
      <c r="CVJ411" s="1309"/>
      <c r="CVK411" s="1309"/>
      <c r="CVL411" s="1309"/>
      <c r="CVM411" s="1309"/>
      <c r="CVN411" s="1309"/>
      <c r="CVO411" s="1309"/>
      <c r="CVP411" s="1309"/>
      <c r="CVQ411" s="1309"/>
      <c r="CVR411" s="1309"/>
      <c r="CVS411" s="1309"/>
      <c r="CVT411" s="1309"/>
      <c r="CVU411" s="1309"/>
      <c r="CVV411" s="1309"/>
      <c r="CVW411" s="1309"/>
      <c r="CVX411" s="1309"/>
      <c r="CVY411" s="1309"/>
      <c r="CVZ411" s="1309"/>
      <c r="CWA411" s="1309"/>
      <c r="CWB411" s="1309"/>
      <c r="CWC411" s="1309"/>
      <c r="CWD411" s="1309"/>
      <c r="CWE411" s="1309"/>
      <c r="CWF411" s="1309"/>
      <c r="CWG411" s="1309"/>
      <c r="CWH411" s="1309"/>
      <c r="CWI411" s="1309"/>
      <c r="CWJ411" s="1309"/>
      <c r="CWK411" s="1309"/>
      <c r="CWL411" s="1309"/>
      <c r="CWM411" s="1309"/>
      <c r="CWN411" s="1309"/>
      <c r="CWO411" s="1309"/>
      <c r="CWP411" s="1309"/>
      <c r="CWQ411" s="1309"/>
      <c r="CWR411" s="1309"/>
      <c r="CWS411" s="1309"/>
      <c r="CWT411" s="1309"/>
      <c r="CWU411" s="1309"/>
      <c r="CWV411" s="1309"/>
      <c r="CWW411" s="1309"/>
      <c r="CWX411" s="1309"/>
      <c r="CWY411" s="1309"/>
      <c r="CWZ411" s="1309"/>
      <c r="CXA411" s="1309"/>
      <c r="CXB411" s="1309"/>
      <c r="CXC411" s="1309"/>
      <c r="CXD411" s="1309"/>
      <c r="CXE411" s="1309"/>
      <c r="CXF411" s="1309"/>
      <c r="CXG411" s="1309"/>
      <c r="CXH411" s="1309"/>
      <c r="CXI411" s="1309"/>
      <c r="CXJ411" s="1309"/>
      <c r="CXK411" s="1309"/>
      <c r="CXL411" s="1309"/>
      <c r="CXM411" s="1309"/>
      <c r="CXN411" s="1309"/>
      <c r="CXO411" s="1309"/>
      <c r="CXP411" s="1309"/>
      <c r="CXQ411" s="1309"/>
      <c r="CXR411" s="1309"/>
      <c r="CXS411" s="1309"/>
      <c r="CXT411" s="1309"/>
      <c r="CXU411" s="1309"/>
      <c r="CXV411" s="1309"/>
      <c r="CXW411" s="1309"/>
      <c r="CXX411" s="1309"/>
      <c r="CXY411" s="1309"/>
      <c r="CXZ411" s="1309"/>
      <c r="CYA411" s="1309"/>
      <c r="CYB411" s="1309"/>
      <c r="CYC411" s="1309"/>
      <c r="CYD411" s="1309"/>
      <c r="CYE411" s="1309"/>
      <c r="CYF411" s="1309"/>
      <c r="CYG411" s="1309"/>
      <c r="CYH411" s="1309"/>
      <c r="CYI411" s="1309"/>
      <c r="CYJ411" s="1309"/>
      <c r="CYK411" s="1309"/>
      <c r="CYL411" s="1309"/>
      <c r="CYM411" s="1309"/>
      <c r="CYN411" s="1309"/>
      <c r="CYO411" s="1309"/>
      <c r="CYP411" s="1309"/>
      <c r="CYQ411" s="1309"/>
      <c r="CYR411" s="1309"/>
      <c r="CYS411" s="1309"/>
      <c r="CYT411" s="1309"/>
      <c r="CYU411" s="1309"/>
      <c r="CYV411" s="1309"/>
      <c r="CYW411" s="1309"/>
      <c r="CYX411" s="1309"/>
      <c r="CYY411" s="1309"/>
      <c r="CYZ411" s="1309"/>
      <c r="CZA411" s="1309"/>
      <c r="CZB411" s="1309"/>
      <c r="CZC411" s="1309"/>
      <c r="CZD411" s="1309"/>
      <c r="CZE411" s="1309"/>
      <c r="CZF411" s="1309"/>
      <c r="CZG411" s="1309"/>
      <c r="CZH411" s="1309"/>
      <c r="CZI411" s="1309"/>
      <c r="CZJ411" s="1309"/>
      <c r="CZK411" s="1309"/>
      <c r="CZL411" s="1309"/>
      <c r="CZM411" s="1309"/>
      <c r="CZN411" s="1309"/>
      <c r="CZO411" s="1309"/>
      <c r="CZP411" s="1309"/>
      <c r="CZQ411" s="1309"/>
      <c r="CZR411" s="1309"/>
      <c r="CZS411" s="1309"/>
      <c r="CZT411" s="1309"/>
      <c r="CZU411" s="1309"/>
      <c r="CZV411" s="1309"/>
      <c r="CZW411" s="1309"/>
      <c r="CZX411" s="1309"/>
      <c r="CZY411" s="1309"/>
      <c r="CZZ411" s="1309"/>
      <c r="DAA411" s="1309"/>
      <c r="DAB411" s="1309"/>
      <c r="DAC411" s="1309"/>
      <c r="DAD411" s="1309"/>
      <c r="DAE411" s="1309"/>
      <c r="DAF411" s="1309"/>
      <c r="DAG411" s="1309"/>
      <c r="DAH411" s="1309"/>
      <c r="DAI411" s="1309"/>
      <c r="DAJ411" s="1309"/>
      <c r="DAK411" s="1309"/>
      <c r="DAL411" s="1309"/>
      <c r="DAM411" s="1309"/>
      <c r="DAN411" s="1309"/>
      <c r="DAO411" s="1309"/>
      <c r="DAP411" s="1309"/>
      <c r="DAQ411" s="1309"/>
      <c r="DAR411" s="1309"/>
      <c r="DAS411" s="1309"/>
      <c r="DAT411" s="1309"/>
      <c r="DAU411" s="1309"/>
      <c r="DAV411" s="1309"/>
      <c r="DAW411" s="1309"/>
      <c r="DAX411" s="1309"/>
      <c r="DAY411" s="1309"/>
      <c r="DAZ411" s="1309"/>
      <c r="DBA411" s="1309"/>
      <c r="DBB411" s="1309"/>
      <c r="DBC411" s="1309"/>
      <c r="DBD411" s="1309"/>
      <c r="DBE411" s="1309"/>
      <c r="DBF411" s="1309"/>
      <c r="DBG411" s="1309"/>
      <c r="DBH411" s="1309"/>
      <c r="DBI411" s="1309"/>
      <c r="DBJ411" s="1309"/>
      <c r="DBK411" s="1309"/>
      <c r="DBL411" s="1309"/>
      <c r="DBM411" s="1309"/>
      <c r="DBN411" s="1309"/>
      <c r="DBO411" s="1309"/>
      <c r="DBP411" s="1309"/>
      <c r="DBQ411" s="1309"/>
      <c r="DBR411" s="1309"/>
      <c r="DBS411" s="1309"/>
      <c r="DBT411" s="1309"/>
      <c r="DBU411" s="1309"/>
      <c r="DBV411" s="1309"/>
      <c r="DBW411" s="1309"/>
      <c r="DBX411" s="1309"/>
      <c r="DBY411" s="1309"/>
      <c r="DBZ411" s="1309"/>
      <c r="DCA411" s="1309"/>
      <c r="DCB411" s="1309"/>
      <c r="DCC411" s="1309"/>
      <c r="DCD411" s="1309"/>
      <c r="DCE411" s="1309"/>
      <c r="DCF411" s="1309"/>
      <c r="DCG411" s="1309"/>
      <c r="DCH411" s="1309"/>
      <c r="DCI411" s="1309"/>
      <c r="DCJ411" s="1309"/>
      <c r="DCK411" s="1309"/>
      <c r="DCL411" s="1309"/>
      <c r="DCM411" s="1309"/>
      <c r="DCN411" s="1309"/>
      <c r="DCO411" s="1309"/>
      <c r="DCP411" s="1309"/>
      <c r="DCQ411" s="1309"/>
      <c r="DCR411" s="1309"/>
      <c r="DCS411" s="1309"/>
      <c r="DCT411" s="1309"/>
      <c r="DCU411" s="1309"/>
      <c r="DCV411" s="1309"/>
      <c r="DCW411" s="1309"/>
      <c r="DCX411" s="1309"/>
      <c r="DCY411" s="1309"/>
      <c r="DCZ411" s="1309"/>
      <c r="DDA411" s="1309"/>
      <c r="DDB411" s="1309"/>
      <c r="DDC411" s="1309"/>
      <c r="DDD411" s="1309"/>
      <c r="DDE411" s="1309"/>
      <c r="DDF411" s="1309"/>
      <c r="DDG411" s="1309"/>
      <c r="DDH411" s="1309"/>
      <c r="DDI411" s="1309"/>
      <c r="DDJ411" s="1309"/>
      <c r="DDK411" s="1309"/>
      <c r="DDL411" s="1309"/>
      <c r="DDM411" s="1309"/>
      <c r="DDN411" s="1309"/>
      <c r="DDO411" s="1309"/>
      <c r="DDP411" s="1309"/>
      <c r="DDQ411" s="1309"/>
      <c r="DDR411" s="1309"/>
      <c r="DDS411" s="1309"/>
      <c r="DDT411" s="1309"/>
      <c r="DDU411" s="1309"/>
      <c r="DDV411" s="1309"/>
      <c r="DDW411" s="1309"/>
      <c r="DDX411" s="1309"/>
      <c r="DDY411" s="1309"/>
      <c r="DDZ411" s="1309"/>
      <c r="DEA411" s="1309"/>
      <c r="DEB411" s="1309"/>
      <c r="DEC411" s="1309"/>
      <c r="DED411" s="1309"/>
      <c r="DEE411" s="1309"/>
      <c r="DEF411" s="1309"/>
      <c r="DEG411" s="1309"/>
      <c r="DEH411" s="1309"/>
      <c r="DEI411" s="1309"/>
      <c r="DEJ411" s="1309"/>
      <c r="DEK411" s="1309"/>
      <c r="DEL411" s="1309"/>
      <c r="DEM411" s="1309"/>
      <c r="DEN411" s="1309"/>
      <c r="DEO411" s="1309"/>
      <c r="DEP411" s="1309"/>
      <c r="DEQ411" s="1309"/>
      <c r="DER411" s="1309"/>
      <c r="DES411" s="1309"/>
      <c r="DET411" s="1309"/>
      <c r="DEU411" s="1309"/>
      <c r="DEV411" s="1309"/>
      <c r="DEW411" s="1309"/>
      <c r="DEX411" s="1309"/>
      <c r="DEY411" s="1309"/>
      <c r="DEZ411" s="1309"/>
      <c r="DFA411" s="1309"/>
      <c r="DFB411" s="1309"/>
      <c r="DFC411" s="1309"/>
      <c r="DFD411" s="1309"/>
      <c r="DFE411" s="1309"/>
      <c r="DFF411" s="1309"/>
      <c r="DFG411" s="1309"/>
      <c r="DFH411" s="1309"/>
      <c r="DFI411" s="1309"/>
      <c r="DFJ411" s="1309"/>
      <c r="DFK411" s="1309"/>
      <c r="DFL411" s="1309"/>
      <c r="DFM411" s="1309"/>
      <c r="DFN411" s="1309"/>
      <c r="DFO411" s="1309"/>
      <c r="DFP411" s="1309"/>
      <c r="DFQ411" s="1309"/>
      <c r="DFR411" s="1309"/>
      <c r="DFS411" s="1309"/>
      <c r="DFT411" s="1309"/>
      <c r="DFU411" s="1309"/>
      <c r="DFV411" s="1309"/>
      <c r="DFW411" s="1309"/>
      <c r="DFX411" s="1309"/>
      <c r="DFY411" s="1309"/>
      <c r="DFZ411" s="1309"/>
      <c r="DGA411" s="1309"/>
      <c r="DGB411" s="1309"/>
      <c r="DGC411" s="1309"/>
      <c r="DGD411" s="1309"/>
      <c r="DGE411" s="1309"/>
      <c r="DGF411" s="1309"/>
      <c r="DGG411" s="1309"/>
      <c r="DGH411" s="1309"/>
      <c r="DGI411" s="1309"/>
      <c r="DGJ411" s="1309"/>
      <c r="DGK411" s="1309"/>
      <c r="DGL411" s="1309"/>
      <c r="DGM411" s="1309"/>
      <c r="DGN411" s="1309"/>
      <c r="DGO411" s="1309"/>
      <c r="DGP411" s="1309"/>
      <c r="DGQ411" s="1309"/>
      <c r="DGR411" s="1309"/>
      <c r="DGS411" s="1309"/>
      <c r="DGT411" s="1309"/>
      <c r="DGU411" s="1309"/>
      <c r="DGV411" s="1309"/>
      <c r="DGW411" s="1309"/>
      <c r="DGX411" s="1309"/>
      <c r="DGY411" s="1309"/>
      <c r="DGZ411" s="1309"/>
      <c r="DHA411" s="1309"/>
      <c r="DHB411" s="1309"/>
      <c r="DHC411" s="1309"/>
      <c r="DHD411" s="1309"/>
      <c r="DHE411" s="1309"/>
      <c r="DHF411" s="1309"/>
      <c r="DHG411" s="1309"/>
      <c r="DHH411" s="1309"/>
      <c r="DHI411" s="1309"/>
      <c r="DHJ411" s="1309"/>
      <c r="DHK411" s="1309"/>
      <c r="DHL411" s="1309"/>
      <c r="DHM411" s="1309"/>
      <c r="DHN411" s="1309"/>
      <c r="DHO411" s="1309"/>
      <c r="DHP411" s="1309"/>
      <c r="DHQ411" s="1309"/>
      <c r="DHR411" s="1309"/>
      <c r="DHS411" s="1309"/>
      <c r="DHT411" s="1309"/>
      <c r="DHU411" s="1309"/>
      <c r="DHV411" s="1309"/>
      <c r="DHW411" s="1309"/>
      <c r="DHX411" s="1309"/>
      <c r="DHY411" s="1309"/>
      <c r="DHZ411" s="1309"/>
      <c r="DIA411" s="1309"/>
      <c r="DIB411" s="1309"/>
      <c r="DIC411" s="1309"/>
      <c r="DID411" s="1309"/>
      <c r="DIE411" s="1309"/>
      <c r="DIF411" s="1309"/>
      <c r="DIG411" s="1309"/>
      <c r="DIH411" s="1309"/>
      <c r="DII411" s="1309"/>
      <c r="DIJ411" s="1309"/>
      <c r="DIK411" s="1309"/>
      <c r="DIL411" s="1309"/>
      <c r="DIM411" s="1309"/>
      <c r="DIN411" s="1309"/>
      <c r="DIO411" s="1309"/>
      <c r="DIP411" s="1309"/>
      <c r="DIQ411" s="1309"/>
      <c r="DIR411" s="1309"/>
      <c r="DIS411" s="1309"/>
      <c r="DIT411" s="1309"/>
      <c r="DIU411" s="1309"/>
      <c r="DIV411" s="1309"/>
      <c r="DIW411" s="1309"/>
      <c r="DIX411" s="1309"/>
      <c r="DIY411" s="1309"/>
      <c r="DIZ411" s="1309"/>
      <c r="DJA411" s="1309"/>
      <c r="DJB411" s="1309"/>
      <c r="DJC411" s="1309"/>
      <c r="DJD411" s="1309"/>
      <c r="DJE411" s="1309"/>
      <c r="DJF411" s="1309"/>
      <c r="DJG411" s="1309"/>
      <c r="DJH411" s="1309"/>
      <c r="DJI411" s="1309"/>
      <c r="DJJ411" s="1309"/>
      <c r="DJK411" s="1309"/>
      <c r="DJL411" s="1309"/>
      <c r="DJM411" s="1309"/>
      <c r="DJN411" s="1309"/>
      <c r="DJO411" s="1309"/>
      <c r="DJP411" s="1309"/>
      <c r="DJQ411" s="1309"/>
      <c r="DJR411" s="1309"/>
      <c r="DJS411" s="1309"/>
      <c r="DJT411" s="1309"/>
      <c r="DJU411" s="1309"/>
      <c r="DJV411" s="1309"/>
      <c r="DJW411" s="1309"/>
      <c r="DJX411" s="1309"/>
      <c r="DJY411" s="1309"/>
      <c r="DJZ411" s="1309"/>
      <c r="DKA411" s="1309"/>
      <c r="DKB411" s="1309"/>
      <c r="DKC411" s="1309"/>
      <c r="DKD411" s="1309"/>
      <c r="DKE411" s="1309"/>
      <c r="DKF411" s="1309"/>
      <c r="DKG411" s="1309"/>
      <c r="DKH411" s="1309"/>
      <c r="DKI411" s="1309"/>
      <c r="DKJ411" s="1309"/>
      <c r="DKK411" s="1309"/>
      <c r="DKL411" s="1309"/>
      <c r="DKM411" s="1309"/>
      <c r="DKN411" s="1309"/>
      <c r="DKO411" s="1309"/>
      <c r="DKP411" s="1309"/>
      <c r="DKQ411" s="1309"/>
      <c r="DKR411" s="1309"/>
      <c r="DKS411" s="1309"/>
      <c r="DKT411" s="1309"/>
      <c r="DKU411" s="1309"/>
      <c r="DKV411" s="1309"/>
      <c r="DKW411" s="1309"/>
      <c r="DKX411" s="1309"/>
      <c r="DKY411" s="1309"/>
      <c r="DKZ411" s="1309"/>
      <c r="DLA411" s="1309"/>
      <c r="DLB411" s="1309"/>
      <c r="DLC411" s="1309"/>
      <c r="DLD411" s="1309"/>
      <c r="DLE411" s="1309"/>
      <c r="DLF411" s="1309"/>
      <c r="DLG411" s="1309"/>
      <c r="DLH411" s="1309"/>
      <c r="DLI411" s="1309"/>
      <c r="DLJ411" s="1309"/>
      <c r="DLK411" s="1309"/>
      <c r="DLL411" s="1309"/>
      <c r="DLM411" s="1309"/>
      <c r="DLN411" s="1309"/>
      <c r="DLO411" s="1309"/>
      <c r="DLP411" s="1309"/>
      <c r="DLQ411" s="1309"/>
      <c r="DLR411" s="1309"/>
      <c r="DLS411" s="1309"/>
      <c r="DLT411" s="1309"/>
      <c r="DLU411" s="1309"/>
      <c r="DLV411" s="1309"/>
      <c r="DLW411" s="1309"/>
      <c r="DLX411" s="1309"/>
      <c r="DLY411" s="1309"/>
      <c r="DLZ411" s="1309"/>
      <c r="DMA411" s="1309"/>
      <c r="DMB411" s="1309"/>
      <c r="DMC411" s="1309"/>
      <c r="DMD411" s="1309"/>
      <c r="DME411" s="1309"/>
      <c r="DMF411" s="1309"/>
      <c r="DMG411" s="1309"/>
      <c r="DMH411" s="1309"/>
      <c r="DMI411" s="1309"/>
      <c r="DMJ411" s="1309"/>
      <c r="DMK411" s="1309"/>
      <c r="DML411" s="1309"/>
      <c r="DMM411" s="1309"/>
      <c r="DMN411" s="1309"/>
      <c r="DMO411" s="1309"/>
      <c r="DMP411" s="1309"/>
      <c r="DMQ411" s="1309"/>
      <c r="DMR411" s="1309"/>
      <c r="DMS411" s="1309"/>
      <c r="DMT411" s="1309"/>
      <c r="DMU411" s="1309"/>
      <c r="DMV411" s="1309"/>
      <c r="DMW411" s="1309"/>
      <c r="DMX411" s="1309"/>
      <c r="DMY411" s="1309"/>
      <c r="DMZ411" s="1309"/>
      <c r="DNA411" s="1309"/>
      <c r="DNB411" s="1309"/>
      <c r="DNC411" s="1309"/>
      <c r="DND411" s="1309"/>
      <c r="DNE411" s="1309"/>
      <c r="DNF411" s="1309"/>
      <c r="DNG411" s="1309"/>
      <c r="DNH411" s="1309"/>
      <c r="DNI411" s="1309"/>
      <c r="DNJ411" s="1309"/>
      <c r="DNK411" s="1309"/>
      <c r="DNL411" s="1309"/>
      <c r="DNM411" s="1309"/>
      <c r="DNN411" s="1309"/>
      <c r="DNO411" s="1309"/>
      <c r="DNP411" s="1309"/>
      <c r="DNQ411" s="1309"/>
      <c r="DNR411" s="1309"/>
      <c r="DNS411" s="1309"/>
      <c r="DNT411" s="1309"/>
      <c r="DNU411" s="1309"/>
      <c r="DNV411" s="1309"/>
      <c r="DNW411" s="1309"/>
      <c r="DNX411" s="1309"/>
      <c r="DNY411" s="1309"/>
      <c r="DNZ411" s="1309"/>
      <c r="DOA411" s="1309"/>
      <c r="DOB411" s="1309"/>
      <c r="DOC411" s="1309"/>
      <c r="DOD411" s="1309"/>
      <c r="DOE411" s="1309"/>
      <c r="DOF411" s="1309"/>
      <c r="DOG411" s="1309"/>
      <c r="DOH411" s="1309"/>
      <c r="DOI411" s="1309"/>
      <c r="DOJ411" s="1309"/>
      <c r="DOK411" s="1309"/>
      <c r="DOL411" s="1309"/>
      <c r="DOM411" s="1309"/>
      <c r="DON411" s="1309"/>
      <c r="DOO411" s="1309"/>
      <c r="DOP411" s="1309"/>
      <c r="DOQ411" s="1309"/>
      <c r="DOR411" s="1309"/>
      <c r="DOS411" s="1309"/>
      <c r="DOT411" s="1309"/>
      <c r="DOU411" s="1309"/>
      <c r="DOV411" s="1309"/>
      <c r="DOW411" s="1309"/>
      <c r="DOX411" s="1309"/>
      <c r="DOY411" s="1309"/>
      <c r="DOZ411" s="1309"/>
      <c r="DPA411" s="1309"/>
      <c r="DPB411" s="1309"/>
      <c r="DPC411" s="1309"/>
      <c r="DPD411" s="1309"/>
      <c r="DPE411" s="1309"/>
      <c r="DPF411" s="1309"/>
      <c r="DPG411" s="1309"/>
      <c r="DPH411" s="1309"/>
      <c r="DPI411" s="1309"/>
      <c r="DPJ411" s="1309"/>
      <c r="DPK411" s="1309"/>
      <c r="DPL411" s="1309"/>
      <c r="DPM411" s="1309"/>
      <c r="DPN411" s="1309"/>
      <c r="DPO411" s="1309"/>
      <c r="DPP411" s="1309"/>
      <c r="DPQ411" s="1309"/>
      <c r="DPR411" s="1309"/>
      <c r="DPS411" s="1309"/>
      <c r="DPT411" s="1309"/>
      <c r="DPU411" s="1309"/>
      <c r="DPV411" s="1309"/>
      <c r="DPW411" s="1309"/>
      <c r="DPX411" s="1309"/>
      <c r="DPY411" s="1309"/>
      <c r="DPZ411" s="1309"/>
      <c r="DQA411" s="1309"/>
      <c r="DQB411" s="1309"/>
      <c r="DQC411" s="1309"/>
      <c r="DQD411" s="1309"/>
      <c r="DQE411" s="1309"/>
      <c r="DQF411" s="1309"/>
      <c r="DQG411" s="1309"/>
      <c r="DQH411" s="1309"/>
      <c r="DQI411" s="1309"/>
      <c r="DQJ411" s="1309"/>
      <c r="DQK411" s="1309"/>
      <c r="DQL411" s="1309"/>
      <c r="DQM411" s="1309"/>
      <c r="DQN411" s="1309"/>
      <c r="DQO411" s="1309"/>
      <c r="DQP411" s="1309"/>
      <c r="DQQ411" s="1309"/>
      <c r="DQR411" s="1309"/>
      <c r="DQS411" s="1309"/>
      <c r="DQT411" s="1309"/>
      <c r="DQU411" s="1309"/>
      <c r="DQV411" s="1309"/>
      <c r="DQW411" s="1309"/>
      <c r="DQX411" s="1309"/>
      <c r="DQY411" s="1309"/>
      <c r="DQZ411" s="1309"/>
      <c r="DRA411" s="1309"/>
      <c r="DRB411" s="1309"/>
      <c r="DRC411" s="1309"/>
      <c r="DRD411" s="1309"/>
      <c r="DRE411" s="1309"/>
      <c r="DRF411" s="1309"/>
      <c r="DRG411" s="1309"/>
      <c r="DRH411" s="1309"/>
      <c r="DRI411" s="1309"/>
      <c r="DRJ411" s="1309"/>
      <c r="DRK411" s="1309"/>
      <c r="DRL411" s="1309"/>
      <c r="DRM411" s="1309"/>
      <c r="DRN411" s="1309"/>
      <c r="DRO411" s="1309"/>
      <c r="DRP411" s="1309"/>
      <c r="DRQ411" s="1309"/>
      <c r="DRR411" s="1309"/>
      <c r="DRS411" s="1309"/>
      <c r="DRT411" s="1309"/>
      <c r="DRU411" s="1309"/>
      <c r="DRV411" s="1309"/>
      <c r="DRW411" s="1309"/>
      <c r="DRX411" s="1309"/>
      <c r="DRY411" s="1309"/>
      <c r="DRZ411" s="1309"/>
      <c r="DSA411" s="1309"/>
      <c r="DSB411" s="1309"/>
      <c r="DSC411" s="1309"/>
      <c r="DSD411" s="1309"/>
      <c r="DSE411" s="1309"/>
      <c r="DSF411" s="1309"/>
      <c r="DSG411" s="1309"/>
      <c r="DSH411" s="1309"/>
      <c r="DSI411" s="1309"/>
      <c r="DSJ411" s="1309"/>
      <c r="DSK411" s="1309"/>
      <c r="DSL411" s="1309"/>
      <c r="DSM411" s="1309"/>
      <c r="DSN411" s="1309"/>
      <c r="DSO411" s="1309"/>
      <c r="DSP411" s="1309"/>
      <c r="DSQ411" s="1309"/>
      <c r="DSR411" s="1309"/>
      <c r="DSS411" s="1309"/>
      <c r="DST411" s="1309"/>
      <c r="DSU411" s="1309"/>
      <c r="DSV411" s="1309"/>
      <c r="DSW411" s="1309"/>
      <c r="DSX411" s="1309"/>
      <c r="DSY411" s="1309"/>
      <c r="DSZ411" s="1309"/>
      <c r="DTA411" s="1309"/>
      <c r="DTB411" s="1309"/>
      <c r="DTC411" s="1309"/>
      <c r="DTD411" s="1309"/>
      <c r="DTE411" s="1309"/>
      <c r="DTF411" s="1309"/>
      <c r="DTG411" s="1309"/>
      <c r="DTH411" s="1309"/>
      <c r="DTI411" s="1309"/>
      <c r="DTJ411" s="1309"/>
      <c r="DTK411" s="1309"/>
      <c r="DTL411" s="1309"/>
      <c r="DTM411" s="1309"/>
      <c r="DTN411" s="1309"/>
      <c r="DTO411" s="1309"/>
      <c r="DTP411" s="1309"/>
      <c r="DTQ411" s="1309"/>
      <c r="DTR411" s="1309"/>
      <c r="DTS411" s="1309"/>
      <c r="DTT411" s="1309"/>
      <c r="DTU411" s="1309"/>
      <c r="DTV411" s="1309"/>
      <c r="DTW411" s="1309"/>
      <c r="DTX411" s="1309"/>
      <c r="DTY411" s="1309"/>
      <c r="DTZ411" s="1309"/>
      <c r="DUA411" s="1309"/>
      <c r="DUB411" s="1309"/>
      <c r="DUC411" s="1309"/>
      <c r="DUD411" s="1309"/>
      <c r="DUE411" s="1309"/>
      <c r="DUF411" s="1309"/>
      <c r="DUG411" s="1309"/>
      <c r="DUH411" s="1309"/>
      <c r="DUI411" s="1309"/>
      <c r="DUJ411" s="1309"/>
      <c r="DUK411" s="1309"/>
      <c r="DUL411" s="1309"/>
      <c r="DUM411" s="1309"/>
      <c r="DUN411" s="1309"/>
      <c r="DUO411" s="1309"/>
      <c r="DUP411" s="1309"/>
      <c r="DUQ411" s="1309"/>
      <c r="DUR411" s="1309"/>
      <c r="DUS411" s="1309"/>
      <c r="DUT411" s="1309"/>
      <c r="DUU411" s="1309"/>
      <c r="DUV411" s="1309"/>
      <c r="DUW411" s="1309"/>
      <c r="DUX411" s="1309"/>
      <c r="DUY411" s="1309"/>
      <c r="DUZ411" s="1309"/>
      <c r="DVA411" s="1309"/>
      <c r="DVB411" s="1309"/>
      <c r="DVC411" s="1309"/>
      <c r="DVD411" s="1309"/>
      <c r="DVE411" s="1309"/>
      <c r="DVF411" s="1309"/>
      <c r="DVG411" s="1309"/>
      <c r="DVH411" s="1309"/>
      <c r="DVI411" s="1309"/>
      <c r="DVJ411" s="1309"/>
      <c r="DVK411" s="1309"/>
      <c r="DVL411" s="1309"/>
      <c r="DVM411" s="1309"/>
      <c r="DVN411" s="1309"/>
      <c r="DVO411" s="1309"/>
      <c r="DVP411" s="1309"/>
      <c r="DVQ411" s="1309"/>
      <c r="DVR411" s="1309"/>
      <c r="DVS411" s="1309"/>
      <c r="DVT411" s="1309"/>
      <c r="DVU411" s="1309"/>
      <c r="DVV411" s="1309"/>
      <c r="DVW411" s="1309"/>
      <c r="DVX411" s="1309"/>
      <c r="DVY411" s="1309"/>
      <c r="DVZ411" s="1309"/>
      <c r="DWA411" s="1309"/>
      <c r="DWB411" s="1309"/>
      <c r="DWC411" s="1309"/>
      <c r="DWD411" s="1309"/>
      <c r="DWE411" s="1309"/>
      <c r="DWF411" s="1309"/>
      <c r="DWG411" s="1309"/>
      <c r="DWH411" s="1309"/>
      <c r="DWI411" s="1309"/>
      <c r="DWJ411" s="1309"/>
      <c r="DWK411" s="1309"/>
      <c r="DWL411" s="1309"/>
      <c r="DWM411" s="1309"/>
      <c r="DWN411" s="1309"/>
      <c r="DWO411" s="1309"/>
      <c r="DWP411" s="1309"/>
      <c r="DWQ411" s="1309"/>
      <c r="DWR411" s="1309"/>
      <c r="DWS411" s="1309"/>
      <c r="DWT411" s="1309"/>
      <c r="DWU411" s="1309"/>
      <c r="DWV411" s="1309"/>
      <c r="DWW411" s="1309"/>
      <c r="DWX411" s="1309"/>
      <c r="DWY411" s="1309"/>
      <c r="DWZ411" s="1309"/>
      <c r="DXA411" s="1309"/>
      <c r="DXB411" s="1309"/>
      <c r="DXC411" s="1309"/>
      <c r="DXD411" s="1309"/>
      <c r="DXE411" s="1309"/>
      <c r="DXF411" s="1309"/>
      <c r="DXG411" s="1309"/>
      <c r="DXH411" s="1309"/>
      <c r="DXI411" s="1309"/>
      <c r="DXJ411" s="1309"/>
      <c r="DXK411" s="1309"/>
      <c r="DXL411" s="1309"/>
      <c r="DXM411" s="1309"/>
      <c r="DXN411" s="1309"/>
      <c r="DXO411" s="1309"/>
      <c r="DXP411" s="1309"/>
      <c r="DXQ411" s="1309"/>
      <c r="DXR411" s="1309"/>
      <c r="DXS411" s="1309"/>
      <c r="DXT411" s="1309"/>
      <c r="DXU411" s="1309"/>
      <c r="DXV411" s="1309"/>
      <c r="DXW411" s="1309"/>
      <c r="DXX411" s="1309"/>
      <c r="DXY411" s="1309"/>
      <c r="DXZ411" s="1309"/>
      <c r="DYA411" s="1309"/>
      <c r="DYB411" s="1309"/>
      <c r="DYC411" s="1309"/>
      <c r="DYD411" s="1309"/>
      <c r="DYE411" s="1309"/>
      <c r="DYF411" s="1309"/>
      <c r="DYG411" s="1309"/>
      <c r="DYH411" s="1309"/>
      <c r="DYI411" s="1309"/>
      <c r="DYJ411" s="1309"/>
      <c r="DYK411" s="1309"/>
      <c r="DYL411" s="1309"/>
      <c r="DYM411" s="1309"/>
      <c r="DYN411" s="1309"/>
      <c r="DYO411" s="1309"/>
      <c r="DYP411" s="1309"/>
      <c r="DYQ411" s="1309"/>
      <c r="DYR411" s="1309"/>
      <c r="DYS411" s="1309"/>
      <c r="DYT411" s="1309"/>
      <c r="DYU411" s="1309"/>
      <c r="DYV411" s="1309"/>
      <c r="DYW411" s="1309"/>
      <c r="DYX411" s="1309"/>
      <c r="DYY411" s="1309"/>
      <c r="DYZ411" s="1309"/>
      <c r="DZA411" s="1309"/>
      <c r="DZB411" s="1309"/>
      <c r="DZC411" s="1309"/>
      <c r="DZD411" s="1309"/>
      <c r="DZE411" s="1309"/>
      <c r="DZF411" s="1309"/>
      <c r="DZG411" s="1309"/>
      <c r="DZH411" s="1309"/>
      <c r="DZI411" s="1309"/>
      <c r="DZJ411" s="1309"/>
      <c r="DZK411" s="1309"/>
      <c r="DZL411" s="1309"/>
      <c r="DZM411" s="1309"/>
      <c r="DZN411" s="1309"/>
      <c r="DZO411" s="1309"/>
      <c r="DZP411" s="1309"/>
      <c r="DZQ411" s="1309"/>
      <c r="DZR411" s="1309"/>
      <c r="DZS411" s="1309"/>
      <c r="DZT411" s="1309"/>
      <c r="DZU411" s="1309"/>
      <c r="DZV411" s="1309"/>
      <c r="DZW411" s="1309"/>
      <c r="DZX411" s="1309"/>
      <c r="DZY411" s="1309"/>
      <c r="DZZ411" s="1309"/>
      <c r="EAA411" s="1309"/>
      <c r="EAB411" s="1309"/>
      <c r="EAC411" s="1309"/>
      <c r="EAD411" s="1309"/>
      <c r="EAE411" s="1309"/>
      <c r="EAF411" s="1309"/>
      <c r="EAG411" s="1309"/>
      <c r="EAH411" s="1309"/>
      <c r="EAI411" s="1309"/>
      <c r="EAJ411" s="1309"/>
      <c r="EAK411" s="1309"/>
      <c r="EAL411" s="1309"/>
      <c r="EAM411" s="1309"/>
      <c r="EAN411" s="1309"/>
      <c r="EAO411" s="1309"/>
      <c r="EAP411" s="1309"/>
      <c r="EAQ411" s="1309"/>
      <c r="EAR411" s="1309"/>
      <c r="EAS411" s="1309"/>
      <c r="EAT411" s="1309"/>
      <c r="EAU411" s="1309"/>
      <c r="EAV411" s="1309"/>
      <c r="EAW411" s="1309"/>
      <c r="EAX411" s="1309"/>
      <c r="EAY411" s="1309"/>
      <c r="EAZ411" s="1309"/>
      <c r="EBA411" s="1309"/>
      <c r="EBB411" s="1309"/>
      <c r="EBC411" s="1309"/>
      <c r="EBD411" s="1309"/>
      <c r="EBE411" s="1309"/>
      <c r="EBF411" s="1309"/>
      <c r="EBG411" s="1309"/>
      <c r="EBH411" s="1309"/>
      <c r="EBI411" s="1309"/>
      <c r="EBJ411" s="1309"/>
      <c r="EBK411" s="1309"/>
      <c r="EBL411" s="1309"/>
      <c r="EBM411" s="1309"/>
      <c r="EBN411" s="1309"/>
      <c r="EBO411" s="1309"/>
      <c r="EBP411" s="1309"/>
      <c r="EBQ411" s="1309"/>
      <c r="EBR411" s="1309"/>
      <c r="EBS411" s="1309"/>
      <c r="EBT411" s="1309"/>
      <c r="EBU411" s="1309"/>
      <c r="EBV411" s="1309"/>
      <c r="EBW411" s="1309"/>
      <c r="EBX411" s="1309"/>
      <c r="EBY411" s="1309"/>
      <c r="EBZ411" s="1309"/>
      <c r="ECA411" s="1309"/>
      <c r="ECB411" s="1309"/>
      <c r="ECC411" s="1309"/>
      <c r="ECD411" s="1309"/>
      <c r="ECE411" s="1309"/>
      <c r="ECF411" s="1309"/>
      <c r="ECG411" s="1309"/>
      <c r="ECH411" s="1309"/>
      <c r="ECI411" s="1309"/>
      <c r="ECJ411" s="1309"/>
      <c r="ECK411" s="1309"/>
      <c r="ECL411" s="1309"/>
      <c r="ECM411" s="1309"/>
      <c r="ECN411" s="1309"/>
      <c r="ECO411" s="1309"/>
      <c r="ECP411" s="1309"/>
      <c r="ECQ411" s="1309"/>
      <c r="ECR411" s="1309"/>
      <c r="ECS411" s="1309"/>
      <c r="ECT411" s="1309"/>
      <c r="ECU411" s="1309"/>
      <c r="ECV411" s="1309"/>
      <c r="ECW411" s="1309"/>
      <c r="ECX411" s="1309"/>
      <c r="ECY411" s="1309"/>
      <c r="ECZ411" s="1309"/>
      <c r="EDA411" s="1309"/>
      <c r="EDB411" s="1309"/>
      <c r="EDC411" s="1309"/>
      <c r="EDD411" s="1309"/>
      <c r="EDE411" s="1309"/>
      <c r="EDF411" s="1309"/>
      <c r="EDG411" s="1309"/>
      <c r="EDH411" s="1309"/>
      <c r="EDI411" s="1309"/>
      <c r="EDJ411" s="1309"/>
      <c r="EDK411" s="1309"/>
      <c r="EDL411" s="1309"/>
      <c r="EDM411" s="1309"/>
      <c r="EDN411" s="1309"/>
      <c r="EDO411" s="1309"/>
      <c r="EDP411" s="1309"/>
      <c r="EDQ411" s="1309"/>
      <c r="EDR411" s="1309"/>
      <c r="EDS411" s="1309"/>
      <c r="EDT411" s="1309"/>
      <c r="EDU411" s="1309"/>
      <c r="EDV411" s="1309"/>
      <c r="EDW411" s="1309"/>
      <c r="EDX411" s="1309"/>
      <c r="EDY411" s="1309"/>
      <c r="EDZ411" s="1309"/>
      <c r="EEA411" s="1309"/>
      <c r="EEB411" s="1309"/>
      <c r="EEC411" s="1309"/>
      <c r="EED411" s="1309"/>
      <c r="EEE411" s="1309"/>
      <c r="EEF411" s="1309"/>
      <c r="EEG411" s="1309"/>
      <c r="EEH411" s="1309"/>
      <c r="EEI411" s="1309"/>
      <c r="EEJ411" s="1309"/>
      <c r="EEK411" s="1309"/>
      <c r="EEL411" s="1309"/>
      <c r="EEM411" s="1309"/>
      <c r="EEN411" s="1309"/>
      <c r="EEO411" s="1309"/>
      <c r="EEP411" s="1309"/>
      <c r="EEQ411" s="1309"/>
      <c r="EER411" s="1309"/>
      <c r="EES411" s="1309"/>
      <c r="EET411" s="1309"/>
      <c r="EEU411" s="1309"/>
      <c r="EEV411" s="1309"/>
      <c r="EEW411" s="1309"/>
      <c r="EEX411" s="1309"/>
      <c r="EEY411" s="1309"/>
      <c r="EEZ411" s="1309"/>
      <c r="EFA411" s="1309"/>
      <c r="EFB411" s="1309"/>
      <c r="EFC411" s="1309"/>
      <c r="EFD411" s="1309"/>
      <c r="EFE411" s="1309"/>
      <c r="EFF411" s="1309"/>
      <c r="EFG411" s="1309"/>
      <c r="EFH411" s="1309"/>
      <c r="EFI411" s="1309"/>
      <c r="EFJ411" s="1309"/>
      <c r="EFK411" s="1309"/>
      <c r="EFL411" s="1309"/>
      <c r="EFM411" s="1309"/>
      <c r="EFN411" s="1309"/>
      <c r="EFO411" s="1309"/>
      <c r="EFP411" s="1309"/>
      <c r="EFQ411" s="1309"/>
      <c r="EFR411" s="1309"/>
      <c r="EFS411" s="1309"/>
      <c r="EFT411" s="1309"/>
      <c r="EFU411" s="1309"/>
      <c r="EFV411" s="1309"/>
      <c r="EFW411" s="1309"/>
      <c r="EFX411" s="1309"/>
      <c r="EFY411" s="1309"/>
      <c r="EFZ411" s="1309"/>
      <c r="EGA411" s="1309"/>
      <c r="EGB411" s="1309"/>
      <c r="EGC411" s="1309"/>
      <c r="EGD411" s="1309"/>
      <c r="EGE411" s="1309"/>
      <c r="EGF411" s="1309"/>
      <c r="EGG411" s="1309"/>
      <c r="EGH411" s="1309"/>
      <c r="EGI411" s="1309"/>
      <c r="EGJ411" s="1309"/>
      <c r="EGK411" s="1309"/>
      <c r="EGL411" s="1309"/>
      <c r="EGM411" s="1309"/>
      <c r="EGN411" s="1309"/>
      <c r="EGO411" s="1309"/>
      <c r="EGP411" s="1309"/>
      <c r="EGQ411" s="1309"/>
      <c r="EGR411" s="1309"/>
      <c r="EGS411" s="1309"/>
      <c r="EGT411" s="1309"/>
      <c r="EGU411" s="1309"/>
      <c r="EGV411" s="1309"/>
      <c r="EGW411" s="1309"/>
      <c r="EGX411" s="1309"/>
      <c r="EGY411" s="1309"/>
      <c r="EGZ411" s="1309"/>
      <c r="EHA411" s="1309"/>
      <c r="EHB411" s="1309"/>
      <c r="EHC411" s="1309"/>
      <c r="EHD411" s="1309"/>
      <c r="EHE411" s="1309"/>
      <c r="EHF411" s="1309"/>
      <c r="EHG411" s="1309"/>
      <c r="EHH411" s="1309"/>
      <c r="EHI411" s="1309"/>
      <c r="EHJ411" s="1309"/>
      <c r="EHK411" s="1309"/>
      <c r="EHL411" s="1309"/>
      <c r="EHM411" s="1309"/>
      <c r="EHN411" s="1309"/>
      <c r="EHO411" s="1309"/>
      <c r="EHP411" s="1309"/>
      <c r="EHQ411" s="1309"/>
      <c r="EHR411" s="1309"/>
      <c r="EHS411" s="1309"/>
      <c r="EHT411" s="1309"/>
      <c r="EHU411" s="1309"/>
      <c r="EHV411" s="1309"/>
      <c r="EHW411" s="1309"/>
      <c r="EHX411" s="1309"/>
      <c r="EHY411" s="1309"/>
      <c r="EHZ411" s="1309"/>
      <c r="EIA411" s="1309"/>
      <c r="EIB411" s="1309"/>
      <c r="EIC411" s="1309"/>
      <c r="EID411" s="1309"/>
      <c r="EIE411" s="1309"/>
      <c r="EIF411" s="1309"/>
      <c r="EIG411" s="1309"/>
      <c r="EIH411" s="1309"/>
      <c r="EII411" s="1309"/>
      <c r="EIJ411" s="1309"/>
      <c r="EIK411" s="1309"/>
      <c r="EIL411" s="1309"/>
      <c r="EIM411" s="1309"/>
      <c r="EIN411" s="1309"/>
      <c r="EIO411" s="1309"/>
      <c r="EIP411" s="1309"/>
      <c r="EIQ411" s="1309"/>
      <c r="EIR411" s="1309"/>
      <c r="EIS411" s="1309"/>
      <c r="EIT411" s="1309"/>
      <c r="EIU411" s="1309"/>
      <c r="EIV411" s="1309"/>
      <c r="EIW411" s="1309"/>
      <c r="EIX411" s="1309"/>
      <c r="EIY411" s="1309"/>
      <c r="EIZ411" s="1309"/>
      <c r="EJA411" s="1309"/>
      <c r="EJB411" s="1309"/>
      <c r="EJC411" s="1309"/>
      <c r="EJD411" s="1309"/>
      <c r="EJE411" s="1309"/>
      <c r="EJF411" s="1309"/>
      <c r="EJG411" s="1309"/>
      <c r="EJH411" s="1309"/>
      <c r="EJI411" s="1309"/>
      <c r="EJJ411" s="1309"/>
      <c r="EJK411" s="1309"/>
      <c r="EJL411" s="1309"/>
      <c r="EJM411" s="1309"/>
      <c r="EJN411" s="1309"/>
      <c r="EJO411" s="1309"/>
      <c r="EJP411" s="1309"/>
      <c r="EJQ411" s="1309"/>
      <c r="EJR411" s="1309"/>
      <c r="EJS411" s="1309"/>
      <c r="EJT411" s="1309"/>
      <c r="EJU411" s="1309"/>
      <c r="EJV411" s="1309"/>
      <c r="EJW411" s="1309"/>
      <c r="EJX411" s="1309"/>
      <c r="EJY411" s="1309"/>
      <c r="EJZ411" s="1309"/>
      <c r="EKA411" s="1309"/>
      <c r="EKB411" s="1309"/>
      <c r="EKC411" s="1309"/>
      <c r="EKD411" s="1309"/>
      <c r="EKE411" s="1309"/>
      <c r="EKF411" s="1309"/>
      <c r="EKG411" s="1309"/>
      <c r="EKH411" s="1309"/>
      <c r="EKI411" s="1309"/>
      <c r="EKJ411" s="1309"/>
      <c r="EKK411" s="1309"/>
      <c r="EKL411" s="1309"/>
      <c r="EKM411" s="1309"/>
      <c r="EKN411" s="1309"/>
      <c r="EKO411" s="1309"/>
      <c r="EKP411" s="1309"/>
      <c r="EKQ411" s="1309"/>
      <c r="EKR411" s="1309"/>
      <c r="EKS411" s="1309"/>
      <c r="EKT411" s="1309"/>
      <c r="EKU411" s="1309"/>
      <c r="EKV411" s="1309"/>
      <c r="EKW411" s="1309"/>
      <c r="EKX411" s="1309"/>
      <c r="EKY411" s="1309"/>
      <c r="EKZ411" s="1309"/>
      <c r="ELA411" s="1309"/>
      <c r="ELB411" s="1309"/>
      <c r="ELC411" s="1309"/>
      <c r="ELD411" s="1309"/>
      <c r="ELE411" s="1309"/>
      <c r="ELF411" s="1309"/>
      <c r="ELG411" s="1309"/>
      <c r="ELH411" s="1309"/>
      <c r="ELI411" s="1309"/>
      <c r="ELJ411" s="1309"/>
      <c r="ELK411" s="1309"/>
      <c r="ELL411" s="1309"/>
      <c r="ELM411" s="1309"/>
      <c r="ELN411" s="1309"/>
      <c r="ELO411" s="1309"/>
      <c r="ELP411" s="1309"/>
      <c r="ELQ411" s="1309"/>
      <c r="ELR411" s="1309"/>
      <c r="ELS411" s="1309"/>
      <c r="ELT411" s="1309"/>
      <c r="ELU411" s="1309"/>
      <c r="ELV411" s="1309"/>
      <c r="ELW411" s="1309"/>
      <c r="ELX411" s="1309"/>
      <c r="ELY411" s="1309"/>
      <c r="ELZ411" s="1309"/>
      <c r="EMA411" s="1309"/>
      <c r="EMB411" s="1309"/>
      <c r="EMC411" s="1309"/>
      <c r="EMD411" s="1309"/>
      <c r="EME411" s="1309"/>
      <c r="EMF411" s="1309"/>
      <c r="EMG411" s="1309"/>
      <c r="EMH411" s="1309"/>
      <c r="EMI411" s="1309"/>
      <c r="EMJ411" s="1309"/>
      <c r="EMK411" s="1309"/>
      <c r="EML411" s="1309"/>
      <c r="EMM411" s="1309"/>
      <c r="EMN411" s="1309"/>
      <c r="EMO411" s="1309"/>
      <c r="EMP411" s="1309"/>
      <c r="EMQ411" s="1309"/>
      <c r="EMR411" s="1309"/>
      <c r="EMS411" s="1309"/>
      <c r="EMT411" s="1309"/>
      <c r="EMU411" s="1309"/>
      <c r="EMV411" s="1309"/>
      <c r="EMW411" s="1309"/>
      <c r="EMX411" s="1309"/>
      <c r="EMY411" s="1309"/>
      <c r="EMZ411" s="1309"/>
      <c r="ENA411" s="1309"/>
      <c r="ENB411" s="1309"/>
      <c r="ENC411" s="1309"/>
      <c r="END411" s="1309"/>
      <c r="ENE411" s="1309"/>
      <c r="ENF411" s="1309"/>
      <c r="ENG411" s="1309"/>
      <c r="ENH411" s="1309"/>
      <c r="ENI411" s="1309"/>
      <c r="ENJ411" s="1309"/>
      <c r="ENK411" s="1309"/>
      <c r="ENL411" s="1309"/>
      <c r="ENM411" s="1309"/>
      <c r="ENN411" s="1309"/>
      <c r="ENO411" s="1309"/>
      <c r="ENP411" s="1309"/>
      <c r="ENQ411" s="1309"/>
      <c r="ENR411" s="1309"/>
      <c r="ENS411" s="1309"/>
      <c r="ENT411" s="1309"/>
      <c r="ENU411" s="1309"/>
      <c r="ENV411" s="1309"/>
      <c r="ENW411" s="1309"/>
      <c r="ENX411" s="1309"/>
      <c r="ENY411" s="1309"/>
      <c r="ENZ411" s="1309"/>
      <c r="EOA411" s="1309"/>
      <c r="EOB411" s="1309"/>
      <c r="EOC411" s="1309"/>
      <c r="EOD411" s="1309"/>
      <c r="EOE411" s="1309"/>
      <c r="EOF411" s="1309"/>
      <c r="EOG411" s="1309"/>
      <c r="EOH411" s="1309"/>
      <c r="EOI411" s="1309"/>
      <c r="EOJ411" s="1309"/>
      <c r="EOK411" s="1309"/>
      <c r="EOL411" s="1309"/>
      <c r="EOM411" s="1309"/>
      <c r="EON411" s="1309"/>
      <c r="EOO411" s="1309"/>
      <c r="EOP411" s="1309"/>
      <c r="EOQ411" s="1309"/>
      <c r="EOR411" s="1309"/>
      <c r="EOS411" s="1309"/>
      <c r="EOT411" s="1309"/>
      <c r="EOU411" s="1309"/>
      <c r="EOV411" s="1309"/>
      <c r="EOW411" s="1309"/>
      <c r="EOX411" s="1309"/>
      <c r="EOY411" s="1309"/>
      <c r="EOZ411" s="1309"/>
      <c r="EPA411" s="1309"/>
      <c r="EPB411" s="1309"/>
      <c r="EPC411" s="1309"/>
      <c r="EPD411" s="1309"/>
      <c r="EPE411" s="1309"/>
      <c r="EPF411" s="1309"/>
      <c r="EPG411" s="1309"/>
      <c r="EPH411" s="1309"/>
      <c r="EPI411" s="1309"/>
      <c r="EPJ411" s="1309"/>
      <c r="EPK411" s="1309"/>
      <c r="EPL411" s="1309"/>
      <c r="EPM411" s="1309"/>
      <c r="EPN411" s="1309"/>
      <c r="EPO411" s="1309"/>
      <c r="EPP411" s="1309"/>
      <c r="EPQ411" s="1309"/>
      <c r="EPR411" s="1309"/>
      <c r="EPS411" s="1309"/>
      <c r="EPT411" s="1309"/>
      <c r="EPU411" s="1309"/>
      <c r="EPV411" s="1309"/>
      <c r="EPW411" s="1309"/>
      <c r="EPX411" s="1309"/>
      <c r="EPY411" s="1309"/>
      <c r="EPZ411" s="1309"/>
      <c r="EQA411" s="1309"/>
      <c r="EQB411" s="1309"/>
      <c r="EQC411" s="1309"/>
      <c r="EQD411" s="1309"/>
      <c r="EQE411" s="1309"/>
      <c r="EQF411" s="1309"/>
      <c r="EQG411" s="1309"/>
      <c r="EQH411" s="1309"/>
      <c r="EQI411" s="1309"/>
      <c r="EQJ411" s="1309"/>
      <c r="EQK411" s="1309"/>
      <c r="EQL411" s="1309"/>
      <c r="EQM411" s="1309"/>
      <c r="EQN411" s="1309"/>
      <c r="EQO411" s="1309"/>
      <c r="EQP411" s="1309"/>
      <c r="EQQ411" s="1309"/>
      <c r="EQR411" s="1309"/>
      <c r="EQS411" s="1309"/>
      <c r="EQT411" s="1309"/>
      <c r="EQU411" s="1309"/>
      <c r="EQV411" s="1309"/>
      <c r="EQW411" s="1309"/>
      <c r="EQX411" s="1309"/>
      <c r="EQY411" s="1309"/>
      <c r="EQZ411" s="1309"/>
      <c r="ERA411" s="1309"/>
      <c r="ERB411" s="1309"/>
      <c r="ERC411" s="1309"/>
      <c r="ERD411" s="1309"/>
      <c r="ERE411" s="1309"/>
      <c r="ERF411" s="1309"/>
      <c r="ERG411" s="1309"/>
      <c r="ERH411" s="1309"/>
      <c r="ERI411" s="1309"/>
      <c r="ERJ411" s="1309"/>
      <c r="ERK411" s="1309"/>
      <c r="ERL411" s="1309"/>
      <c r="ERM411" s="1309"/>
      <c r="ERN411" s="1309"/>
      <c r="ERO411" s="1309"/>
      <c r="ERP411" s="1309"/>
      <c r="ERQ411" s="1309"/>
      <c r="ERR411" s="1309"/>
      <c r="ERS411" s="1309"/>
      <c r="ERT411" s="1309"/>
      <c r="ERU411" s="1309"/>
      <c r="ERV411" s="1309"/>
      <c r="ERW411" s="1309"/>
      <c r="ERX411" s="1309"/>
      <c r="ERY411" s="1309"/>
      <c r="ERZ411" s="1309"/>
      <c r="ESA411" s="1309"/>
      <c r="ESB411" s="1309"/>
      <c r="ESC411" s="1309"/>
      <c r="ESD411" s="1309"/>
      <c r="ESE411" s="1309"/>
      <c r="ESF411" s="1309"/>
      <c r="ESG411" s="1309"/>
      <c r="ESH411" s="1309"/>
      <c r="ESI411" s="1309"/>
      <c r="ESJ411" s="1309"/>
      <c r="ESK411" s="1309"/>
      <c r="ESL411" s="1309"/>
      <c r="ESM411" s="1309"/>
      <c r="ESN411" s="1309"/>
      <c r="ESO411" s="1309"/>
      <c r="ESP411" s="1309"/>
      <c r="ESQ411" s="1309"/>
      <c r="ESR411" s="1309"/>
      <c r="ESS411" s="1309"/>
      <c r="EST411" s="1309"/>
      <c r="ESU411" s="1309"/>
      <c r="ESV411" s="1309"/>
      <c r="ESW411" s="1309"/>
      <c r="ESX411" s="1309"/>
      <c r="ESY411" s="1309"/>
      <c r="ESZ411" s="1309"/>
      <c r="ETA411" s="1309"/>
      <c r="ETB411" s="1309"/>
      <c r="ETC411" s="1309"/>
      <c r="ETD411" s="1309"/>
      <c r="ETE411" s="1309"/>
      <c r="ETF411" s="1309"/>
      <c r="ETG411" s="1309"/>
      <c r="ETH411" s="1309"/>
      <c r="ETI411" s="1309"/>
      <c r="ETJ411" s="1309"/>
      <c r="ETK411" s="1309"/>
      <c r="ETL411" s="1309"/>
      <c r="ETM411" s="1309"/>
      <c r="ETN411" s="1309"/>
      <c r="ETO411" s="1309"/>
      <c r="ETP411" s="1309"/>
      <c r="ETQ411" s="1309"/>
      <c r="ETR411" s="1309"/>
      <c r="ETS411" s="1309"/>
      <c r="ETT411" s="1309"/>
      <c r="ETU411" s="1309"/>
      <c r="ETV411" s="1309"/>
      <c r="ETW411" s="1309"/>
      <c r="ETX411" s="1309"/>
      <c r="ETY411" s="1309"/>
      <c r="ETZ411" s="1309"/>
      <c r="EUA411" s="1309"/>
      <c r="EUB411" s="1309"/>
      <c r="EUC411" s="1309"/>
      <c r="EUD411" s="1309"/>
      <c r="EUE411" s="1309"/>
      <c r="EUF411" s="1309"/>
      <c r="EUG411" s="1309"/>
      <c r="EUH411" s="1309"/>
      <c r="EUI411" s="1309"/>
      <c r="EUJ411" s="1309"/>
      <c r="EUK411" s="1309"/>
      <c r="EUL411" s="1309"/>
      <c r="EUM411" s="1309"/>
      <c r="EUN411" s="1309"/>
      <c r="EUO411" s="1309"/>
      <c r="EUP411" s="1309"/>
      <c r="EUQ411" s="1309"/>
      <c r="EUR411" s="1309"/>
      <c r="EUS411" s="1309"/>
      <c r="EUT411" s="1309"/>
      <c r="EUU411" s="1309"/>
      <c r="EUV411" s="1309"/>
      <c r="EUW411" s="1309"/>
      <c r="EUX411" s="1309"/>
      <c r="EUY411" s="1309"/>
      <c r="EUZ411" s="1309"/>
      <c r="EVA411" s="1309"/>
      <c r="EVB411" s="1309"/>
      <c r="EVC411" s="1309"/>
      <c r="EVD411" s="1309"/>
      <c r="EVE411" s="1309"/>
      <c r="EVF411" s="1309"/>
      <c r="EVG411" s="1309"/>
      <c r="EVH411" s="1309"/>
      <c r="EVI411" s="1309"/>
      <c r="EVJ411" s="1309"/>
      <c r="EVK411" s="1309"/>
      <c r="EVL411" s="1309"/>
      <c r="EVM411" s="1309"/>
      <c r="EVN411" s="1309"/>
      <c r="EVO411" s="1309"/>
      <c r="EVP411" s="1309"/>
      <c r="EVQ411" s="1309"/>
      <c r="EVR411" s="1309"/>
      <c r="EVS411" s="1309"/>
      <c r="EVT411" s="1309"/>
      <c r="EVU411" s="1309"/>
      <c r="EVV411" s="1309"/>
      <c r="EVW411" s="1309"/>
      <c r="EVX411" s="1309"/>
      <c r="EVY411" s="1309"/>
      <c r="EVZ411" s="1309"/>
      <c r="EWA411" s="1309"/>
      <c r="EWB411" s="1309"/>
      <c r="EWC411" s="1309"/>
      <c r="EWD411" s="1309"/>
      <c r="EWE411" s="1309"/>
      <c r="EWF411" s="1309"/>
      <c r="EWG411" s="1309"/>
      <c r="EWH411" s="1309"/>
      <c r="EWI411" s="1309"/>
      <c r="EWJ411" s="1309"/>
      <c r="EWK411" s="1309"/>
      <c r="EWL411" s="1309"/>
      <c r="EWM411" s="1309"/>
      <c r="EWN411" s="1309"/>
      <c r="EWO411" s="1309"/>
      <c r="EWP411" s="1309"/>
      <c r="EWQ411" s="1309"/>
      <c r="EWR411" s="1309"/>
      <c r="EWS411" s="1309"/>
      <c r="EWT411" s="1309"/>
      <c r="EWU411" s="1309"/>
      <c r="EWV411" s="1309"/>
      <c r="EWW411" s="1309"/>
      <c r="EWX411" s="1309"/>
      <c r="EWY411" s="1309"/>
      <c r="EWZ411" s="1309"/>
      <c r="EXA411" s="1309"/>
      <c r="EXB411" s="1309"/>
      <c r="EXC411" s="1309"/>
      <c r="EXD411" s="1309"/>
      <c r="EXE411" s="1309"/>
      <c r="EXF411" s="1309"/>
      <c r="EXG411" s="1309"/>
      <c r="EXH411" s="1309"/>
      <c r="EXI411" s="1309"/>
      <c r="EXJ411" s="1309"/>
      <c r="EXK411" s="1309"/>
      <c r="EXL411" s="1309"/>
      <c r="EXM411" s="1309"/>
      <c r="EXN411" s="1309"/>
      <c r="EXO411" s="1309"/>
      <c r="EXP411" s="1309"/>
      <c r="EXQ411" s="1309"/>
      <c r="EXR411" s="1309"/>
      <c r="EXS411" s="1309"/>
      <c r="EXT411" s="1309"/>
      <c r="EXU411" s="1309"/>
      <c r="EXV411" s="1309"/>
      <c r="EXW411" s="1309"/>
      <c r="EXX411" s="1309"/>
      <c r="EXY411" s="1309"/>
      <c r="EXZ411" s="1309"/>
      <c r="EYA411" s="1309"/>
      <c r="EYB411" s="1309"/>
      <c r="EYC411" s="1309"/>
      <c r="EYD411" s="1309"/>
      <c r="EYE411" s="1309"/>
      <c r="EYF411" s="1309"/>
      <c r="EYG411" s="1309"/>
      <c r="EYH411" s="1309"/>
      <c r="EYI411" s="1309"/>
      <c r="EYJ411" s="1309"/>
      <c r="EYK411" s="1309"/>
      <c r="EYL411" s="1309"/>
      <c r="EYM411" s="1309"/>
      <c r="EYN411" s="1309"/>
      <c r="EYO411" s="1309"/>
      <c r="EYP411" s="1309"/>
      <c r="EYQ411" s="1309"/>
      <c r="EYR411" s="1309"/>
      <c r="EYS411" s="1309"/>
      <c r="EYT411" s="1309"/>
      <c r="EYU411" s="1309"/>
      <c r="EYV411" s="1309"/>
      <c r="EYW411" s="1309"/>
      <c r="EYX411" s="1309"/>
      <c r="EYY411" s="1309"/>
      <c r="EYZ411" s="1309"/>
      <c r="EZA411" s="1309"/>
      <c r="EZB411" s="1309"/>
      <c r="EZC411" s="1309"/>
      <c r="EZD411" s="1309"/>
      <c r="EZE411" s="1309"/>
      <c r="EZF411" s="1309"/>
      <c r="EZG411" s="1309"/>
      <c r="EZH411" s="1309"/>
      <c r="EZI411" s="1309"/>
      <c r="EZJ411" s="1309"/>
      <c r="EZK411" s="1309"/>
      <c r="EZL411" s="1309"/>
      <c r="EZM411" s="1309"/>
      <c r="EZN411" s="1309"/>
      <c r="EZO411" s="1309"/>
      <c r="EZP411" s="1309"/>
      <c r="EZQ411" s="1309"/>
      <c r="EZR411" s="1309"/>
      <c r="EZS411" s="1309"/>
      <c r="EZT411" s="1309"/>
      <c r="EZU411" s="1309"/>
      <c r="EZV411" s="1309"/>
      <c r="EZW411" s="1309"/>
      <c r="EZX411" s="1309"/>
      <c r="EZY411" s="1309"/>
      <c r="EZZ411" s="1309"/>
      <c r="FAA411" s="1309"/>
      <c r="FAB411" s="1309"/>
      <c r="FAC411" s="1309"/>
      <c r="FAD411" s="1309"/>
      <c r="FAE411" s="1309"/>
      <c r="FAF411" s="1309"/>
      <c r="FAG411" s="1309"/>
      <c r="FAH411" s="1309"/>
      <c r="FAI411" s="1309"/>
      <c r="FAJ411" s="1309"/>
      <c r="FAK411" s="1309"/>
      <c r="FAL411" s="1309"/>
      <c r="FAM411" s="1309"/>
      <c r="FAN411" s="1309"/>
      <c r="FAO411" s="1309"/>
      <c r="FAP411" s="1309"/>
      <c r="FAQ411" s="1309"/>
      <c r="FAR411" s="1309"/>
      <c r="FAS411" s="1309"/>
      <c r="FAT411" s="1309"/>
      <c r="FAU411" s="1309"/>
      <c r="FAV411" s="1309"/>
      <c r="FAW411" s="1309"/>
      <c r="FAX411" s="1309"/>
      <c r="FAY411" s="1309"/>
      <c r="FAZ411" s="1309"/>
      <c r="FBA411" s="1309"/>
      <c r="FBB411" s="1309"/>
      <c r="FBC411" s="1309"/>
      <c r="FBD411" s="1309"/>
      <c r="FBE411" s="1309"/>
      <c r="FBF411" s="1309"/>
      <c r="FBG411" s="1309"/>
      <c r="FBH411" s="1309"/>
      <c r="FBI411" s="1309"/>
      <c r="FBJ411" s="1309"/>
      <c r="FBK411" s="1309"/>
      <c r="FBL411" s="1309"/>
      <c r="FBM411" s="1309"/>
      <c r="FBN411" s="1309"/>
      <c r="FBO411" s="1309"/>
      <c r="FBP411" s="1309"/>
      <c r="FBQ411" s="1309"/>
      <c r="FBR411" s="1309"/>
      <c r="FBS411" s="1309"/>
      <c r="FBT411" s="1309"/>
      <c r="FBU411" s="1309"/>
      <c r="FBV411" s="1309"/>
      <c r="FBW411" s="1309"/>
      <c r="FBX411" s="1309"/>
      <c r="FBY411" s="1309"/>
      <c r="FBZ411" s="1309"/>
      <c r="FCA411" s="1309"/>
      <c r="FCB411" s="1309"/>
      <c r="FCC411" s="1309"/>
      <c r="FCD411" s="1309"/>
      <c r="FCE411" s="1309"/>
      <c r="FCF411" s="1309"/>
      <c r="FCG411" s="1309"/>
      <c r="FCH411" s="1309"/>
      <c r="FCI411" s="1309"/>
      <c r="FCJ411" s="1309"/>
      <c r="FCK411" s="1309"/>
      <c r="FCL411" s="1309"/>
      <c r="FCM411" s="1309"/>
      <c r="FCN411" s="1309"/>
      <c r="FCO411" s="1309"/>
      <c r="FCP411" s="1309"/>
      <c r="FCQ411" s="1309"/>
      <c r="FCR411" s="1309"/>
      <c r="FCS411" s="1309"/>
      <c r="FCT411" s="1309"/>
      <c r="FCU411" s="1309"/>
      <c r="FCV411" s="1309"/>
      <c r="FCW411" s="1309"/>
      <c r="FCX411" s="1309"/>
      <c r="FCY411" s="1309"/>
      <c r="FCZ411" s="1309"/>
      <c r="FDA411" s="1309"/>
      <c r="FDB411" s="1309"/>
      <c r="FDC411" s="1309"/>
      <c r="FDD411" s="1309"/>
      <c r="FDE411" s="1309"/>
      <c r="FDF411" s="1309"/>
      <c r="FDG411" s="1309"/>
      <c r="FDH411" s="1309"/>
      <c r="FDI411" s="1309"/>
      <c r="FDJ411" s="1309"/>
      <c r="FDK411" s="1309"/>
      <c r="FDL411" s="1309"/>
      <c r="FDM411" s="1309"/>
      <c r="FDN411" s="1309"/>
      <c r="FDO411" s="1309"/>
      <c r="FDP411" s="1309"/>
      <c r="FDQ411" s="1309"/>
      <c r="FDR411" s="1309"/>
      <c r="FDS411" s="1309"/>
      <c r="FDT411" s="1309"/>
      <c r="FDU411" s="1309"/>
      <c r="FDV411" s="1309"/>
      <c r="FDW411" s="1309"/>
      <c r="FDX411" s="1309"/>
      <c r="FDY411" s="1309"/>
      <c r="FDZ411" s="1309"/>
      <c r="FEA411" s="1309"/>
      <c r="FEB411" s="1309"/>
      <c r="FEC411" s="1309"/>
      <c r="FED411" s="1309"/>
      <c r="FEE411" s="1309"/>
      <c r="FEF411" s="1309"/>
      <c r="FEG411" s="1309"/>
      <c r="FEH411" s="1309"/>
      <c r="FEI411" s="1309"/>
      <c r="FEJ411" s="1309"/>
      <c r="FEK411" s="1309"/>
      <c r="FEL411" s="1309"/>
      <c r="FEM411" s="1309"/>
      <c r="FEN411" s="1309"/>
      <c r="FEO411" s="1309"/>
      <c r="FEP411" s="1309"/>
      <c r="FEQ411" s="1309"/>
      <c r="FER411" s="1309"/>
      <c r="FES411" s="1309"/>
      <c r="FET411" s="1309"/>
      <c r="FEU411" s="1309"/>
      <c r="FEV411" s="1309"/>
      <c r="FEW411" s="1309"/>
      <c r="FEX411" s="1309"/>
      <c r="FEY411" s="1309"/>
      <c r="FEZ411" s="1309"/>
      <c r="FFA411" s="1309"/>
      <c r="FFB411" s="1309"/>
      <c r="FFC411" s="1309"/>
      <c r="FFD411" s="1309"/>
      <c r="FFE411" s="1309"/>
      <c r="FFF411" s="1309"/>
      <c r="FFG411" s="1309"/>
      <c r="FFH411" s="1309"/>
      <c r="FFI411" s="1309"/>
      <c r="FFJ411" s="1309"/>
      <c r="FFK411" s="1309"/>
      <c r="FFL411" s="1309"/>
      <c r="FFM411" s="1309"/>
      <c r="FFN411" s="1309"/>
      <c r="FFO411" s="1309"/>
      <c r="FFP411" s="1309"/>
      <c r="FFQ411" s="1309"/>
      <c r="FFR411" s="1309"/>
      <c r="FFS411" s="1309"/>
      <c r="FFT411" s="1309"/>
      <c r="FFU411" s="1309"/>
      <c r="FFV411" s="1309"/>
      <c r="FFW411" s="1309"/>
      <c r="FFX411" s="1309"/>
      <c r="FFY411" s="1309"/>
      <c r="FFZ411" s="1309"/>
      <c r="FGA411" s="1309"/>
      <c r="FGB411" s="1309"/>
      <c r="FGC411" s="1309"/>
      <c r="FGD411" s="1309"/>
      <c r="FGE411" s="1309"/>
      <c r="FGF411" s="1309"/>
      <c r="FGG411" s="1309"/>
      <c r="FGH411" s="1309"/>
      <c r="FGI411" s="1309"/>
      <c r="FGJ411" s="1309"/>
      <c r="FGK411" s="1309"/>
      <c r="FGL411" s="1309"/>
      <c r="FGM411" s="1309"/>
      <c r="FGN411" s="1309"/>
      <c r="FGO411" s="1309"/>
      <c r="FGP411" s="1309"/>
      <c r="FGQ411" s="1309"/>
      <c r="FGR411" s="1309"/>
      <c r="FGS411" s="1309"/>
      <c r="FGT411" s="1309"/>
      <c r="FGU411" s="1309"/>
      <c r="FGV411" s="1309"/>
      <c r="FGW411" s="1309"/>
      <c r="FGX411" s="1309"/>
      <c r="FGY411" s="1309"/>
      <c r="FGZ411" s="1309"/>
      <c r="FHA411" s="1309"/>
      <c r="FHB411" s="1309"/>
      <c r="FHC411" s="1309"/>
      <c r="FHD411" s="1309"/>
      <c r="FHE411" s="1309"/>
      <c r="FHF411" s="1309"/>
      <c r="FHG411" s="1309"/>
      <c r="FHH411" s="1309"/>
      <c r="FHI411" s="1309"/>
      <c r="FHJ411" s="1309"/>
      <c r="FHK411" s="1309"/>
      <c r="FHL411" s="1309"/>
      <c r="FHM411" s="1309"/>
      <c r="FHN411" s="1309"/>
      <c r="FHO411" s="1309"/>
      <c r="FHP411" s="1309"/>
      <c r="FHQ411" s="1309"/>
      <c r="FHR411" s="1309"/>
      <c r="FHS411" s="1309"/>
      <c r="FHT411" s="1309"/>
      <c r="FHU411" s="1309"/>
      <c r="FHV411" s="1309"/>
      <c r="FHW411" s="1309"/>
      <c r="FHX411" s="1309"/>
      <c r="FHY411" s="1309"/>
      <c r="FHZ411" s="1309"/>
      <c r="FIA411" s="1309"/>
      <c r="FIB411" s="1309"/>
      <c r="FIC411" s="1309"/>
      <c r="FID411" s="1309"/>
      <c r="FIE411" s="1309"/>
      <c r="FIF411" s="1309"/>
      <c r="FIG411" s="1309"/>
      <c r="FIH411" s="1309"/>
      <c r="FII411" s="1309"/>
      <c r="FIJ411" s="1309"/>
      <c r="FIK411" s="1309"/>
      <c r="FIL411" s="1309"/>
      <c r="FIM411" s="1309"/>
      <c r="FIN411" s="1309"/>
      <c r="FIO411" s="1309"/>
      <c r="FIP411" s="1309"/>
      <c r="FIQ411" s="1309"/>
      <c r="FIR411" s="1309"/>
      <c r="FIS411" s="1309"/>
      <c r="FIT411" s="1309"/>
      <c r="FIU411" s="1309"/>
      <c r="FIV411" s="1309"/>
      <c r="FIW411" s="1309"/>
      <c r="FIX411" s="1309"/>
      <c r="FIY411" s="1309"/>
      <c r="FIZ411" s="1309"/>
      <c r="FJA411" s="1309"/>
      <c r="FJB411" s="1309"/>
      <c r="FJC411" s="1309"/>
      <c r="FJD411" s="1309"/>
      <c r="FJE411" s="1309"/>
      <c r="FJF411" s="1309"/>
      <c r="FJG411" s="1309"/>
      <c r="FJH411" s="1309"/>
      <c r="FJI411" s="1309"/>
      <c r="FJJ411" s="1309"/>
      <c r="FJK411" s="1309"/>
      <c r="FJL411" s="1309"/>
      <c r="FJM411" s="1309"/>
      <c r="FJN411" s="1309"/>
      <c r="FJO411" s="1309"/>
      <c r="FJP411" s="1309"/>
      <c r="FJQ411" s="1309"/>
      <c r="FJR411" s="1309"/>
      <c r="FJS411" s="1309"/>
      <c r="FJT411" s="1309"/>
      <c r="FJU411" s="1309"/>
      <c r="FJV411" s="1309"/>
      <c r="FJW411" s="1309"/>
      <c r="FJX411" s="1309"/>
      <c r="FJY411" s="1309"/>
      <c r="FJZ411" s="1309"/>
      <c r="FKA411" s="1309"/>
      <c r="FKB411" s="1309"/>
      <c r="FKC411" s="1309"/>
      <c r="FKD411" s="1309"/>
      <c r="FKE411" s="1309"/>
      <c r="FKF411" s="1309"/>
      <c r="FKG411" s="1309"/>
      <c r="FKH411" s="1309"/>
      <c r="FKI411" s="1309"/>
      <c r="FKJ411" s="1309"/>
      <c r="FKK411" s="1309"/>
      <c r="FKL411" s="1309"/>
      <c r="FKM411" s="1309"/>
      <c r="FKN411" s="1309"/>
      <c r="FKO411" s="1309"/>
      <c r="FKP411" s="1309"/>
      <c r="FKQ411" s="1309"/>
      <c r="FKR411" s="1309"/>
      <c r="FKS411" s="1309"/>
      <c r="FKT411" s="1309"/>
      <c r="FKU411" s="1309"/>
      <c r="FKV411" s="1309"/>
      <c r="FKW411" s="1309"/>
      <c r="FKX411" s="1309"/>
      <c r="FKY411" s="1309"/>
      <c r="FKZ411" s="1309"/>
      <c r="FLA411" s="1309"/>
      <c r="FLB411" s="1309"/>
      <c r="FLC411" s="1309"/>
      <c r="FLD411" s="1309"/>
      <c r="FLE411" s="1309"/>
      <c r="FLF411" s="1309"/>
      <c r="FLG411" s="1309"/>
      <c r="FLH411" s="1309"/>
      <c r="FLI411" s="1309"/>
      <c r="FLJ411" s="1309"/>
      <c r="FLK411" s="1309"/>
      <c r="FLL411" s="1309"/>
      <c r="FLM411" s="1309"/>
      <c r="FLN411" s="1309"/>
      <c r="FLO411" s="1309"/>
      <c r="FLP411" s="1309"/>
      <c r="FLQ411" s="1309"/>
      <c r="FLR411" s="1309"/>
      <c r="FLS411" s="1309"/>
      <c r="FLT411" s="1309"/>
      <c r="FLU411" s="1309"/>
      <c r="FLV411" s="1309"/>
      <c r="FLW411" s="1309"/>
      <c r="FLX411" s="1309"/>
      <c r="FLY411" s="1309"/>
      <c r="FLZ411" s="1309"/>
      <c r="FMA411" s="1309"/>
      <c r="FMB411" s="1309"/>
      <c r="FMC411" s="1309"/>
      <c r="FMD411" s="1309"/>
      <c r="FME411" s="1309"/>
      <c r="FMF411" s="1309"/>
      <c r="FMG411" s="1309"/>
      <c r="FMH411" s="1309"/>
      <c r="FMI411" s="1309"/>
      <c r="FMJ411" s="1309"/>
      <c r="FMK411" s="1309"/>
      <c r="FML411" s="1309"/>
      <c r="FMM411" s="1309"/>
      <c r="FMN411" s="1309"/>
      <c r="FMO411" s="1309"/>
      <c r="FMP411" s="1309"/>
      <c r="FMQ411" s="1309"/>
      <c r="FMR411" s="1309"/>
      <c r="FMS411" s="1309"/>
      <c r="FMT411" s="1309"/>
      <c r="FMU411" s="1309"/>
      <c r="FMV411" s="1309"/>
      <c r="FMW411" s="1309"/>
      <c r="FMX411" s="1309"/>
      <c r="FMY411" s="1309"/>
      <c r="FMZ411" s="1309"/>
      <c r="FNA411" s="1309"/>
      <c r="FNB411" s="1309"/>
      <c r="FNC411" s="1309"/>
      <c r="FND411" s="1309"/>
      <c r="FNE411" s="1309"/>
      <c r="FNF411" s="1309"/>
      <c r="FNG411" s="1309"/>
      <c r="FNH411" s="1309"/>
      <c r="FNI411" s="1309"/>
      <c r="FNJ411" s="1309"/>
      <c r="FNK411" s="1309"/>
      <c r="FNL411" s="1309"/>
      <c r="FNM411" s="1309"/>
      <c r="FNN411" s="1309"/>
      <c r="FNO411" s="1309"/>
      <c r="FNP411" s="1309"/>
      <c r="FNQ411" s="1309"/>
      <c r="FNR411" s="1309"/>
      <c r="FNS411" s="1309"/>
      <c r="FNT411" s="1309"/>
      <c r="FNU411" s="1309"/>
      <c r="FNV411" s="1309"/>
      <c r="FNW411" s="1309"/>
      <c r="FNX411" s="1309"/>
      <c r="FNY411" s="1309"/>
      <c r="FNZ411" s="1309"/>
      <c r="FOA411" s="1309"/>
      <c r="FOB411" s="1309"/>
      <c r="FOC411" s="1309"/>
      <c r="FOD411" s="1309"/>
      <c r="FOE411" s="1309"/>
      <c r="FOF411" s="1309"/>
      <c r="FOG411" s="1309"/>
      <c r="FOH411" s="1309"/>
      <c r="FOI411" s="1309"/>
      <c r="FOJ411" s="1309"/>
      <c r="FOK411" s="1309"/>
      <c r="FOL411" s="1309"/>
      <c r="FOM411" s="1309"/>
      <c r="FON411" s="1309"/>
      <c r="FOO411" s="1309"/>
      <c r="FOP411" s="1309"/>
      <c r="FOQ411" s="1309"/>
      <c r="FOR411" s="1309"/>
      <c r="FOS411" s="1309"/>
      <c r="FOT411" s="1309"/>
      <c r="FOU411" s="1309"/>
      <c r="FOV411" s="1309"/>
      <c r="FOW411" s="1309"/>
      <c r="FOX411" s="1309"/>
      <c r="FOY411" s="1309"/>
      <c r="FOZ411" s="1309"/>
      <c r="FPA411" s="1309"/>
      <c r="FPB411" s="1309"/>
      <c r="FPC411" s="1309"/>
      <c r="FPD411" s="1309"/>
      <c r="FPE411" s="1309"/>
      <c r="FPF411" s="1309"/>
      <c r="FPG411" s="1309"/>
      <c r="FPH411" s="1309"/>
      <c r="FPI411" s="1309"/>
      <c r="FPJ411" s="1309"/>
      <c r="FPK411" s="1309"/>
      <c r="FPL411" s="1309"/>
      <c r="FPM411" s="1309"/>
      <c r="FPN411" s="1309"/>
      <c r="FPO411" s="1309"/>
      <c r="FPP411" s="1309"/>
      <c r="FPQ411" s="1309"/>
      <c r="FPR411" s="1309"/>
      <c r="FPS411" s="1309"/>
      <c r="FPT411" s="1309"/>
      <c r="FPU411" s="1309"/>
      <c r="FPV411" s="1309"/>
      <c r="FPW411" s="1309"/>
      <c r="FPX411" s="1309"/>
      <c r="FPY411" s="1309"/>
      <c r="FPZ411" s="1309"/>
      <c r="FQA411" s="1309"/>
      <c r="FQB411" s="1309"/>
      <c r="FQC411" s="1309"/>
      <c r="FQD411" s="1309"/>
      <c r="FQE411" s="1309"/>
      <c r="FQF411" s="1309"/>
      <c r="FQG411" s="1309"/>
      <c r="FQH411" s="1309"/>
      <c r="FQI411" s="1309"/>
      <c r="FQJ411" s="1309"/>
      <c r="FQK411" s="1309"/>
      <c r="FQL411" s="1309"/>
      <c r="FQM411" s="1309"/>
      <c r="FQN411" s="1309"/>
      <c r="FQO411" s="1309"/>
      <c r="FQP411" s="1309"/>
      <c r="FQQ411" s="1309"/>
      <c r="FQR411" s="1309"/>
      <c r="FQS411" s="1309"/>
      <c r="FQT411" s="1309"/>
      <c r="FQU411" s="1309"/>
      <c r="FQV411" s="1309"/>
      <c r="FQW411" s="1309"/>
      <c r="FQX411" s="1309"/>
      <c r="FQY411" s="1309"/>
      <c r="FQZ411" s="1309"/>
      <c r="FRA411" s="1309"/>
      <c r="FRB411" s="1309"/>
      <c r="FRC411" s="1309"/>
      <c r="FRD411" s="1309"/>
      <c r="FRE411" s="1309"/>
      <c r="FRF411" s="1309"/>
      <c r="FRG411" s="1309"/>
      <c r="FRH411" s="1309"/>
      <c r="FRI411" s="1309"/>
      <c r="FRJ411" s="1309"/>
      <c r="FRK411" s="1309"/>
      <c r="FRL411" s="1309"/>
      <c r="FRM411" s="1309"/>
      <c r="FRN411" s="1309"/>
      <c r="FRO411" s="1309"/>
      <c r="FRP411" s="1309"/>
      <c r="FRQ411" s="1309"/>
      <c r="FRR411" s="1309"/>
      <c r="FRS411" s="1309"/>
      <c r="FRT411" s="1309"/>
      <c r="FRU411" s="1309"/>
      <c r="FRV411" s="1309"/>
      <c r="FRW411" s="1309"/>
      <c r="FRX411" s="1309"/>
      <c r="FRY411" s="1309"/>
      <c r="FRZ411" s="1309"/>
      <c r="FSA411" s="1309"/>
      <c r="FSB411" s="1309"/>
      <c r="FSC411" s="1309"/>
      <c r="FSD411" s="1309"/>
      <c r="FSE411" s="1309"/>
      <c r="FSF411" s="1309"/>
      <c r="FSG411" s="1309"/>
      <c r="FSH411" s="1309"/>
      <c r="FSI411" s="1309"/>
      <c r="FSJ411" s="1309"/>
      <c r="FSK411" s="1309"/>
      <c r="FSL411" s="1309"/>
      <c r="FSM411" s="1309"/>
      <c r="FSN411" s="1309"/>
      <c r="FSO411" s="1309"/>
      <c r="FSP411" s="1309"/>
      <c r="FSQ411" s="1309"/>
      <c r="FSR411" s="1309"/>
      <c r="FSS411" s="1309"/>
      <c r="FST411" s="1309"/>
      <c r="FSU411" s="1309"/>
      <c r="FSV411" s="1309"/>
      <c r="FSW411" s="1309"/>
      <c r="FSX411" s="1309"/>
      <c r="FSY411" s="1309"/>
      <c r="FSZ411" s="1309"/>
      <c r="FTA411" s="1309"/>
      <c r="FTB411" s="1309"/>
      <c r="FTC411" s="1309"/>
      <c r="FTD411" s="1309"/>
      <c r="FTE411" s="1309"/>
      <c r="FTF411" s="1309"/>
      <c r="FTG411" s="1309"/>
      <c r="FTH411" s="1309"/>
      <c r="FTI411" s="1309"/>
      <c r="FTJ411" s="1309"/>
      <c r="FTK411" s="1309"/>
      <c r="FTL411" s="1309"/>
      <c r="FTM411" s="1309"/>
      <c r="FTN411" s="1309"/>
      <c r="FTO411" s="1309"/>
      <c r="FTP411" s="1309"/>
      <c r="FTQ411" s="1309"/>
      <c r="FTR411" s="1309"/>
      <c r="FTS411" s="1309"/>
      <c r="FTT411" s="1309"/>
      <c r="FTU411" s="1309"/>
      <c r="FTV411" s="1309"/>
      <c r="FTW411" s="1309"/>
      <c r="FTX411" s="1309"/>
      <c r="FTY411" s="1309"/>
      <c r="FTZ411" s="1309"/>
      <c r="FUA411" s="1309"/>
      <c r="FUB411" s="1309"/>
      <c r="FUC411" s="1309"/>
      <c r="FUD411" s="1309"/>
      <c r="FUE411" s="1309"/>
      <c r="FUF411" s="1309"/>
      <c r="FUG411" s="1309"/>
      <c r="FUH411" s="1309"/>
      <c r="FUI411" s="1309"/>
      <c r="FUJ411" s="1309"/>
      <c r="FUK411" s="1309"/>
      <c r="FUL411" s="1309"/>
      <c r="FUM411" s="1309"/>
      <c r="FUN411" s="1309"/>
      <c r="FUO411" s="1309"/>
      <c r="FUP411" s="1309"/>
      <c r="FUQ411" s="1309"/>
      <c r="FUR411" s="1309"/>
      <c r="FUS411" s="1309"/>
      <c r="FUT411" s="1309"/>
      <c r="FUU411" s="1309"/>
      <c r="FUV411" s="1309"/>
      <c r="FUW411" s="1309"/>
      <c r="FUX411" s="1309"/>
      <c r="FUY411" s="1309"/>
      <c r="FUZ411" s="1309"/>
      <c r="FVA411" s="1309"/>
      <c r="FVB411" s="1309"/>
      <c r="FVC411" s="1309"/>
      <c r="FVD411" s="1309"/>
      <c r="FVE411" s="1309"/>
      <c r="FVF411" s="1309"/>
      <c r="FVG411" s="1309"/>
      <c r="FVH411" s="1309"/>
      <c r="FVI411" s="1309"/>
      <c r="FVJ411" s="1309"/>
      <c r="FVK411" s="1309"/>
      <c r="FVL411" s="1309"/>
      <c r="FVM411" s="1309"/>
      <c r="FVN411" s="1309"/>
      <c r="FVO411" s="1309"/>
      <c r="FVP411" s="1309"/>
      <c r="FVQ411" s="1309"/>
      <c r="FVR411" s="1309"/>
      <c r="FVS411" s="1309"/>
      <c r="FVT411" s="1309"/>
      <c r="FVU411" s="1309"/>
      <c r="FVV411" s="1309"/>
      <c r="FVW411" s="1309"/>
      <c r="FVX411" s="1309"/>
      <c r="FVY411" s="1309"/>
      <c r="FVZ411" s="1309"/>
      <c r="FWA411" s="1309"/>
      <c r="FWB411" s="1309"/>
      <c r="FWC411" s="1309"/>
      <c r="FWD411" s="1309"/>
      <c r="FWE411" s="1309"/>
      <c r="FWF411" s="1309"/>
      <c r="FWG411" s="1309"/>
      <c r="FWH411" s="1309"/>
      <c r="FWI411" s="1309"/>
      <c r="FWJ411" s="1309"/>
      <c r="FWK411" s="1309"/>
      <c r="FWL411" s="1309"/>
      <c r="FWM411" s="1309"/>
      <c r="FWN411" s="1309"/>
      <c r="FWO411" s="1309"/>
      <c r="FWP411" s="1309"/>
      <c r="FWQ411" s="1309"/>
      <c r="FWR411" s="1309"/>
      <c r="FWS411" s="1309"/>
      <c r="FWT411" s="1309"/>
      <c r="FWU411" s="1309"/>
      <c r="FWV411" s="1309"/>
      <c r="FWW411" s="1309"/>
      <c r="FWX411" s="1309"/>
      <c r="FWY411" s="1309"/>
      <c r="FWZ411" s="1309"/>
      <c r="FXA411" s="1309"/>
      <c r="FXB411" s="1309"/>
      <c r="FXC411" s="1309"/>
      <c r="FXD411" s="1309"/>
      <c r="FXE411" s="1309"/>
      <c r="FXF411" s="1309"/>
      <c r="FXG411" s="1309"/>
      <c r="FXH411" s="1309"/>
      <c r="FXI411" s="1309"/>
      <c r="FXJ411" s="1309"/>
      <c r="FXK411" s="1309"/>
      <c r="FXL411" s="1309"/>
      <c r="FXM411" s="1309"/>
      <c r="FXN411" s="1309"/>
      <c r="FXO411" s="1309"/>
      <c r="FXP411" s="1309"/>
      <c r="FXQ411" s="1309"/>
      <c r="FXR411" s="1309"/>
      <c r="FXS411" s="1309"/>
      <c r="FXT411" s="1309"/>
      <c r="FXU411" s="1309"/>
      <c r="FXV411" s="1309"/>
      <c r="FXW411" s="1309"/>
      <c r="FXX411" s="1309"/>
      <c r="FXY411" s="1309"/>
      <c r="FXZ411" s="1309"/>
      <c r="FYA411" s="1309"/>
      <c r="FYB411" s="1309"/>
      <c r="FYC411" s="1309"/>
      <c r="FYD411" s="1309"/>
      <c r="FYE411" s="1309"/>
      <c r="FYF411" s="1309"/>
      <c r="FYG411" s="1309"/>
      <c r="FYH411" s="1309"/>
      <c r="FYI411" s="1309"/>
      <c r="FYJ411" s="1309"/>
      <c r="FYK411" s="1309"/>
      <c r="FYL411" s="1309"/>
      <c r="FYM411" s="1309"/>
      <c r="FYN411" s="1309"/>
      <c r="FYO411" s="1309"/>
      <c r="FYP411" s="1309"/>
      <c r="FYQ411" s="1309"/>
      <c r="FYR411" s="1309"/>
      <c r="FYS411" s="1309"/>
      <c r="FYT411" s="1309"/>
      <c r="FYU411" s="1309"/>
      <c r="FYV411" s="1309"/>
      <c r="FYW411" s="1309"/>
      <c r="FYX411" s="1309"/>
      <c r="FYY411" s="1309"/>
      <c r="FYZ411" s="1309"/>
      <c r="FZA411" s="1309"/>
      <c r="FZB411" s="1309"/>
      <c r="FZC411" s="1309"/>
      <c r="FZD411" s="1309"/>
      <c r="FZE411" s="1309"/>
      <c r="FZF411" s="1309"/>
      <c r="FZG411" s="1309"/>
      <c r="FZH411" s="1309"/>
      <c r="FZI411" s="1309"/>
      <c r="FZJ411" s="1309"/>
      <c r="FZK411" s="1309"/>
      <c r="FZL411" s="1309"/>
      <c r="FZM411" s="1309"/>
      <c r="FZN411" s="1309"/>
      <c r="FZO411" s="1309"/>
      <c r="FZP411" s="1309"/>
      <c r="FZQ411" s="1309"/>
      <c r="FZR411" s="1309"/>
      <c r="FZS411" s="1309"/>
      <c r="FZT411" s="1309"/>
      <c r="FZU411" s="1309"/>
      <c r="FZV411" s="1309"/>
      <c r="FZW411" s="1309"/>
      <c r="FZX411" s="1309"/>
      <c r="FZY411" s="1309"/>
      <c r="FZZ411" s="1309"/>
      <c r="GAA411" s="1309"/>
      <c r="GAB411" s="1309"/>
      <c r="GAC411" s="1309"/>
      <c r="GAD411" s="1309"/>
      <c r="GAE411" s="1309"/>
      <c r="GAF411" s="1309"/>
      <c r="GAG411" s="1309"/>
      <c r="GAH411" s="1309"/>
      <c r="GAI411" s="1309"/>
      <c r="GAJ411" s="1309"/>
      <c r="GAK411" s="1309"/>
      <c r="GAL411" s="1309"/>
      <c r="GAM411" s="1309"/>
      <c r="GAN411" s="1309"/>
      <c r="GAO411" s="1309"/>
      <c r="GAP411" s="1309"/>
      <c r="GAQ411" s="1309"/>
      <c r="GAR411" s="1309"/>
      <c r="GAS411" s="1309"/>
      <c r="GAT411" s="1309"/>
      <c r="GAU411" s="1309"/>
      <c r="GAV411" s="1309"/>
      <c r="GAW411" s="1309"/>
      <c r="GAX411" s="1309"/>
      <c r="GAY411" s="1309"/>
      <c r="GAZ411" s="1309"/>
      <c r="GBA411" s="1309"/>
      <c r="GBB411" s="1309"/>
      <c r="GBC411" s="1309"/>
      <c r="GBD411" s="1309"/>
      <c r="GBE411" s="1309"/>
      <c r="GBF411" s="1309"/>
      <c r="GBG411" s="1309"/>
      <c r="GBH411" s="1309"/>
      <c r="GBI411" s="1309"/>
      <c r="GBJ411" s="1309"/>
      <c r="GBK411" s="1309"/>
      <c r="GBL411" s="1309"/>
      <c r="GBM411" s="1309"/>
      <c r="GBN411" s="1309"/>
      <c r="GBO411" s="1309"/>
      <c r="GBP411" s="1309"/>
      <c r="GBQ411" s="1309"/>
      <c r="GBR411" s="1309"/>
      <c r="GBS411" s="1309"/>
      <c r="GBT411" s="1309"/>
      <c r="GBU411" s="1309"/>
      <c r="GBV411" s="1309"/>
      <c r="GBW411" s="1309"/>
      <c r="GBX411" s="1309"/>
      <c r="GBY411" s="1309"/>
      <c r="GBZ411" s="1309"/>
      <c r="GCA411" s="1309"/>
      <c r="GCB411" s="1309"/>
      <c r="GCC411" s="1309"/>
      <c r="GCD411" s="1309"/>
      <c r="GCE411" s="1309"/>
      <c r="GCF411" s="1309"/>
      <c r="GCG411" s="1309"/>
      <c r="GCH411" s="1309"/>
      <c r="GCI411" s="1309"/>
      <c r="GCJ411" s="1309"/>
      <c r="GCK411" s="1309"/>
      <c r="GCL411" s="1309"/>
      <c r="GCM411" s="1309"/>
      <c r="GCN411" s="1309"/>
      <c r="GCO411" s="1309"/>
      <c r="GCP411" s="1309"/>
      <c r="GCQ411" s="1309"/>
      <c r="GCR411" s="1309"/>
      <c r="GCS411" s="1309"/>
      <c r="GCT411" s="1309"/>
      <c r="GCU411" s="1309"/>
      <c r="GCV411" s="1309"/>
      <c r="GCW411" s="1309"/>
      <c r="GCX411" s="1309"/>
      <c r="GCY411" s="1309"/>
      <c r="GCZ411" s="1309"/>
      <c r="GDA411" s="1309"/>
      <c r="GDB411" s="1309"/>
      <c r="GDC411" s="1309"/>
      <c r="GDD411" s="1309"/>
      <c r="GDE411" s="1309"/>
      <c r="GDF411" s="1309"/>
      <c r="GDG411" s="1309"/>
      <c r="GDH411" s="1309"/>
      <c r="GDI411" s="1309"/>
      <c r="GDJ411" s="1309"/>
      <c r="GDK411" s="1309"/>
      <c r="GDL411" s="1309"/>
      <c r="GDM411" s="1309"/>
      <c r="GDN411" s="1309"/>
      <c r="GDO411" s="1309"/>
      <c r="GDP411" s="1309"/>
      <c r="GDQ411" s="1309"/>
      <c r="GDR411" s="1309"/>
      <c r="GDS411" s="1309"/>
      <c r="GDT411" s="1309"/>
      <c r="GDU411" s="1309"/>
      <c r="GDV411" s="1309"/>
      <c r="GDW411" s="1309"/>
      <c r="GDX411" s="1309"/>
      <c r="GDY411" s="1309"/>
      <c r="GDZ411" s="1309"/>
      <c r="GEA411" s="1309"/>
      <c r="GEB411" s="1309"/>
      <c r="GEC411" s="1309"/>
      <c r="GED411" s="1309"/>
      <c r="GEE411" s="1309"/>
      <c r="GEF411" s="1309"/>
      <c r="GEG411" s="1309"/>
      <c r="GEH411" s="1309"/>
      <c r="GEI411" s="1309"/>
      <c r="GEJ411" s="1309"/>
      <c r="GEK411" s="1309"/>
      <c r="GEL411" s="1309"/>
      <c r="GEM411" s="1309"/>
      <c r="GEN411" s="1309"/>
      <c r="GEO411" s="1309"/>
      <c r="GEP411" s="1309"/>
      <c r="GEQ411" s="1309"/>
      <c r="GER411" s="1309"/>
      <c r="GES411" s="1309"/>
      <c r="GET411" s="1309"/>
      <c r="GEU411" s="1309"/>
      <c r="GEV411" s="1309"/>
      <c r="GEW411" s="1309"/>
      <c r="GEX411" s="1309"/>
      <c r="GEY411" s="1309"/>
      <c r="GEZ411" s="1309"/>
      <c r="GFA411" s="1309"/>
      <c r="GFB411" s="1309"/>
      <c r="GFC411" s="1309"/>
      <c r="GFD411" s="1309"/>
      <c r="GFE411" s="1309"/>
      <c r="GFF411" s="1309"/>
      <c r="GFG411" s="1309"/>
      <c r="GFH411" s="1309"/>
      <c r="GFI411" s="1309"/>
      <c r="GFJ411" s="1309"/>
      <c r="GFK411" s="1309"/>
      <c r="GFL411" s="1309"/>
      <c r="GFM411" s="1309"/>
      <c r="GFN411" s="1309"/>
      <c r="GFO411" s="1309"/>
      <c r="GFP411" s="1309"/>
      <c r="GFQ411" s="1309"/>
      <c r="GFR411" s="1309"/>
      <c r="GFS411" s="1309"/>
      <c r="GFT411" s="1309"/>
      <c r="GFU411" s="1309"/>
      <c r="GFV411" s="1309"/>
      <c r="GFW411" s="1309"/>
      <c r="GFX411" s="1309"/>
      <c r="GFY411" s="1309"/>
      <c r="GFZ411" s="1309"/>
      <c r="GGA411" s="1309"/>
      <c r="GGB411" s="1309"/>
      <c r="GGC411" s="1309"/>
      <c r="GGD411" s="1309"/>
      <c r="GGE411" s="1309"/>
      <c r="GGF411" s="1309"/>
      <c r="GGG411" s="1309"/>
      <c r="GGH411" s="1309"/>
      <c r="GGI411" s="1309"/>
      <c r="GGJ411" s="1309"/>
      <c r="GGK411" s="1309"/>
      <c r="GGL411" s="1309"/>
      <c r="GGM411" s="1309"/>
      <c r="GGN411" s="1309"/>
      <c r="GGO411" s="1309"/>
      <c r="GGP411" s="1309"/>
      <c r="GGQ411" s="1309"/>
      <c r="GGR411" s="1309"/>
      <c r="GGS411" s="1309"/>
      <c r="GGT411" s="1309"/>
      <c r="GGU411" s="1309"/>
      <c r="GGV411" s="1309"/>
      <c r="GGW411" s="1309"/>
      <c r="GGX411" s="1309"/>
      <c r="GGY411" s="1309"/>
      <c r="GGZ411" s="1309"/>
      <c r="GHA411" s="1309"/>
      <c r="GHB411" s="1309"/>
      <c r="GHC411" s="1309"/>
      <c r="GHD411" s="1309"/>
      <c r="GHE411" s="1309"/>
      <c r="GHF411" s="1309"/>
      <c r="GHG411" s="1309"/>
      <c r="GHH411" s="1309"/>
      <c r="GHI411" s="1309"/>
      <c r="GHJ411" s="1309"/>
      <c r="GHK411" s="1309"/>
      <c r="GHL411" s="1309"/>
      <c r="GHM411" s="1309"/>
      <c r="GHN411" s="1309"/>
      <c r="GHO411" s="1309"/>
      <c r="GHP411" s="1309"/>
      <c r="GHQ411" s="1309"/>
      <c r="GHR411" s="1309"/>
      <c r="GHS411" s="1309"/>
      <c r="GHT411" s="1309"/>
      <c r="GHU411" s="1309"/>
      <c r="GHV411" s="1309"/>
      <c r="GHW411" s="1309"/>
      <c r="GHX411" s="1309"/>
      <c r="GHY411" s="1309"/>
      <c r="GHZ411" s="1309"/>
      <c r="GIA411" s="1309"/>
      <c r="GIB411" s="1309"/>
      <c r="GIC411" s="1309"/>
      <c r="GID411" s="1309"/>
      <c r="GIE411" s="1309"/>
      <c r="GIF411" s="1309"/>
      <c r="GIG411" s="1309"/>
      <c r="GIH411" s="1309"/>
      <c r="GII411" s="1309"/>
      <c r="GIJ411" s="1309"/>
      <c r="GIK411" s="1309"/>
      <c r="GIL411" s="1309"/>
      <c r="GIM411" s="1309"/>
      <c r="GIN411" s="1309"/>
      <c r="GIO411" s="1309"/>
      <c r="GIP411" s="1309"/>
      <c r="GIQ411" s="1309"/>
      <c r="GIR411" s="1309"/>
      <c r="GIS411" s="1309"/>
      <c r="GIT411" s="1309"/>
      <c r="GIU411" s="1309"/>
      <c r="GIV411" s="1309"/>
      <c r="GIW411" s="1309"/>
      <c r="GIX411" s="1309"/>
      <c r="GIY411" s="1309"/>
      <c r="GIZ411" s="1309"/>
      <c r="GJA411" s="1309"/>
      <c r="GJB411" s="1309"/>
      <c r="GJC411" s="1309"/>
      <c r="GJD411" s="1309"/>
      <c r="GJE411" s="1309"/>
      <c r="GJF411" s="1309"/>
      <c r="GJG411" s="1309"/>
      <c r="GJH411" s="1309"/>
      <c r="GJI411" s="1309"/>
      <c r="GJJ411" s="1309"/>
      <c r="GJK411" s="1309"/>
      <c r="GJL411" s="1309"/>
      <c r="GJM411" s="1309"/>
      <c r="GJN411" s="1309"/>
      <c r="GJO411" s="1309"/>
      <c r="GJP411" s="1309"/>
      <c r="GJQ411" s="1309"/>
      <c r="GJR411" s="1309"/>
      <c r="GJS411" s="1309"/>
      <c r="GJT411" s="1309"/>
      <c r="GJU411" s="1309"/>
      <c r="GJV411" s="1309"/>
      <c r="GJW411" s="1309"/>
      <c r="GJX411" s="1309"/>
      <c r="GJY411" s="1309"/>
      <c r="GJZ411" s="1309"/>
      <c r="GKA411" s="1309"/>
      <c r="GKB411" s="1309"/>
      <c r="GKC411" s="1309"/>
      <c r="GKD411" s="1309"/>
      <c r="GKE411" s="1309"/>
      <c r="GKF411" s="1309"/>
      <c r="GKG411" s="1309"/>
      <c r="GKH411" s="1309"/>
      <c r="GKI411" s="1309"/>
      <c r="GKJ411" s="1309"/>
      <c r="GKK411" s="1309"/>
      <c r="GKL411" s="1309"/>
      <c r="GKM411" s="1309"/>
      <c r="GKN411" s="1309"/>
      <c r="GKO411" s="1309"/>
      <c r="GKP411" s="1309"/>
      <c r="GKQ411" s="1309"/>
      <c r="GKR411" s="1309"/>
      <c r="GKS411" s="1309"/>
      <c r="GKT411" s="1309"/>
      <c r="GKU411" s="1309"/>
      <c r="GKV411" s="1309"/>
      <c r="GKW411" s="1309"/>
      <c r="GKX411" s="1309"/>
      <c r="GKY411" s="1309"/>
      <c r="GKZ411" s="1309"/>
      <c r="GLA411" s="1309"/>
      <c r="GLB411" s="1309"/>
      <c r="GLC411" s="1309"/>
      <c r="GLD411" s="1309"/>
      <c r="GLE411" s="1309"/>
      <c r="GLF411" s="1309"/>
      <c r="GLG411" s="1309"/>
      <c r="GLH411" s="1309"/>
      <c r="GLI411" s="1309"/>
      <c r="GLJ411" s="1309"/>
      <c r="GLK411" s="1309"/>
      <c r="GLL411" s="1309"/>
      <c r="GLM411" s="1309"/>
      <c r="GLN411" s="1309"/>
      <c r="GLO411" s="1309"/>
      <c r="GLP411" s="1309"/>
      <c r="GLQ411" s="1309"/>
      <c r="GLR411" s="1309"/>
      <c r="GLS411" s="1309"/>
      <c r="GLT411" s="1309"/>
      <c r="GLU411" s="1309"/>
      <c r="GLV411" s="1309"/>
      <c r="GLW411" s="1309"/>
      <c r="GLX411" s="1309"/>
      <c r="GLY411" s="1309"/>
      <c r="GLZ411" s="1309"/>
      <c r="GMA411" s="1309"/>
      <c r="GMB411" s="1309"/>
      <c r="GMC411" s="1309"/>
      <c r="GMD411" s="1309"/>
      <c r="GME411" s="1309"/>
      <c r="GMF411" s="1309"/>
      <c r="GMG411" s="1309"/>
      <c r="GMH411" s="1309"/>
      <c r="GMI411" s="1309"/>
      <c r="GMJ411" s="1309"/>
      <c r="GMK411" s="1309"/>
      <c r="GML411" s="1309"/>
      <c r="GMM411" s="1309"/>
      <c r="GMN411" s="1309"/>
      <c r="GMO411" s="1309"/>
      <c r="GMP411" s="1309"/>
      <c r="GMQ411" s="1309"/>
      <c r="GMR411" s="1309"/>
      <c r="GMS411" s="1309"/>
      <c r="GMT411" s="1309"/>
      <c r="GMU411" s="1309"/>
      <c r="GMV411" s="1309"/>
      <c r="GMW411" s="1309"/>
      <c r="GMX411" s="1309"/>
      <c r="GMY411" s="1309"/>
      <c r="GMZ411" s="1309"/>
      <c r="GNA411" s="1309"/>
      <c r="GNB411" s="1309"/>
      <c r="GNC411" s="1309"/>
      <c r="GND411" s="1309"/>
      <c r="GNE411" s="1309"/>
      <c r="GNF411" s="1309"/>
      <c r="GNG411" s="1309"/>
      <c r="GNH411" s="1309"/>
      <c r="GNI411" s="1309"/>
      <c r="GNJ411" s="1309"/>
      <c r="GNK411" s="1309"/>
      <c r="GNL411" s="1309"/>
      <c r="GNM411" s="1309"/>
      <c r="GNN411" s="1309"/>
      <c r="GNO411" s="1309"/>
      <c r="GNP411" s="1309"/>
      <c r="GNQ411" s="1309"/>
      <c r="GNR411" s="1309"/>
      <c r="GNS411" s="1309"/>
      <c r="GNT411" s="1309"/>
      <c r="GNU411" s="1309"/>
      <c r="GNV411" s="1309"/>
      <c r="GNW411" s="1309"/>
      <c r="GNX411" s="1309"/>
      <c r="GNY411" s="1309"/>
      <c r="GNZ411" s="1309"/>
      <c r="GOA411" s="1309"/>
      <c r="GOB411" s="1309"/>
      <c r="GOC411" s="1309"/>
      <c r="GOD411" s="1309"/>
      <c r="GOE411" s="1309"/>
      <c r="GOF411" s="1309"/>
      <c r="GOG411" s="1309"/>
      <c r="GOH411" s="1309"/>
      <c r="GOI411" s="1309"/>
      <c r="GOJ411" s="1309"/>
      <c r="GOK411" s="1309"/>
      <c r="GOL411" s="1309"/>
      <c r="GOM411" s="1309"/>
      <c r="GON411" s="1309"/>
      <c r="GOO411" s="1309"/>
      <c r="GOP411" s="1309"/>
      <c r="GOQ411" s="1309"/>
      <c r="GOR411" s="1309"/>
      <c r="GOS411" s="1309"/>
      <c r="GOT411" s="1309"/>
      <c r="GOU411" s="1309"/>
      <c r="GOV411" s="1309"/>
      <c r="GOW411" s="1309"/>
      <c r="GOX411" s="1309"/>
      <c r="GOY411" s="1309"/>
      <c r="GOZ411" s="1309"/>
      <c r="GPA411" s="1309"/>
      <c r="GPB411" s="1309"/>
      <c r="GPC411" s="1309"/>
      <c r="GPD411" s="1309"/>
      <c r="GPE411" s="1309"/>
      <c r="GPF411" s="1309"/>
      <c r="GPG411" s="1309"/>
      <c r="GPH411" s="1309"/>
      <c r="GPI411" s="1309"/>
      <c r="GPJ411" s="1309"/>
      <c r="GPK411" s="1309"/>
      <c r="GPL411" s="1309"/>
      <c r="GPM411" s="1309"/>
      <c r="GPN411" s="1309"/>
      <c r="GPO411" s="1309"/>
      <c r="GPP411" s="1309"/>
      <c r="GPQ411" s="1309"/>
      <c r="GPR411" s="1309"/>
      <c r="GPS411" s="1309"/>
      <c r="GPT411" s="1309"/>
      <c r="GPU411" s="1309"/>
      <c r="GPV411" s="1309"/>
      <c r="GPW411" s="1309"/>
      <c r="GPX411" s="1309"/>
      <c r="GPY411" s="1309"/>
      <c r="GPZ411" s="1309"/>
      <c r="GQA411" s="1309"/>
      <c r="GQB411" s="1309"/>
      <c r="GQC411" s="1309"/>
      <c r="GQD411" s="1309"/>
      <c r="GQE411" s="1309"/>
      <c r="GQF411" s="1309"/>
      <c r="GQG411" s="1309"/>
      <c r="GQH411" s="1309"/>
      <c r="GQI411" s="1309"/>
      <c r="GQJ411" s="1309"/>
      <c r="GQK411" s="1309"/>
      <c r="GQL411" s="1309"/>
      <c r="GQM411" s="1309"/>
      <c r="GQN411" s="1309"/>
      <c r="GQO411" s="1309"/>
      <c r="GQP411" s="1309"/>
      <c r="GQQ411" s="1309"/>
      <c r="GQR411" s="1309"/>
      <c r="GQS411" s="1309"/>
      <c r="GQT411" s="1309"/>
      <c r="GQU411" s="1309"/>
      <c r="GQV411" s="1309"/>
      <c r="GQW411" s="1309"/>
      <c r="GQX411" s="1309"/>
      <c r="GQY411" s="1309"/>
      <c r="GQZ411" s="1309"/>
      <c r="GRA411" s="1309"/>
      <c r="GRB411" s="1309"/>
      <c r="GRC411" s="1309"/>
      <c r="GRD411" s="1309"/>
      <c r="GRE411" s="1309"/>
      <c r="GRF411" s="1309"/>
      <c r="GRG411" s="1309"/>
      <c r="GRH411" s="1309"/>
      <c r="GRI411" s="1309"/>
      <c r="GRJ411" s="1309"/>
      <c r="GRK411" s="1309"/>
      <c r="GRL411" s="1309"/>
      <c r="GRM411" s="1309"/>
      <c r="GRN411" s="1309"/>
      <c r="GRO411" s="1309"/>
      <c r="GRP411" s="1309"/>
      <c r="GRQ411" s="1309"/>
      <c r="GRR411" s="1309"/>
      <c r="GRS411" s="1309"/>
      <c r="GRT411" s="1309"/>
      <c r="GRU411" s="1309"/>
      <c r="GRV411" s="1309"/>
      <c r="GRW411" s="1309"/>
      <c r="GRX411" s="1309"/>
      <c r="GRY411" s="1309"/>
      <c r="GRZ411" s="1309"/>
      <c r="GSA411" s="1309"/>
      <c r="GSB411" s="1309"/>
      <c r="GSC411" s="1309"/>
      <c r="GSD411" s="1309"/>
      <c r="GSE411" s="1309"/>
      <c r="GSF411" s="1309"/>
      <c r="GSG411" s="1309"/>
      <c r="GSH411" s="1309"/>
      <c r="GSI411" s="1309"/>
      <c r="GSJ411" s="1309"/>
      <c r="GSK411" s="1309"/>
      <c r="GSL411" s="1309"/>
      <c r="GSM411" s="1309"/>
      <c r="GSN411" s="1309"/>
      <c r="GSO411" s="1309"/>
      <c r="GSP411" s="1309"/>
      <c r="GSQ411" s="1309"/>
      <c r="GSR411" s="1309"/>
      <c r="GSS411" s="1309"/>
      <c r="GST411" s="1309"/>
      <c r="GSU411" s="1309"/>
      <c r="GSV411" s="1309"/>
      <c r="GSW411" s="1309"/>
      <c r="GSX411" s="1309"/>
      <c r="GSY411" s="1309"/>
      <c r="GSZ411" s="1309"/>
      <c r="GTA411" s="1309"/>
      <c r="GTB411" s="1309"/>
      <c r="GTC411" s="1309"/>
      <c r="GTD411" s="1309"/>
      <c r="GTE411" s="1309"/>
      <c r="GTF411" s="1309"/>
      <c r="GTG411" s="1309"/>
      <c r="GTH411" s="1309"/>
      <c r="GTI411" s="1309"/>
      <c r="GTJ411" s="1309"/>
      <c r="GTK411" s="1309"/>
      <c r="GTL411" s="1309"/>
      <c r="GTM411" s="1309"/>
      <c r="GTN411" s="1309"/>
      <c r="GTO411" s="1309"/>
      <c r="GTP411" s="1309"/>
      <c r="GTQ411" s="1309"/>
      <c r="GTR411" s="1309"/>
      <c r="GTS411" s="1309"/>
      <c r="GTT411" s="1309"/>
      <c r="GTU411" s="1309"/>
      <c r="GTV411" s="1309"/>
      <c r="GTW411" s="1309"/>
      <c r="GTX411" s="1309"/>
      <c r="GTY411" s="1309"/>
      <c r="GTZ411" s="1309"/>
      <c r="GUA411" s="1309"/>
      <c r="GUB411" s="1309"/>
      <c r="GUC411" s="1309"/>
      <c r="GUD411" s="1309"/>
      <c r="GUE411" s="1309"/>
      <c r="GUF411" s="1309"/>
      <c r="GUG411" s="1309"/>
      <c r="GUH411" s="1309"/>
      <c r="GUI411" s="1309"/>
      <c r="GUJ411" s="1309"/>
      <c r="GUK411" s="1309"/>
      <c r="GUL411" s="1309"/>
      <c r="GUM411" s="1309"/>
      <c r="GUN411" s="1309"/>
      <c r="GUO411" s="1309"/>
      <c r="GUP411" s="1309"/>
      <c r="GUQ411" s="1309"/>
      <c r="GUR411" s="1309"/>
      <c r="GUS411" s="1309"/>
      <c r="GUT411" s="1309"/>
      <c r="GUU411" s="1309"/>
      <c r="GUV411" s="1309"/>
      <c r="GUW411" s="1309"/>
      <c r="GUX411" s="1309"/>
      <c r="GUY411" s="1309"/>
      <c r="GUZ411" s="1309"/>
      <c r="GVA411" s="1309"/>
      <c r="GVB411" s="1309"/>
      <c r="GVC411" s="1309"/>
      <c r="GVD411" s="1309"/>
      <c r="GVE411" s="1309"/>
      <c r="GVF411" s="1309"/>
      <c r="GVG411" s="1309"/>
      <c r="GVH411" s="1309"/>
      <c r="GVI411" s="1309"/>
      <c r="GVJ411" s="1309"/>
      <c r="GVK411" s="1309"/>
      <c r="GVL411" s="1309"/>
      <c r="GVM411" s="1309"/>
      <c r="GVN411" s="1309"/>
      <c r="GVO411" s="1309"/>
      <c r="GVP411" s="1309"/>
      <c r="GVQ411" s="1309"/>
      <c r="GVR411" s="1309"/>
      <c r="GVS411" s="1309"/>
      <c r="GVT411" s="1309"/>
      <c r="GVU411" s="1309"/>
      <c r="GVV411" s="1309"/>
      <c r="GVW411" s="1309"/>
      <c r="GVX411" s="1309"/>
      <c r="GVY411" s="1309"/>
      <c r="GVZ411" s="1309"/>
      <c r="GWA411" s="1309"/>
      <c r="GWB411" s="1309"/>
      <c r="GWC411" s="1309"/>
      <c r="GWD411" s="1309"/>
      <c r="GWE411" s="1309"/>
      <c r="GWF411" s="1309"/>
      <c r="GWG411" s="1309"/>
      <c r="GWH411" s="1309"/>
      <c r="GWI411" s="1309"/>
      <c r="GWJ411" s="1309"/>
      <c r="GWK411" s="1309"/>
      <c r="GWL411" s="1309"/>
      <c r="GWM411" s="1309"/>
      <c r="GWN411" s="1309"/>
      <c r="GWO411" s="1309"/>
      <c r="GWP411" s="1309"/>
      <c r="GWQ411" s="1309"/>
      <c r="GWR411" s="1309"/>
      <c r="GWS411" s="1309"/>
      <c r="GWT411" s="1309"/>
      <c r="GWU411" s="1309"/>
      <c r="GWV411" s="1309"/>
      <c r="GWW411" s="1309"/>
      <c r="GWX411" s="1309"/>
      <c r="GWY411" s="1309"/>
      <c r="GWZ411" s="1309"/>
      <c r="GXA411" s="1309"/>
      <c r="GXB411" s="1309"/>
      <c r="GXC411" s="1309"/>
      <c r="GXD411" s="1309"/>
      <c r="GXE411" s="1309"/>
      <c r="GXF411" s="1309"/>
      <c r="GXG411" s="1309"/>
      <c r="GXH411" s="1309"/>
      <c r="GXI411" s="1309"/>
      <c r="GXJ411" s="1309"/>
      <c r="GXK411" s="1309"/>
      <c r="GXL411" s="1309"/>
      <c r="GXM411" s="1309"/>
      <c r="GXN411" s="1309"/>
      <c r="GXO411" s="1309"/>
      <c r="GXP411" s="1309"/>
      <c r="GXQ411" s="1309"/>
      <c r="GXR411" s="1309"/>
      <c r="GXS411" s="1309"/>
      <c r="GXT411" s="1309"/>
      <c r="GXU411" s="1309"/>
      <c r="GXV411" s="1309"/>
      <c r="GXW411" s="1309"/>
      <c r="GXX411" s="1309"/>
      <c r="GXY411" s="1309"/>
      <c r="GXZ411" s="1309"/>
      <c r="GYA411" s="1309"/>
      <c r="GYB411" s="1309"/>
      <c r="GYC411" s="1309"/>
      <c r="GYD411" s="1309"/>
      <c r="GYE411" s="1309"/>
      <c r="GYF411" s="1309"/>
      <c r="GYG411" s="1309"/>
      <c r="GYH411" s="1309"/>
      <c r="GYI411" s="1309"/>
      <c r="GYJ411" s="1309"/>
      <c r="GYK411" s="1309"/>
      <c r="GYL411" s="1309"/>
      <c r="GYM411" s="1309"/>
      <c r="GYN411" s="1309"/>
      <c r="GYO411" s="1309"/>
      <c r="GYP411" s="1309"/>
      <c r="GYQ411" s="1309"/>
      <c r="GYR411" s="1309"/>
      <c r="GYS411" s="1309"/>
      <c r="GYT411" s="1309"/>
      <c r="GYU411" s="1309"/>
      <c r="GYV411" s="1309"/>
      <c r="GYW411" s="1309"/>
      <c r="GYX411" s="1309"/>
      <c r="GYY411" s="1309"/>
      <c r="GYZ411" s="1309"/>
      <c r="GZA411" s="1309"/>
      <c r="GZB411" s="1309"/>
      <c r="GZC411" s="1309"/>
      <c r="GZD411" s="1309"/>
      <c r="GZE411" s="1309"/>
      <c r="GZF411" s="1309"/>
      <c r="GZG411" s="1309"/>
      <c r="GZH411" s="1309"/>
      <c r="GZI411" s="1309"/>
      <c r="GZJ411" s="1309"/>
      <c r="GZK411" s="1309"/>
      <c r="GZL411" s="1309"/>
      <c r="GZM411" s="1309"/>
      <c r="GZN411" s="1309"/>
      <c r="GZO411" s="1309"/>
      <c r="GZP411" s="1309"/>
      <c r="GZQ411" s="1309"/>
      <c r="GZR411" s="1309"/>
      <c r="GZS411" s="1309"/>
      <c r="GZT411" s="1309"/>
      <c r="GZU411" s="1309"/>
      <c r="GZV411" s="1309"/>
      <c r="GZW411" s="1309"/>
      <c r="GZX411" s="1309"/>
      <c r="GZY411" s="1309"/>
      <c r="GZZ411" s="1309"/>
      <c r="HAA411" s="1309"/>
      <c r="HAB411" s="1309"/>
      <c r="HAC411" s="1309"/>
      <c r="HAD411" s="1309"/>
      <c r="HAE411" s="1309"/>
      <c r="HAF411" s="1309"/>
      <c r="HAG411" s="1309"/>
      <c r="HAH411" s="1309"/>
      <c r="HAI411" s="1309"/>
      <c r="HAJ411" s="1309"/>
      <c r="HAK411" s="1309"/>
      <c r="HAL411" s="1309"/>
      <c r="HAM411" s="1309"/>
      <c r="HAN411" s="1309"/>
      <c r="HAO411" s="1309"/>
      <c r="HAP411" s="1309"/>
      <c r="HAQ411" s="1309"/>
      <c r="HAR411" s="1309"/>
      <c r="HAS411" s="1309"/>
      <c r="HAT411" s="1309"/>
      <c r="HAU411" s="1309"/>
      <c r="HAV411" s="1309"/>
      <c r="HAW411" s="1309"/>
      <c r="HAX411" s="1309"/>
      <c r="HAY411" s="1309"/>
      <c r="HAZ411" s="1309"/>
      <c r="HBA411" s="1309"/>
      <c r="HBB411" s="1309"/>
      <c r="HBC411" s="1309"/>
      <c r="HBD411" s="1309"/>
      <c r="HBE411" s="1309"/>
      <c r="HBF411" s="1309"/>
      <c r="HBG411" s="1309"/>
      <c r="HBH411" s="1309"/>
      <c r="HBI411" s="1309"/>
      <c r="HBJ411" s="1309"/>
      <c r="HBK411" s="1309"/>
      <c r="HBL411" s="1309"/>
      <c r="HBM411" s="1309"/>
      <c r="HBN411" s="1309"/>
      <c r="HBO411" s="1309"/>
      <c r="HBP411" s="1309"/>
      <c r="HBQ411" s="1309"/>
      <c r="HBR411" s="1309"/>
      <c r="HBS411" s="1309"/>
      <c r="HBT411" s="1309"/>
      <c r="HBU411" s="1309"/>
      <c r="HBV411" s="1309"/>
      <c r="HBW411" s="1309"/>
      <c r="HBX411" s="1309"/>
      <c r="HBY411" s="1309"/>
      <c r="HBZ411" s="1309"/>
      <c r="HCA411" s="1309"/>
      <c r="HCB411" s="1309"/>
      <c r="HCC411" s="1309"/>
      <c r="HCD411" s="1309"/>
      <c r="HCE411" s="1309"/>
      <c r="HCF411" s="1309"/>
      <c r="HCG411" s="1309"/>
      <c r="HCH411" s="1309"/>
      <c r="HCI411" s="1309"/>
      <c r="HCJ411" s="1309"/>
      <c r="HCK411" s="1309"/>
      <c r="HCL411" s="1309"/>
      <c r="HCM411" s="1309"/>
      <c r="HCN411" s="1309"/>
      <c r="HCO411" s="1309"/>
      <c r="HCP411" s="1309"/>
      <c r="HCQ411" s="1309"/>
      <c r="HCR411" s="1309"/>
      <c r="HCS411" s="1309"/>
      <c r="HCT411" s="1309"/>
      <c r="HCU411" s="1309"/>
      <c r="HCV411" s="1309"/>
      <c r="HCW411" s="1309"/>
      <c r="HCX411" s="1309"/>
      <c r="HCY411" s="1309"/>
      <c r="HCZ411" s="1309"/>
      <c r="HDA411" s="1309"/>
      <c r="HDB411" s="1309"/>
      <c r="HDC411" s="1309"/>
      <c r="HDD411" s="1309"/>
      <c r="HDE411" s="1309"/>
      <c r="HDF411" s="1309"/>
      <c r="HDG411" s="1309"/>
      <c r="HDH411" s="1309"/>
      <c r="HDI411" s="1309"/>
      <c r="HDJ411" s="1309"/>
      <c r="HDK411" s="1309"/>
      <c r="HDL411" s="1309"/>
      <c r="HDM411" s="1309"/>
      <c r="HDN411" s="1309"/>
      <c r="HDO411" s="1309"/>
      <c r="HDP411" s="1309"/>
      <c r="HDQ411" s="1309"/>
      <c r="HDR411" s="1309"/>
      <c r="HDS411" s="1309"/>
      <c r="HDT411" s="1309"/>
      <c r="HDU411" s="1309"/>
      <c r="HDV411" s="1309"/>
      <c r="HDW411" s="1309"/>
      <c r="HDX411" s="1309"/>
      <c r="HDY411" s="1309"/>
      <c r="HDZ411" s="1309"/>
      <c r="HEA411" s="1309"/>
      <c r="HEB411" s="1309"/>
      <c r="HEC411" s="1309"/>
      <c r="HED411" s="1309"/>
      <c r="HEE411" s="1309"/>
      <c r="HEF411" s="1309"/>
      <c r="HEG411" s="1309"/>
      <c r="HEH411" s="1309"/>
      <c r="HEI411" s="1309"/>
      <c r="HEJ411" s="1309"/>
      <c r="HEK411" s="1309"/>
      <c r="HEL411" s="1309"/>
      <c r="HEM411" s="1309"/>
      <c r="HEN411" s="1309"/>
      <c r="HEO411" s="1309"/>
      <c r="HEP411" s="1309"/>
      <c r="HEQ411" s="1309"/>
      <c r="HER411" s="1309"/>
      <c r="HES411" s="1309"/>
      <c r="HET411" s="1309"/>
      <c r="HEU411" s="1309"/>
      <c r="HEV411" s="1309"/>
      <c r="HEW411" s="1309"/>
      <c r="HEX411" s="1309"/>
      <c r="HEY411" s="1309"/>
      <c r="HEZ411" s="1309"/>
      <c r="HFA411" s="1309"/>
      <c r="HFB411" s="1309"/>
      <c r="HFC411" s="1309"/>
      <c r="HFD411" s="1309"/>
      <c r="HFE411" s="1309"/>
      <c r="HFF411" s="1309"/>
      <c r="HFG411" s="1309"/>
      <c r="HFH411" s="1309"/>
      <c r="HFI411" s="1309"/>
      <c r="HFJ411" s="1309"/>
      <c r="HFK411" s="1309"/>
      <c r="HFL411" s="1309"/>
      <c r="HFM411" s="1309"/>
      <c r="HFN411" s="1309"/>
      <c r="HFO411" s="1309"/>
      <c r="HFP411" s="1309"/>
      <c r="HFQ411" s="1309"/>
      <c r="HFR411" s="1309"/>
      <c r="HFS411" s="1309"/>
      <c r="HFT411" s="1309"/>
      <c r="HFU411" s="1309"/>
      <c r="HFV411" s="1309"/>
      <c r="HFW411" s="1309"/>
      <c r="HFX411" s="1309"/>
      <c r="HFY411" s="1309"/>
      <c r="HFZ411" s="1309"/>
      <c r="HGA411" s="1309"/>
      <c r="HGB411" s="1309"/>
      <c r="HGC411" s="1309"/>
      <c r="HGD411" s="1309"/>
      <c r="HGE411" s="1309"/>
      <c r="HGF411" s="1309"/>
      <c r="HGG411" s="1309"/>
      <c r="HGH411" s="1309"/>
      <c r="HGI411" s="1309"/>
      <c r="HGJ411" s="1309"/>
      <c r="HGK411" s="1309"/>
      <c r="HGL411" s="1309"/>
      <c r="HGM411" s="1309"/>
      <c r="HGN411" s="1309"/>
      <c r="HGO411" s="1309"/>
      <c r="HGP411" s="1309"/>
      <c r="HGQ411" s="1309"/>
      <c r="HGR411" s="1309"/>
      <c r="HGS411" s="1309"/>
      <c r="HGT411" s="1309"/>
      <c r="HGU411" s="1309"/>
      <c r="HGV411" s="1309"/>
      <c r="HGW411" s="1309"/>
      <c r="HGX411" s="1309"/>
      <c r="HGY411" s="1309"/>
      <c r="HGZ411" s="1309"/>
      <c r="HHA411" s="1309"/>
      <c r="HHB411" s="1309"/>
      <c r="HHC411" s="1309"/>
      <c r="HHD411" s="1309"/>
      <c r="HHE411" s="1309"/>
      <c r="HHF411" s="1309"/>
      <c r="HHG411" s="1309"/>
      <c r="HHH411" s="1309"/>
      <c r="HHI411" s="1309"/>
      <c r="HHJ411" s="1309"/>
      <c r="HHK411" s="1309"/>
      <c r="HHL411" s="1309"/>
      <c r="HHM411" s="1309"/>
      <c r="HHN411" s="1309"/>
      <c r="HHO411" s="1309"/>
      <c r="HHP411" s="1309"/>
      <c r="HHQ411" s="1309"/>
      <c r="HHR411" s="1309"/>
      <c r="HHS411" s="1309"/>
      <c r="HHT411" s="1309"/>
      <c r="HHU411" s="1309"/>
      <c r="HHV411" s="1309"/>
      <c r="HHW411" s="1309"/>
      <c r="HHX411" s="1309"/>
      <c r="HHY411" s="1309"/>
      <c r="HHZ411" s="1309"/>
      <c r="HIA411" s="1309"/>
      <c r="HIB411" s="1309"/>
      <c r="HIC411" s="1309"/>
      <c r="HID411" s="1309"/>
      <c r="HIE411" s="1309"/>
      <c r="HIF411" s="1309"/>
      <c r="HIG411" s="1309"/>
      <c r="HIH411" s="1309"/>
      <c r="HII411" s="1309"/>
      <c r="HIJ411" s="1309"/>
      <c r="HIK411" s="1309"/>
      <c r="HIL411" s="1309"/>
      <c r="HIM411" s="1309"/>
      <c r="HIN411" s="1309"/>
      <c r="HIO411" s="1309"/>
      <c r="HIP411" s="1309"/>
      <c r="HIQ411" s="1309"/>
      <c r="HIR411" s="1309"/>
      <c r="HIS411" s="1309"/>
      <c r="HIT411" s="1309"/>
      <c r="HIU411" s="1309"/>
      <c r="HIV411" s="1309"/>
      <c r="HIW411" s="1309"/>
      <c r="HIX411" s="1309"/>
      <c r="HIY411" s="1309"/>
      <c r="HIZ411" s="1309"/>
      <c r="HJA411" s="1309"/>
      <c r="HJB411" s="1309"/>
      <c r="HJC411" s="1309"/>
      <c r="HJD411" s="1309"/>
      <c r="HJE411" s="1309"/>
      <c r="HJF411" s="1309"/>
      <c r="HJG411" s="1309"/>
      <c r="HJH411" s="1309"/>
      <c r="HJI411" s="1309"/>
      <c r="HJJ411" s="1309"/>
      <c r="HJK411" s="1309"/>
      <c r="HJL411" s="1309"/>
      <c r="HJM411" s="1309"/>
      <c r="HJN411" s="1309"/>
      <c r="HJO411" s="1309"/>
      <c r="HJP411" s="1309"/>
      <c r="HJQ411" s="1309"/>
      <c r="HJR411" s="1309"/>
      <c r="HJS411" s="1309"/>
      <c r="HJT411" s="1309"/>
      <c r="HJU411" s="1309"/>
      <c r="HJV411" s="1309"/>
      <c r="HJW411" s="1309"/>
      <c r="HJX411" s="1309"/>
      <c r="HJY411" s="1309"/>
      <c r="HJZ411" s="1309"/>
      <c r="HKA411" s="1309"/>
      <c r="HKB411" s="1309"/>
      <c r="HKC411" s="1309"/>
      <c r="HKD411" s="1309"/>
      <c r="HKE411" s="1309"/>
      <c r="HKF411" s="1309"/>
      <c r="HKG411" s="1309"/>
      <c r="HKH411" s="1309"/>
      <c r="HKI411" s="1309"/>
      <c r="HKJ411" s="1309"/>
      <c r="HKK411" s="1309"/>
      <c r="HKL411" s="1309"/>
      <c r="HKM411" s="1309"/>
      <c r="HKN411" s="1309"/>
      <c r="HKO411" s="1309"/>
      <c r="HKP411" s="1309"/>
      <c r="HKQ411" s="1309"/>
      <c r="HKR411" s="1309"/>
      <c r="HKS411" s="1309"/>
      <c r="HKT411" s="1309"/>
      <c r="HKU411" s="1309"/>
      <c r="HKV411" s="1309"/>
      <c r="HKW411" s="1309"/>
      <c r="HKX411" s="1309"/>
      <c r="HKY411" s="1309"/>
      <c r="HKZ411" s="1309"/>
      <c r="HLA411" s="1309"/>
      <c r="HLB411" s="1309"/>
      <c r="HLC411" s="1309"/>
      <c r="HLD411" s="1309"/>
      <c r="HLE411" s="1309"/>
      <c r="HLF411" s="1309"/>
      <c r="HLG411" s="1309"/>
      <c r="HLH411" s="1309"/>
      <c r="HLI411" s="1309"/>
      <c r="HLJ411" s="1309"/>
      <c r="HLK411" s="1309"/>
      <c r="HLL411" s="1309"/>
      <c r="HLM411" s="1309"/>
      <c r="HLN411" s="1309"/>
      <c r="HLO411" s="1309"/>
      <c r="HLP411" s="1309"/>
      <c r="HLQ411" s="1309"/>
      <c r="HLR411" s="1309"/>
      <c r="HLS411" s="1309"/>
      <c r="HLT411" s="1309"/>
      <c r="HLU411" s="1309"/>
      <c r="HLV411" s="1309"/>
      <c r="HLW411" s="1309"/>
      <c r="HLX411" s="1309"/>
      <c r="HLY411" s="1309"/>
      <c r="HLZ411" s="1309"/>
      <c r="HMA411" s="1309"/>
      <c r="HMB411" s="1309"/>
      <c r="HMC411" s="1309"/>
      <c r="HMD411" s="1309"/>
      <c r="HME411" s="1309"/>
      <c r="HMF411" s="1309"/>
      <c r="HMG411" s="1309"/>
      <c r="HMH411" s="1309"/>
      <c r="HMI411" s="1309"/>
      <c r="HMJ411" s="1309"/>
      <c r="HMK411" s="1309"/>
      <c r="HML411" s="1309"/>
      <c r="HMM411" s="1309"/>
      <c r="HMN411" s="1309"/>
      <c r="HMO411" s="1309"/>
      <c r="HMP411" s="1309"/>
      <c r="HMQ411" s="1309"/>
      <c r="HMR411" s="1309"/>
      <c r="HMS411" s="1309"/>
      <c r="HMT411" s="1309"/>
      <c r="HMU411" s="1309"/>
      <c r="HMV411" s="1309"/>
      <c r="HMW411" s="1309"/>
      <c r="HMX411" s="1309"/>
      <c r="HMY411" s="1309"/>
      <c r="HMZ411" s="1309"/>
      <c r="HNA411" s="1309"/>
      <c r="HNB411" s="1309"/>
      <c r="HNC411" s="1309"/>
      <c r="HND411" s="1309"/>
      <c r="HNE411" s="1309"/>
      <c r="HNF411" s="1309"/>
      <c r="HNG411" s="1309"/>
      <c r="HNH411" s="1309"/>
      <c r="HNI411" s="1309"/>
      <c r="HNJ411" s="1309"/>
      <c r="HNK411" s="1309"/>
      <c r="HNL411" s="1309"/>
      <c r="HNM411" s="1309"/>
      <c r="HNN411" s="1309"/>
      <c r="HNO411" s="1309"/>
      <c r="HNP411" s="1309"/>
      <c r="HNQ411" s="1309"/>
      <c r="HNR411" s="1309"/>
      <c r="HNS411" s="1309"/>
      <c r="HNT411" s="1309"/>
      <c r="HNU411" s="1309"/>
      <c r="HNV411" s="1309"/>
      <c r="HNW411" s="1309"/>
      <c r="HNX411" s="1309"/>
      <c r="HNY411" s="1309"/>
      <c r="HNZ411" s="1309"/>
      <c r="HOA411" s="1309"/>
      <c r="HOB411" s="1309"/>
      <c r="HOC411" s="1309"/>
      <c r="HOD411" s="1309"/>
      <c r="HOE411" s="1309"/>
      <c r="HOF411" s="1309"/>
      <c r="HOG411" s="1309"/>
      <c r="HOH411" s="1309"/>
      <c r="HOI411" s="1309"/>
      <c r="HOJ411" s="1309"/>
      <c r="HOK411" s="1309"/>
      <c r="HOL411" s="1309"/>
      <c r="HOM411" s="1309"/>
      <c r="HON411" s="1309"/>
      <c r="HOO411" s="1309"/>
      <c r="HOP411" s="1309"/>
      <c r="HOQ411" s="1309"/>
      <c r="HOR411" s="1309"/>
      <c r="HOS411" s="1309"/>
      <c r="HOT411" s="1309"/>
      <c r="HOU411" s="1309"/>
      <c r="HOV411" s="1309"/>
      <c r="HOW411" s="1309"/>
      <c r="HOX411" s="1309"/>
      <c r="HOY411" s="1309"/>
      <c r="HOZ411" s="1309"/>
      <c r="HPA411" s="1309"/>
      <c r="HPB411" s="1309"/>
      <c r="HPC411" s="1309"/>
      <c r="HPD411" s="1309"/>
      <c r="HPE411" s="1309"/>
      <c r="HPF411" s="1309"/>
      <c r="HPG411" s="1309"/>
      <c r="HPH411" s="1309"/>
      <c r="HPI411" s="1309"/>
      <c r="HPJ411" s="1309"/>
      <c r="HPK411" s="1309"/>
      <c r="HPL411" s="1309"/>
      <c r="HPM411" s="1309"/>
      <c r="HPN411" s="1309"/>
      <c r="HPO411" s="1309"/>
      <c r="HPP411" s="1309"/>
      <c r="HPQ411" s="1309"/>
      <c r="HPR411" s="1309"/>
      <c r="HPS411" s="1309"/>
      <c r="HPT411" s="1309"/>
      <c r="HPU411" s="1309"/>
      <c r="HPV411" s="1309"/>
      <c r="HPW411" s="1309"/>
      <c r="HPX411" s="1309"/>
      <c r="HPY411" s="1309"/>
      <c r="HPZ411" s="1309"/>
      <c r="HQA411" s="1309"/>
      <c r="HQB411" s="1309"/>
      <c r="HQC411" s="1309"/>
      <c r="HQD411" s="1309"/>
      <c r="HQE411" s="1309"/>
      <c r="HQF411" s="1309"/>
      <c r="HQG411" s="1309"/>
      <c r="HQH411" s="1309"/>
      <c r="HQI411" s="1309"/>
      <c r="HQJ411" s="1309"/>
      <c r="HQK411" s="1309"/>
      <c r="HQL411" s="1309"/>
      <c r="HQM411" s="1309"/>
      <c r="HQN411" s="1309"/>
      <c r="HQO411" s="1309"/>
      <c r="HQP411" s="1309"/>
      <c r="HQQ411" s="1309"/>
      <c r="HQR411" s="1309"/>
      <c r="HQS411" s="1309"/>
      <c r="HQT411" s="1309"/>
      <c r="HQU411" s="1309"/>
      <c r="HQV411" s="1309"/>
      <c r="HQW411" s="1309"/>
      <c r="HQX411" s="1309"/>
      <c r="HQY411" s="1309"/>
      <c r="HQZ411" s="1309"/>
      <c r="HRA411" s="1309"/>
      <c r="HRB411" s="1309"/>
      <c r="HRC411" s="1309"/>
      <c r="HRD411" s="1309"/>
      <c r="HRE411" s="1309"/>
      <c r="HRF411" s="1309"/>
      <c r="HRG411" s="1309"/>
      <c r="HRH411" s="1309"/>
      <c r="HRI411" s="1309"/>
      <c r="HRJ411" s="1309"/>
      <c r="HRK411" s="1309"/>
      <c r="HRL411" s="1309"/>
      <c r="HRM411" s="1309"/>
      <c r="HRN411" s="1309"/>
      <c r="HRO411" s="1309"/>
      <c r="HRP411" s="1309"/>
      <c r="HRQ411" s="1309"/>
      <c r="HRR411" s="1309"/>
      <c r="HRS411" s="1309"/>
      <c r="HRT411" s="1309"/>
      <c r="HRU411" s="1309"/>
      <c r="HRV411" s="1309"/>
      <c r="HRW411" s="1309"/>
      <c r="HRX411" s="1309"/>
      <c r="HRY411" s="1309"/>
      <c r="HRZ411" s="1309"/>
      <c r="HSA411" s="1309"/>
      <c r="HSB411" s="1309"/>
      <c r="HSC411" s="1309"/>
      <c r="HSD411" s="1309"/>
      <c r="HSE411" s="1309"/>
      <c r="HSF411" s="1309"/>
      <c r="HSG411" s="1309"/>
      <c r="HSH411" s="1309"/>
      <c r="HSI411" s="1309"/>
      <c r="HSJ411" s="1309"/>
      <c r="HSK411" s="1309"/>
      <c r="HSL411" s="1309"/>
      <c r="HSM411" s="1309"/>
      <c r="HSN411" s="1309"/>
      <c r="HSO411" s="1309"/>
      <c r="HSP411" s="1309"/>
      <c r="HSQ411" s="1309"/>
      <c r="HSR411" s="1309"/>
      <c r="HSS411" s="1309"/>
      <c r="HST411" s="1309"/>
      <c r="HSU411" s="1309"/>
      <c r="HSV411" s="1309"/>
      <c r="HSW411" s="1309"/>
      <c r="HSX411" s="1309"/>
      <c r="HSY411" s="1309"/>
      <c r="HSZ411" s="1309"/>
      <c r="HTA411" s="1309"/>
      <c r="HTB411" s="1309"/>
      <c r="HTC411" s="1309"/>
      <c r="HTD411" s="1309"/>
      <c r="HTE411" s="1309"/>
      <c r="HTF411" s="1309"/>
      <c r="HTG411" s="1309"/>
      <c r="HTH411" s="1309"/>
      <c r="HTI411" s="1309"/>
      <c r="HTJ411" s="1309"/>
      <c r="HTK411" s="1309"/>
      <c r="HTL411" s="1309"/>
      <c r="HTM411" s="1309"/>
      <c r="HTN411" s="1309"/>
      <c r="HTO411" s="1309"/>
      <c r="HTP411" s="1309"/>
      <c r="HTQ411" s="1309"/>
      <c r="HTR411" s="1309"/>
      <c r="HTS411" s="1309"/>
      <c r="HTT411" s="1309"/>
      <c r="HTU411" s="1309"/>
      <c r="HTV411" s="1309"/>
      <c r="HTW411" s="1309"/>
      <c r="HTX411" s="1309"/>
      <c r="HTY411" s="1309"/>
      <c r="HTZ411" s="1309"/>
      <c r="HUA411" s="1309"/>
      <c r="HUB411" s="1309"/>
      <c r="HUC411" s="1309"/>
      <c r="HUD411" s="1309"/>
      <c r="HUE411" s="1309"/>
      <c r="HUF411" s="1309"/>
      <c r="HUG411" s="1309"/>
      <c r="HUH411" s="1309"/>
      <c r="HUI411" s="1309"/>
      <c r="HUJ411" s="1309"/>
      <c r="HUK411" s="1309"/>
      <c r="HUL411" s="1309"/>
      <c r="HUM411" s="1309"/>
      <c r="HUN411" s="1309"/>
      <c r="HUO411" s="1309"/>
      <c r="HUP411" s="1309"/>
      <c r="HUQ411" s="1309"/>
      <c r="HUR411" s="1309"/>
      <c r="HUS411" s="1309"/>
      <c r="HUT411" s="1309"/>
      <c r="HUU411" s="1309"/>
      <c r="HUV411" s="1309"/>
      <c r="HUW411" s="1309"/>
      <c r="HUX411" s="1309"/>
      <c r="HUY411" s="1309"/>
      <c r="HUZ411" s="1309"/>
      <c r="HVA411" s="1309"/>
      <c r="HVB411" s="1309"/>
      <c r="HVC411" s="1309"/>
      <c r="HVD411" s="1309"/>
      <c r="HVE411" s="1309"/>
      <c r="HVF411" s="1309"/>
      <c r="HVG411" s="1309"/>
      <c r="HVH411" s="1309"/>
      <c r="HVI411" s="1309"/>
      <c r="HVJ411" s="1309"/>
      <c r="HVK411" s="1309"/>
      <c r="HVL411" s="1309"/>
      <c r="HVM411" s="1309"/>
      <c r="HVN411" s="1309"/>
      <c r="HVO411" s="1309"/>
      <c r="HVP411" s="1309"/>
      <c r="HVQ411" s="1309"/>
      <c r="HVR411" s="1309"/>
      <c r="HVS411" s="1309"/>
      <c r="HVT411" s="1309"/>
      <c r="HVU411" s="1309"/>
      <c r="HVV411" s="1309"/>
      <c r="HVW411" s="1309"/>
      <c r="HVX411" s="1309"/>
      <c r="HVY411" s="1309"/>
      <c r="HVZ411" s="1309"/>
      <c r="HWA411" s="1309"/>
      <c r="HWB411" s="1309"/>
      <c r="HWC411" s="1309"/>
      <c r="HWD411" s="1309"/>
      <c r="HWE411" s="1309"/>
      <c r="HWF411" s="1309"/>
      <c r="HWG411" s="1309"/>
      <c r="HWH411" s="1309"/>
      <c r="HWI411" s="1309"/>
      <c r="HWJ411" s="1309"/>
      <c r="HWK411" s="1309"/>
      <c r="HWL411" s="1309"/>
      <c r="HWM411" s="1309"/>
      <c r="HWN411" s="1309"/>
      <c r="HWO411" s="1309"/>
      <c r="HWP411" s="1309"/>
      <c r="HWQ411" s="1309"/>
      <c r="HWR411" s="1309"/>
      <c r="HWS411" s="1309"/>
      <c r="HWT411" s="1309"/>
      <c r="HWU411" s="1309"/>
      <c r="HWV411" s="1309"/>
      <c r="HWW411" s="1309"/>
      <c r="HWX411" s="1309"/>
      <c r="HWY411" s="1309"/>
      <c r="HWZ411" s="1309"/>
      <c r="HXA411" s="1309"/>
      <c r="HXB411" s="1309"/>
      <c r="HXC411" s="1309"/>
      <c r="HXD411" s="1309"/>
      <c r="HXE411" s="1309"/>
      <c r="HXF411" s="1309"/>
      <c r="HXG411" s="1309"/>
      <c r="HXH411" s="1309"/>
      <c r="HXI411" s="1309"/>
      <c r="HXJ411" s="1309"/>
      <c r="HXK411" s="1309"/>
      <c r="HXL411" s="1309"/>
      <c r="HXM411" s="1309"/>
      <c r="HXN411" s="1309"/>
      <c r="HXO411" s="1309"/>
      <c r="HXP411" s="1309"/>
      <c r="HXQ411" s="1309"/>
      <c r="HXR411" s="1309"/>
      <c r="HXS411" s="1309"/>
      <c r="HXT411" s="1309"/>
      <c r="HXU411" s="1309"/>
      <c r="HXV411" s="1309"/>
      <c r="HXW411" s="1309"/>
      <c r="HXX411" s="1309"/>
      <c r="HXY411" s="1309"/>
      <c r="HXZ411" s="1309"/>
      <c r="HYA411" s="1309"/>
      <c r="HYB411" s="1309"/>
      <c r="HYC411" s="1309"/>
      <c r="HYD411" s="1309"/>
      <c r="HYE411" s="1309"/>
      <c r="HYF411" s="1309"/>
      <c r="HYG411" s="1309"/>
      <c r="HYH411" s="1309"/>
      <c r="HYI411" s="1309"/>
      <c r="HYJ411" s="1309"/>
      <c r="HYK411" s="1309"/>
      <c r="HYL411" s="1309"/>
      <c r="HYM411" s="1309"/>
      <c r="HYN411" s="1309"/>
      <c r="HYO411" s="1309"/>
      <c r="HYP411" s="1309"/>
      <c r="HYQ411" s="1309"/>
      <c r="HYR411" s="1309"/>
      <c r="HYS411" s="1309"/>
      <c r="HYT411" s="1309"/>
      <c r="HYU411" s="1309"/>
      <c r="HYV411" s="1309"/>
      <c r="HYW411" s="1309"/>
      <c r="HYX411" s="1309"/>
      <c r="HYY411" s="1309"/>
      <c r="HYZ411" s="1309"/>
      <c r="HZA411" s="1309"/>
      <c r="HZB411" s="1309"/>
      <c r="HZC411" s="1309"/>
      <c r="HZD411" s="1309"/>
      <c r="HZE411" s="1309"/>
      <c r="HZF411" s="1309"/>
      <c r="HZG411" s="1309"/>
      <c r="HZH411" s="1309"/>
      <c r="HZI411" s="1309"/>
      <c r="HZJ411" s="1309"/>
      <c r="HZK411" s="1309"/>
      <c r="HZL411" s="1309"/>
      <c r="HZM411" s="1309"/>
      <c r="HZN411" s="1309"/>
      <c r="HZO411" s="1309"/>
      <c r="HZP411" s="1309"/>
      <c r="HZQ411" s="1309"/>
      <c r="HZR411" s="1309"/>
      <c r="HZS411" s="1309"/>
      <c r="HZT411" s="1309"/>
      <c r="HZU411" s="1309"/>
      <c r="HZV411" s="1309"/>
      <c r="HZW411" s="1309"/>
      <c r="HZX411" s="1309"/>
      <c r="HZY411" s="1309"/>
      <c r="HZZ411" s="1309"/>
      <c r="IAA411" s="1309"/>
      <c r="IAB411" s="1309"/>
      <c r="IAC411" s="1309"/>
      <c r="IAD411" s="1309"/>
      <c r="IAE411" s="1309"/>
      <c r="IAF411" s="1309"/>
      <c r="IAG411" s="1309"/>
      <c r="IAH411" s="1309"/>
      <c r="IAI411" s="1309"/>
      <c r="IAJ411" s="1309"/>
      <c r="IAK411" s="1309"/>
      <c r="IAL411" s="1309"/>
      <c r="IAM411" s="1309"/>
      <c r="IAN411" s="1309"/>
      <c r="IAO411" s="1309"/>
      <c r="IAP411" s="1309"/>
      <c r="IAQ411" s="1309"/>
      <c r="IAR411" s="1309"/>
      <c r="IAS411" s="1309"/>
      <c r="IAT411" s="1309"/>
      <c r="IAU411" s="1309"/>
      <c r="IAV411" s="1309"/>
      <c r="IAW411" s="1309"/>
      <c r="IAX411" s="1309"/>
      <c r="IAY411" s="1309"/>
      <c r="IAZ411" s="1309"/>
      <c r="IBA411" s="1309"/>
      <c r="IBB411" s="1309"/>
      <c r="IBC411" s="1309"/>
      <c r="IBD411" s="1309"/>
      <c r="IBE411" s="1309"/>
      <c r="IBF411" s="1309"/>
      <c r="IBG411" s="1309"/>
      <c r="IBH411" s="1309"/>
      <c r="IBI411" s="1309"/>
      <c r="IBJ411" s="1309"/>
      <c r="IBK411" s="1309"/>
      <c r="IBL411" s="1309"/>
      <c r="IBM411" s="1309"/>
      <c r="IBN411" s="1309"/>
      <c r="IBO411" s="1309"/>
      <c r="IBP411" s="1309"/>
      <c r="IBQ411" s="1309"/>
      <c r="IBR411" s="1309"/>
      <c r="IBS411" s="1309"/>
      <c r="IBT411" s="1309"/>
      <c r="IBU411" s="1309"/>
      <c r="IBV411" s="1309"/>
      <c r="IBW411" s="1309"/>
      <c r="IBX411" s="1309"/>
      <c r="IBY411" s="1309"/>
      <c r="IBZ411" s="1309"/>
      <c r="ICA411" s="1309"/>
      <c r="ICB411" s="1309"/>
      <c r="ICC411" s="1309"/>
      <c r="ICD411" s="1309"/>
      <c r="ICE411" s="1309"/>
      <c r="ICF411" s="1309"/>
      <c r="ICG411" s="1309"/>
      <c r="ICH411" s="1309"/>
      <c r="ICI411" s="1309"/>
      <c r="ICJ411" s="1309"/>
      <c r="ICK411" s="1309"/>
      <c r="ICL411" s="1309"/>
      <c r="ICM411" s="1309"/>
      <c r="ICN411" s="1309"/>
      <c r="ICO411" s="1309"/>
      <c r="ICP411" s="1309"/>
      <c r="ICQ411" s="1309"/>
      <c r="ICR411" s="1309"/>
      <c r="ICS411" s="1309"/>
      <c r="ICT411" s="1309"/>
      <c r="ICU411" s="1309"/>
      <c r="ICV411" s="1309"/>
      <c r="ICW411" s="1309"/>
      <c r="ICX411" s="1309"/>
      <c r="ICY411" s="1309"/>
      <c r="ICZ411" s="1309"/>
      <c r="IDA411" s="1309"/>
      <c r="IDB411" s="1309"/>
      <c r="IDC411" s="1309"/>
      <c r="IDD411" s="1309"/>
      <c r="IDE411" s="1309"/>
      <c r="IDF411" s="1309"/>
      <c r="IDG411" s="1309"/>
      <c r="IDH411" s="1309"/>
      <c r="IDI411" s="1309"/>
      <c r="IDJ411" s="1309"/>
      <c r="IDK411" s="1309"/>
      <c r="IDL411" s="1309"/>
      <c r="IDM411" s="1309"/>
      <c r="IDN411" s="1309"/>
      <c r="IDO411" s="1309"/>
      <c r="IDP411" s="1309"/>
      <c r="IDQ411" s="1309"/>
      <c r="IDR411" s="1309"/>
      <c r="IDS411" s="1309"/>
      <c r="IDT411" s="1309"/>
      <c r="IDU411" s="1309"/>
      <c r="IDV411" s="1309"/>
      <c r="IDW411" s="1309"/>
      <c r="IDX411" s="1309"/>
      <c r="IDY411" s="1309"/>
      <c r="IDZ411" s="1309"/>
      <c r="IEA411" s="1309"/>
      <c r="IEB411" s="1309"/>
      <c r="IEC411" s="1309"/>
      <c r="IED411" s="1309"/>
      <c r="IEE411" s="1309"/>
      <c r="IEF411" s="1309"/>
      <c r="IEG411" s="1309"/>
      <c r="IEH411" s="1309"/>
      <c r="IEI411" s="1309"/>
      <c r="IEJ411" s="1309"/>
      <c r="IEK411" s="1309"/>
      <c r="IEL411" s="1309"/>
      <c r="IEM411" s="1309"/>
      <c r="IEN411" s="1309"/>
      <c r="IEO411" s="1309"/>
      <c r="IEP411" s="1309"/>
      <c r="IEQ411" s="1309"/>
      <c r="IER411" s="1309"/>
      <c r="IES411" s="1309"/>
      <c r="IET411" s="1309"/>
      <c r="IEU411" s="1309"/>
      <c r="IEV411" s="1309"/>
      <c r="IEW411" s="1309"/>
      <c r="IEX411" s="1309"/>
      <c r="IEY411" s="1309"/>
      <c r="IEZ411" s="1309"/>
      <c r="IFA411" s="1309"/>
      <c r="IFB411" s="1309"/>
      <c r="IFC411" s="1309"/>
      <c r="IFD411" s="1309"/>
      <c r="IFE411" s="1309"/>
      <c r="IFF411" s="1309"/>
      <c r="IFG411" s="1309"/>
      <c r="IFH411" s="1309"/>
      <c r="IFI411" s="1309"/>
      <c r="IFJ411" s="1309"/>
      <c r="IFK411" s="1309"/>
      <c r="IFL411" s="1309"/>
      <c r="IFM411" s="1309"/>
      <c r="IFN411" s="1309"/>
      <c r="IFO411" s="1309"/>
      <c r="IFP411" s="1309"/>
      <c r="IFQ411" s="1309"/>
      <c r="IFR411" s="1309"/>
      <c r="IFS411" s="1309"/>
      <c r="IFT411" s="1309"/>
      <c r="IFU411" s="1309"/>
      <c r="IFV411" s="1309"/>
      <c r="IFW411" s="1309"/>
      <c r="IFX411" s="1309"/>
      <c r="IFY411" s="1309"/>
      <c r="IFZ411" s="1309"/>
      <c r="IGA411" s="1309"/>
      <c r="IGB411" s="1309"/>
      <c r="IGC411" s="1309"/>
      <c r="IGD411" s="1309"/>
      <c r="IGE411" s="1309"/>
      <c r="IGF411" s="1309"/>
      <c r="IGG411" s="1309"/>
      <c r="IGH411" s="1309"/>
      <c r="IGI411" s="1309"/>
      <c r="IGJ411" s="1309"/>
      <c r="IGK411" s="1309"/>
      <c r="IGL411" s="1309"/>
      <c r="IGM411" s="1309"/>
      <c r="IGN411" s="1309"/>
      <c r="IGO411" s="1309"/>
      <c r="IGP411" s="1309"/>
      <c r="IGQ411" s="1309"/>
      <c r="IGR411" s="1309"/>
      <c r="IGS411" s="1309"/>
      <c r="IGT411" s="1309"/>
      <c r="IGU411" s="1309"/>
      <c r="IGV411" s="1309"/>
      <c r="IGW411" s="1309"/>
      <c r="IGX411" s="1309"/>
      <c r="IGY411" s="1309"/>
      <c r="IGZ411" s="1309"/>
      <c r="IHA411" s="1309"/>
      <c r="IHB411" s="1309"/>
      <c r="IHC411" s="1309"/>
      <c r="IHD411" s="1309"/>
      <c r="IHE411" s="1309"/>
      <c r="IHF411" s="1309"/>
      <c r="IHG411" s="1309"/>
      <c r="IHH411" s="1309"/>
      <c r="IHI411" s="1309"/>
      <c r="IHJ411" s="1309"/>
      <c r="IHK411" s="1309"/>
      <c r="IHL411" s="1309"/>
      <c r="IHM411" s="1309"/>
      <c r="IHN411" s="1309"/>
      <c r="IHO411" s="1309"/>
      <c r="IHP411" s="1309"/>
      <c r="IHQ411" s="1309"/>
      <c r="IHR411" s="1309"/>
      <c r="IHS411" s="1309"/>
      <c r="IHT411" s="1309"/>
      <c r="IHU411" s="1309"/>
      <c r="IHV411" s="1309"/>
      <c r="IHW411" s="1309"/>
      <c r="IHX411" s="1309"/>
      <c r="IHY411" s="1309"/>
      <c r="IHZ411" s="1309"/>
      <c r="IIA411" s="1309"/>
      <c r="IIB411" s="1309"/>
      <c r="IIC411" s="1309"/>
      <c r="IID411" s="1309"/>
      <c r="IIE411" s="1309"/>
      <c r="IIF411" s="1309"/>
      <c r="IIG411" s="1309"/>
      <c r="IIH411" s="1309"/>
      <c r="III411" s="1309"/>
      <c r="IIJ411" s="1309"/>
      <c r="IIK411" s="1309"/>
      <c r="IIL411" s="1309"/>
      <c r="IIM411" s="1309"/>
      <c r="IIN411" s="1309"/>
      <c r="IIO411" s="1309"/>
      <c r="IIP411" s="1309"/>
      <c r="IIQ411" s="1309"/>
      <c r="IIR411" s="1309"/>
      <c r="IIS411" s="1309"/>
      <c r="IIT411" s="1309"/>
      <c r="IIU411" s="1309"/>
      <c r="IIV411" s="1309"/>
      <c r="IIW411" s="1309"/>
      <c r="IIX411" s="1309"/>
      <c r="IIY411" s="1309"/>
      <c r="IIZ411" s="1309"/>
      <c r="IJA411" s="1309"/>
      <c r="IJB411" s="1309"/>
      <c r="IJC411" s="1309"/>
      <c r="IJD411" s="1309"/>
      <c r="IJE411" s="1309"/>
      <c r="IJF411" s="1309"/>
      <c r="IJG411" s="1309"/>
      <c r="IJH411" s="1309"/>
      <c r="IJI411" s="1309"/>
      <c r="IJJ411" s="1309"/>
      <c r="IJK411" s="1309"/>
      <c r="IJL411" s="1309"/>
      <c r="IJM411" s="1309"/>
      <c r="IJN411" s="1309"/>
      <c r="IJO411" s="1309"/>
      <c r="IJP411" s="1309"/>
      <c r="IJQ411" s="1309"/>
      <c r="IJR411" s="1309"/>
      <c r="IJS411" s="1309"/>
      <c r="IJT411" s="1309"/>
      <c r="IJU411" s="1309"/>
      <c r="IJV411" s="1309"/>
      <c r="IJW411" s="1309"/>
      <c r="IJX411" s="1309"/>
      <c r="IJY411" s="1309"/>
      <c r="IJZ411" s="1309"/>
      <c r="IKA411" s="1309"/>
      <c r="IKB411" s="1309"/>
      <c r="IKC411" s="1309"/>
      <c r="IKD411" s="1309"/>
      <c r="IKE411" s="1309"/>
      <c r="IKF411" s="1309"/>
      <c r="IKG411" s="1309"/>
      <c r="IKH411" s="1309"/>
      <c r="IKI411" s="1309"/>
      <c r="IKJ411" s="1309"/>
      <c r="IKK411" s="1309"/>
      <c r="IKL411" s="1309"/>
      <c r="IKM411" s="1309"/>
      <c r="IKN411" s="1309"/>
      <c r="IKO411" s="1309"/>
      <c r="IKP411" s="1309"/>
      <c r="IKQ411" s="1309"/>
      <c r="IKR411" s="1309"/>
      <c r="IKS411" s="1309"/>
      <c r="IKT411" s="1309"/>
      <c r="IKU411" s="1309"/>
      <c r="IKV411" s="1309"/>
      <c r="IKW411" s="1309"/>
      <c r="IKX411" s="1309"/>
      <c r="IKY411" s="1309"/>
      <c r="IKZ411" s="1309"/>
      <c r="ILA411" s="1309"/>
      <c r="ILB411" s="1309"/>
      <c r="ILC411" s="1309"/>
      <c r="ILD411" s="1309"/>
      <c r="ILE411" s="1309"/>
      <c r="ILF411" s="1309"/>
      <c r="ILG411" s="1309"/>
      <c r="ILH411" s="1309"/>
      <c r="ILI411" s="1309"/>
      <c r="ILJ411" s="1309"/>
      <c r="ILK411" s="1309"/>
      <c r="ILL411" s="1309"/>
      <c r="ILM411" s="1309"/>
      <c r="ILN411" s="1309"/>
      <c r="ILO411" s="1309"/>
      <c r="ILP411" s="1309"/>
      <c r="ILQ411" s="1309"/>
      <c r="ILR411" s="1309"/>
      <c r="ILS411" s="1309"/>
      <c r="ILT411" s="1309"/>
      <c r="ILU411" s="1309"/>
      <c r="ILV411" s="1309"/>
      <c r="ILW411" s="1309"/>
      <c r="ILX411" s="1309"/>
      <c r="ILY411" s="1309"/>
      <c r="ILZ411" s="1309"/>
      <c r="IMA411" s="1309"/>
      <c r="IMB411" s="1309"/>
      <c r="IMC411" s="1309"/>
      <c r="IMD411" s="1309"/>
      <c r="IME411" s="1309"/>
      <c r="IMF411" s="1309"/>
      <c r="IMG411" s="1309"/>
      <c r="IMH411" s="1309"/>
      <c r="IMI411" s="1309"/>
      <c r="IMJ411" s="1309"/>
      <c r="IMK411" s="1309"/>
      <c r="IML411" s="1309"/>
      <c r="IMM411" s="1309"/>
      <c r="IMN411" s="1309"/>
      <c r="IMO411" s="1309"/>
      <c r="IMP411" s="1309"/>
      <c r="IMQ411" s="1309"/>
      <c r="IMR411" s="1309"/>
      <c r="IMS411" s="1309"/>
      <c r="IMT411" s="1309"/>
      <c r="IMU411" s="1309"/>
      <c r="IMV411" s="1309"/>
      <c r="IMW411" s="1309"/>
      <c r="IMX411" s="1309"/>
      <c r="IMY411" s="1309"/>
      <c r="IMZ411" s="1309"/>
      <c r="INA411" s="1309"/>
      <c r="INB411" s="1309"/>
      <c r="INC411" s="1309"/>
      <c r="IND411" s="1309"/>
      <c r="INE411" s="1309"/>
      <c r="INF411" s="1309"/>
      <c r="ING411" s="1309"/>
      <c r="INH411" s="1309"/>
      <c r="INI411" s="1309"/>
      <c r="INJ411" s="1309"/>
      <c r="INK411" s="1309"/>
      <c r="INL411" s="1309"/>
      <c r="INM411" s="1309"/>
      <c r="INN411" s="1309"/>
      <c r="INO411" s="1309"/>
      <c r="INP411" s="1309"/>
      <c r="INQ411" s="1309"/>
      <c r="INR411" s="1309"/>
      <c r="INS411" s="1309"/>
      <c r="INT411" s="1309"/>
      <c r="INU411" s="1309"/>
      <c r="INV411" s="1309"/>
      <c r="INW411" s="1309"/>
      <c r="INX411" s="1309"/>
      <c r="INY411" s="1309"/>
      <c r="INZ411" s="1309"/>
      <c r="IOA411" s="1309"/>
      <c r="IOB411" s="1309"/>
      <c r="IOC411" s="1309"/>
      <c r="IOD411" s="1309"/>
      <c r="IOE411" s="1309"/>
      <c r="IOF411" s="1309"/>
      <c r="IOG411" s="1309"/>
      <c r="IOH411" s="1309"/>
      <c r="IOI411" s="1309"/>
      <c r="IOJ411" s="1309"/>
      <c r="IOK411" s="1309"/>
      <c r="IOL411" s="1309"/>
      <c r="IOM411" s="1309"/>
      <c r="ION411" s="1309"/>
      <c r="IOO411" s="1309"/>
      <c r="IOP411" s="1309"/>
      <c r="IOQ411" s="1309"/>
      <c r="IOR411" s="1309"/>
      <c r="IOS411" s="1309"/>
      <c r="IOT411" s="1309"/>
      <c r="IOU411" s="1309"/>
      <c r="IOV411" s="1309"/>
      <c r="IOW411" s="1309"/>
      <c r="IOX411" s="1309"/>
      <c r="IOY411" s="1309"/>
      <c r="IOZ411" s="1309"/>
      <c r="IPA411" s="1309"/>
      <c r="IPB411" s="1309"/>
      <c r="IPC411" s="1309"/>
      <c r="IPD411" s="1309"/>
      <c r="IPE411" s="1309"/>
      <c r="IPF411" s="1309"/>
      <c r="IPG411" s="1309"/>
      <c r="IPH411" s="1309"/>
      <c r="IPI411" s="1309"/>
      <c r="IPJ411" s="1309"/>
      <c r="IPK411" s="1309"/>
      <c r="IPL411" s="1309"/>
      <c r="IPM411" s="1309"/>
      <c r="IPN411" s="1309"/>
      <c r="IPO411" s="1309"/>
      <c r="IPP411" s="1309"/>
      <c r="IPQ411" s="1309"/>
      <c r="IPR411" s="1309"/>
      <c r="IPS411" s="1309"/>
      <c r="IPT411" s="1309"/>
      <c r="IPU411" s="1309"/>
      <c r="IPV411" s="1309"/>
      <c r="IPW411" s="1309"/>
      <c r="IPX411" s="1309"/>
      <c r="IPY411" s="1309"/>
      <c r="IPZ411" s="1309"/>
      <c r="IQA411" s="1309"/>
      <c r="IQB411" s="1309"/>
      <c r="IQC411" s="1309"/>
      <c r="IQD411" s="1309"/>
      <c r="IQE411" s="1309"/>
      <c r="IQF411" s="1309"/>
      <c r="IQG411" s="1309"/>
      <c r="IQH411" s="1309"/>
      <c r="IQI411" s="1309"/>
      <c r="IQJ411" s="1309"/>
      <c r="IQK411" s="1309"/>
      <c r="IQL411" s="1309"/>
      <c r="IQM411" s="1309"/>
      <c r="IQN411" s="1309"/>
      <c r="IQO411" s="1309"/>
      <c r="IQP411" s="1309"/>
      <c r="IQQ411" s="1309"/>
      <c r="IQR411" s="1309"/>
      <c r="IQS411" s="1309"/>
      <c r="IQT411" s="1309"/>
      <c r="IQU411" s="1309"/>
      <c r="IQV411" s="1309"/>
      <c r="IQW411" s="1309"/>
      <c r="IQX411" s="1309"/>
      <c r="IQY411" s="1309"/>
      <c r="IQZ411" s="1309"/>
      <c r="IRA411" s="1309"/>
      <c r="IRB411" s="1309"/>
      <c r="IRC411" s="1309"/>
      <c r="IRD411" s="1309"/>
      <c r="IRE411" s="1309"/>
      <c r="IRF411" s="1309"/>
      <c r="IRG411" s="1309"/>
      <c r="IRH411" s="1309"/>
      <c r="IRI411" s="1309"/>
      <c r="IRJ411" s="1309"/>
      <c r="IRK411" s="1309"/>
      <c r="IRL411" s="1309"/>
      <c r="IRM411" s="1309"/>
      <c r="IRN411" s="1309"/>
      <c r="IRO411" s="1309"/>
      <c r="IRP411" s="1309"/>
      <c r="IRQ411" s="1309"/>
      <c r="IRR411" s="1309"/>
      <c r="IRS411" s="1309"/>
      <c r="IRT411" s="1309"/>
      <c r="IRU411" s="1309"/>
      <c r="IRV411" s="1309"/>
      <c r="IRW411" s="1309"/>
      <c r="IRX411" s="1309"/>
      <c r="IRY411" s="1309"/>
      <c r="IRZ411" s="1309"/>
      <c r="ISA411" s="1309"/>
      <c r="ISB411" s="1309"/>
      <c r="ISC411" s="1309"/>
      <c r="ISD411" s="1309"/>
      <c r="ISE411" s="1309"/>
      <c r="ISF411" s="1309"/>
      <c r="ISG411" s="1309"/>
      <c r="ISH411" s="1309"/>
      <c r="ISI411" s="1309"/>
      <c r="ISJ411" s="1309"/>
      <c r="ISK411" s="1309"/>
      <c r="ISL411" s="1309"/>
      <c r="ISM411" s="1309"/>
      <c r="ISN411" s="1309"/>
      <c r="ISO411" s="1309"/>
      <c r="ISP411" s="1309"/>
      <c r="ISQ411" s="1309"/>
      <c r="ISR411" s="1309"/>
      <c r="ISS411" s="1309"/>
      <c r="IST411" s="1309"/>
      <c r="ISU411" s="1309"/>
      <c r="ISV411" s="1309"/>
      <c r="ISW411" s="1309"/>
      <c r="ISX411" s="1309"/>
      <c r="ISY411" s="1309"/>
      <c r="ISZ411" s="1309"/>
      <c r="ITA411" s="1309"/>
      <c r="ITB411" s="1309"/>
      <c r="ITC411" s="1309"/>
      <c r="ITD411" s="1309"/>
      <c r="ITE411" s="1309"/>
      <c r="ITF411" s="1309"/>
      <c r="ITG411" s="1309"/>
      <c r="ITH411" s="1309"/>
      <c r="ITI411" s="1309"/>
      <c r="ITJ411" s="1309"/>
      <c r="ITK411" s="1309"/>
      <c r="ITL411" s="1309"/>
      <c r="ITM411" s="1309"/>
      <c r="ITN411" s="1309"/>
      <c r="ITO411" s="1309"/>
      <c r="ITP411" s="1309"/>
      <c r="ITQ411" s="1309"/>
      <c r="ITR411" s="1309"/>
      <c r="ITS411" s="1309"/>
      <c r="ITT411" s="1309"/>
      <c r="ITU411" s="1309"/>
      <c r="ITV411" s="1309"/>
      <c r="ITW411" s="1309"/>
      <c r="ITX411" s="1309"/>
      <c r="ITY411" s="1309"/>
      <c r="ITZ411" s="1309"/>
      <c r="IUA411" s="1309"/>
      <c r="IUB411" s="1309"/>
      <c r="IUC411" s="1309"/>
      <c r="IUD411" s="1309"/>
      <c r="IUE411" s="1309"/>
      <c r="IUF411" s="1309"/>
      <c r="IUG411" s="1309"/>
      <c r="IUH411" s="1309"/>
      <c r="IUI411" s="1309"/>
      <c r="IUJ411" s="1309"/>
      <c r="IUK411" s="1309"/>
      <c r="IUL411" s="1309"/>
      <c r="IUM411" s="1309"/>
      <c r="IUN411" s="1309"/>
      <c r="IUO411" s="1309"/>
      <c r="IUP411" s="1309"/>
      <c r="IUQ411" s="1309"/>
      <c r="IUR411" s="1309"/>
      <c r="IUS411" s="1309"/>
      <c r="IUT411" s="1309"/>
      <c r="IUU411" s="1309"/>
      <c r="IUV411" s="1309"/>
      <c r="IUW411" s="1309"/>
      <c r="IUX411" s="1309"/>
      <c r="IUY411" s="1309"/>
      <c r="IUZ411" s="1309"/>
      <c r="IVA411" s="1309"/>
      <c r="IVB411" s="1309"/>
      <c r="IVC411" s="1309"/>
      <c r="IVD411" s="1309"/>
      <c r="IVE411" s="1309"/>
      <c r="IVF411" s="1309"/>
      <c r="IVG411" s="1309"/>
      <c r="IVH411" s="1309"/>
      <c r="IVI411" s="1309"/>
      <c r="IVJ411" s="1309"/>
      <c r="IVK411" s="1309"/>
      <c r="IVL411" s="1309"/>
      <c r="IVM411" s="1309"/>
      <c r="IVN411" s="1309"/>
      <c r="IVO411" s="1309"/>
      <c r="IVP411" s="1309"/>
      <c r="IVQ411" s="1309"/>
      <c r="IVR411" s="1309"/>
      <c r="IVS411" s="1309"/>
      <c r="IVT411" s="1309"/>
      <c r="IVU411" s="1309"/>
      <c r="IVV411" s="1309"/>
      <c r="IVW411" s="1309"/>
      <c r="IVX411" s="1309"/>
      <c r="IVY411" s="1309"/>
      <c r="IVZ411" s="1309"/>
      <c r="IWA411" s="1309"/>
      <c r="IWB411" s="1309"/>
      <c r="IWC411" s="1309"/>
      <c r="IWD411" s="1309"/>
      <c r="IWE411" s="1309"/>
      <c r="IWF411" s="1309"/>
      <c r="IWG411" s="1309"/>
      <c r="IWH411" s="1309"/>
      <c r="IWI411" s="1309"/>
      <c r="IWJ411" s="1309"/>
      <c r="IWK411" s="1309"/>
      <c r="IWL411" s="1309"/>
      <c r="IWM411" s="1309"/>
      <c r="IWN411" s="1309"/>
      <c r="IWO411" s="1309"/>
      <c r="IWP411" s="1309"/>
      <c r="IWQ411" s="1309"/>
      <c r="IWR411" s="1309"/>
      <c r="IWS411" s="1309"/>
      <c r="IWT411" s="1309"/>
      <c r="IWU411" s="1309"/>
      <c r="IWV411" s="1309"/>
      <c r="IWW411" s="1309"/>
      <c r="IWX411" s="1309"/>
      <c r="IWY411" s="1309"/>
      <c r="IWZ411" s="1309"/>
      <c r="IXA411" s="1309"/>
      <c r="IXB411" s="1309"/>
      <c r="IXC411" s="1309"/>
      <c r="IXD411" s="1309"/>
      <c r="IXE411" s="1309"/>
      <c r="IXF411" s="1309"/>
      <c r="IXG411" s="1309"/>
      <c r="IXH411" s="1309"/>
      <c r="IXI411" s="1309"/>
      <c r="IXJ411" s="1309"/>
      <c r="IXK411" s="1309"/>
      <c r="IXL411" s="1309"/>
      <c r="IXM411" s="1309"/>
      <c r="IXN411" s="1309"/>
      <c r="IXO411" s="1309"/>
      <c r="IXP411" s="1309"/>
      <c r="IXQ411" s="1309"/>
      <c r="IXR411" s="1309"/>
      <c r="IXS411" s="1309"/>
      <c r="IXT411" s="1309"/>
      <c r="IXU411" s="1309"/>
      <c r="IXV411" s="1309"/>
      <c r="IXW411" s="1309"/>
      <c r="IXX411" s="1309"/>
      <c r="IXY411" s="1309"/>
      <c r="IXZ411" s="1309"/>
      <c r="IYA411" s="1309"/>
      <c r="IYB411" s="1309"/>
      <c r="IYC411" s="1309"/>
      <c r="IYD411" s="1309"/>
      <c r="IYE411" s="1309"/>
      <c r="IYF411" s="1309"/>
      <c r="IYG411" s="1309"/>
      <c r="IYH411" s="1309"/>
      <c r="IYI411" s="1309"/>
      <c r="IYJ411" s="1309"/>
      <c r="IYK411" s="1309"/>
      <c r="IYL411" s="1309"/>
      <c r="IYM411" s="1309"/>
      <c r="IYN411" s="1309"/>
      <c r="IYO411" s="1309"/>
      <c r="IYP411" s="1309"/>
      <c r="IYQ411" s="1309"/>
      <c r="IYR411" s="1309"/>
      <c r="IYS411" s="1309"/>
      <c r="IYT411" s="1309"/>
      <c r="IYU411" s="1309"/>
      <c r="IYV411" s="1309"/>
      <c r="IYW411" s="1309"/>
      <c r="IYX411" s="1309"/>
      <c r="IYY411" s="1309"/>
      <c r="IYZ411" s="1309"/>
      <c r="IZA411" s="1309"/>
      <c r="IZB411" s="1309"/>
      <c r="IZC411" s="1309"/>
      <c r="IZD411" s="1309"/>
      <c r="IZE411" s="1309"/>
      <c r="IZF411" s="1309"/>
      <c r="IZG411" s="1309"/>
      <c r="IZH411" s="1309"/>
      <c r="IZI411" s="1309"/>
      <c r="IZJ411" s="1309"/>
      <c r="IZK411" s="1309"/>
      <c r="IZL411" s="1309"/>
      <c r="IZM411" s="1309"/>
      <c r="IZN411" s="1309"/>
      <c r="IZO411" s="1309"/>
      <c r="IZP411" s="1309"/>
      <c r="IZQ411" s="1309"/>
      <c r="IZR411" s="1309"/>
      <c r="IZS411" s="1309"/>
      <c r="IZT411" s="1309"/>
      <c r="IZU411" s="1309"/>
      <c r="IZV411" s="1309"/>
      <c r="IZW411" s="1309"/>
      <c r="IZX411" s="1309"/>
      <c r="IZY411" s="1309"/>
      <c r="IZZ411" s="1309"/>
      <c r="JAA411" s="1309"/>
      <c r="JAB411" s="1309"/>
      <c r="JAC411" s="1309"/>
      <c r="JAD411" s="1309"/>
      <c r="JAE411" s="1309"/>
      <c r="JAF411" s="1309"/>
      <c r="JAG411" s="1309"/>
      <c r="JAH411" s="1309"/>
      <c r="JAI411" s="1309"/>
      <c r="JAJ411" s="1309"/>
      <c r="JAK411" s="1309"/>
      <c r="JAL411" s="1309"/>
      <c r="JAM411" s="1309"/>
      <c r="JAN411" s="1309"/>
      <c r="JAO411" s="1309"/>
      <c r="JAP411" s="1309"/>
      <c r="JAQ411" s="1309"/>
      <c r="JAR411" s="1309"/>
      <c r="JAS411" s="1309"/>
      <c r="JAT411" s="1309"/>
      <c r="JAU411" s="1309"/>
      <c r="JAV411" s="1309"/>
      <c r="JAW411" s="1309"/>
      <c r="JAX411" s="1309"/>
      <c r="JAY411" s="1309"/>
      <c r="JAZ411" s="1309"/>
      <c r="JBA411" s="1309"/>
      <c r="JBB411" s="1309"/>
      <c r="JBC411" s="1309"/>
      <c r="JBD411" s="1309"/>
      <c r="JBE411" s="1309"/>
      <c r="JBF411" s="1309"/>
      <c r="JBG411" s="1309"/>
      <c r="JBH411" s="1309"/>
      <c r="JBI411" s="1309"/>
      <c r="JBJ411" s="1309"/>
      <c r="JBK411" s="1309"/>
      <c r="JBL411" s="1309"/>
      <c r="JBM411" s="1309"/>
      <c r="JBN411" s="1309"/>
      <c r="JBO411" s="1309"/>
      <c r="JBP411" s="1309"/>
      <c r="JBQ411" s="1309"/>
      <c r="JBR411" s="1309"/>
      <c r="JBS411" s="1309"/>
      <c r="JBT411" s="1309"/>
      <c r="JBU411" s="1309"/>
      <c r="JBV411" s="1309"/>
      <c r="JBW411" s="1309"/>
      <c r="JBX411" s="1309"/>
      <c r="JBY411" s="1309"/>
      <c r="JBZ411" s="1309"/>
      <c r="JCA411" s="1309"/>
      <c r="JCB411" s="1309"/>
      <c r="JCC411" s="1309"/>
      <c r="JCD411" s="1309"/>
      <c r="JCE411" s="1309"/>
      <c r="JCF411" s="1309"/>
      <c r="JCG411" s="1309"/>
      <c r="JCH411" s="1309"/>
      <c r="JCI411" s="1309"/>
      <c r="JCJ411" s="1309"/>
      <c r="JCK411" s="1309"/>
      <c r="JCL411" s="1309"/>
      <c r="JCM411" s="1309"/>
      <c r="JCN411" s="1309"/>
      <c r="JCO411" s="1309"/>
      <c r="JCP411" s="1309"/>
      <c r="JCQ411" s="1309"/>
      <c r="JCR411" s="1309"/>
      <c r="JCS411" s="1309"/>
      <c r="JCT411" s="1309"/>
      <c r="JCU411" s="1309"/>
      <c r="JCV411" s="1309"/>
      <c r="JCW411" s="1309"/>
      <c r="JCX411" s="1309"/>
      <c r="JCY411" s="1309"/>
      <c r="JCZ411" s="1309"/>
      <c r="JDA411" s="1309"/>
      <c r="JDB411" s="1309"/>
      <c r="JDC411" s="1309"/>
      <c r="JDD411" s="1309"/>
      <c r="JDE411" s="1309"/>
      <c r="JDF411" s="1309"/>
      <c r="JDG411" s="1309"/>
      <c r="JDH411" s="1309"/>
      <c r="JDI411" s="1309"/>
      <c r="JDJ411" s="1309"/>
      <c r="JDK411" s="1309"/>
      <c r="JDL411" s="1309"/>
      <c r="JDM411" s="1309"/>
      <c r="JDN411" s="1309"/>
      <c r="JDO411" s="1309"/>
      <c r="JDP411" s="1309"/>
      <c r="JDQ411" s="1309"/>
      <c r="JDR411" s="1309"/>
      <c r="JDS411" s="1309"/>
      <c r="JDT411" s="1309"/>
      <c r="JDU411" s="1309"/>
      <c r="JDV411" s="1309"/>
      <c r="JDW411" s="1309"/>
      <c r="JDX411" s="1309"/>
      <c r="JDY411" s="1309"/>
      <c r="JDZ411" s="1309"/>
      <c r="JEA411" s="1309"/>
      <c r="JEB411" s="1309"/>
      <c r="JEC411" s="1309"/>
      <c r="JED411" s="1309"/>
      <c r="JEE411" s="1309"/>
      <c r="JEF411" s="1309"/>
      <c r="JEG411" s="1309"/>
      <c r="JEH411" s="1309"/>
      <c r="JEI411" s="1309"/>
      <c r="JEJ411" s="1309"/>
      <c r="JEK411" s="1309"/>
      <c r="JEL411" s="1309"/>
      <c r="JEM411" s="1309"/>
      <c r="JEN411" s="1309"/>
      <c r="JEO411" s="1309"/>
      <c r="JEP411" s="1309"/>
      <c r="JEQ411" s="1309"/>
      <c r="JER411" s="1309"/>
      <c r="JES411" s="1309"/>
      <c r="JET411" s="1309"/>
      <c r="JEU411" s="1309"/>
      <c r="JEV411" s="1309"/>
      <c r="JEW411" s="1309"/>
      <c r="JEX411" s="1309"/>
      <c r="JEY411" s="1309"/>
      <c r="JEZ411" s="1309"/>
      <c r="JFA411" s="1309"/>
      <c r="JFB411" s="1309"/>
      <c r="JFC411" s="1309"/>
      <c r="JFD411" s="1309"/>
      <c r="JFE411" s="1309"/>
      <c r="JFF411" s="1309"/>
      <c r="JFG411" s="1309"/>
      <c r="JFH411" s="1309"/>
      <c r="JFI411" s="1309"/>
      <c r="JFJ411" s="1309"/>
      <c r="JFK411" s="1309"/>
      <c r="JFL411" s="1309"/>
      <c r="JFM411" s="1309"/>
      <c r="JFN411" s="1309"/>
      <c r="JFO411" s="1309"/>
      <c r="JFP411" s="1309"/>
      <c r="JFQ411" s="1309"/>
      <c r="JFR411" s="1309"/>
      <c r="JFS411" s="1309"/>
      <c r="JFT411" s="1309"/>
      <c r="JFU411" s="1309"/>
      <c r="JFV411" s="1309"/>
      <c r="JFW411" s="1309"/>
      <c r="JFX411" s="1309"/>
      <c r="JFY411" s="1309"/>
      <c r="JFZ411" s="1309"/>
      <c r="JGA411" s="1309"/>
      <c r="JGB411" s="1309"/>
      <c r="JGC411" s="1309"/>
      <c r="JGD411" s="1309"/>
      <c r="JGE411" s="1309"/>
      <c r="JGF411" s="1309"/>
      <c r="JGG411" s="1309"/>
      <c r="JGH411" s="1309"/>
      <c r="JGI411" s="1309"/>
      <c r="JGJ411" s="1309"/>
      <c r="JGK411" s="1309"/>
      <c r="JGL411" s="1309"/>
      <c r="JGM411" s="1309"/>
      <c r="JGN411" s="1309"/>
      <c r="JGO411" s="1309"/>
      <c r="JGP411" s="1309"/>
      <c r="JGQ411" s="1309"/>
      <c r="JGR411" s="1309"/>
      <c r="JGS411" s="1309"/>
      <c r="JGT411" s="1309"/>
      <c r="JGU411" s="1309"/>
      <c r="JGV411" s="1309"/>
      <c r="JGW411" s="1309"/>
      <c r="JGX411" s="1309"/>
      <c r="JGY411" s="1309"/>
      <c r="JGZ411" s="1309"/>
      <c r="JHA411" s="1309"/>
      <c r="JHB411" s="1309"/>
      <c r="JHC411" s="1309"/>
      <c r="JHD411" s="1309"/>
      <c r="JHE411" s="1309"/>
      <c r="JHF411" s="1309"/>
      <c r="JHG411" s="1309"/>
      <c r="JHH411" s="1309"/>
      <c r="JHI411" s="1309"/>
      <c r="JHJ411" s="1309"/>
      <c r="JHK411" s="1309"/>
      <c r="JHL411" s="1309"/>
      <c r="JHM411" s="1309"/>
      <c r="JHN411" s="1309"/>
      <c r="JHO411" s="1309"/>
      <c r="JHP411" s="1309"/>
      <c r="JHQ411" s="1309"/>
      <c r="JHR411" s="1309"/>
      <c r="JHS411" s="1309"/>
      <c r="JHT411" s="1309"/>
      <c r="JHU411" s="1309"/>
      <c r="JHV411" s="1309"/>
      <c r="JHW411" s="1309"/>
      <c r="JHX411" s="1309"/>
      <c r="JHY411" s="1309"/>
      <c r="JHZ411" s="1309"/>
      <c r="JIA411" s="1309"/>
      <c r="JIB411" s="1309"/>
      <c r="JIC411" s="1309"/>
      <c r="JID411" s="1309"/>
      <c r="JIE411" s="1309"/>
      <c r="JIF411" s="1309"/>
      <c r="JIG411" s="1309"/>
      <c r="JIH411" s="1309"/>
      <c r="JII411" s="1309"/>
      <c r="JIJ411" s="1309"/>
      <c r="JIK411" s="1309"/>
      <c r="JIL411" s="1309"/>
      <c r="JIM411" s="1309"/>
      <c r="JIN411" s="1309"/>
      <c r="JIO411" s="1309"/>
      <c r="JIP411" s="1309"/>
      <c r="JIQ411" s="1309"/>
      <c r="JIR411" s="1309"/>
      <c r="JIS411" s="1309"/>
      <c r="JIT411" s="1309"/>
      <c r="JIU411" s="1309"/>
      <c r="JIV411" s="1309"/>
      <c r="JIW411" s="1309"/>
      <c r="JIX411" s="1309"/>
      <c r="JIY411" s="1309"/>
      <c r="JIZ411" s="1309"/>
      <c r="JJA411" s="1309"/>
      <c r="JJB411" s="1309"/>
      <c r="JJC411" s="1309"/>
      <c r="JJD411" s="1309"/>
      <c r="JJE411" s="1309"/>
      <c r="JJF411" s="1309"/>
      <c r="JJG411" s="1309"/>
      <c r="JJH411" s="1309"/>
      <c r="JJI411" s="1309"/>
      <c r="JJJ411" s="1309"/>
      <c r="JJK411" s="1309"/>
      <c r="JJL411" s="1309"/>
      <c r="JJM411" s="1309"/>
      <c r="JJN411" s="1309"/>
      <c r="JJO411" s="1309"/>
      <c r="JJP411" s="1309"/>
      <c r="JJQ411" s="1309"/>
      <c r="JJR411" s="1309"/>
      <c r="JJS411" s="1309"/>
      <c r="JJT411" s="1309"/>
      <c r="JJU411" s="1309"/>
      <c r="JJV411" s="1309"/>
      <c r="JJW411" s="1309"/>
      <c r="JJX411" s="1309"/>
      <c r="JJY411" s="1309"/>
      <c r="JJZ411" s="1309"/>
      <c r="JKA411" s="1309"/>
      <c r="JKB411" s="1309"/>
      <c r="JKC411" s="1309"/>
      <c r="JKD411" s="1309"/>
      <c r="JKE411" s="1309"/>
      <c r="JKF411" s="1309"/>
      <c r="JKG411" s="1309"/>
      <c r="JKH411" s="1309"/>
      <c r="JKI411" s="1309"/>
      <c r="JKJ411" s="1309"/>
      <c r="JKK411" s="1309"/>
      <c r="JKL411" s="1309"/>
      <c r="JKM411" s="1309"/>
      <c r="JKN411" s="1309"/>
      <c r="JKO411" s="1309"/>
      <c r="JKP411" s="1309"/>
      <c r="JKQ411" s="1309"/>
      <c r="JKR411" s="1309"/>
      <c r="JKS411" s="1309"/>
      <c r="JKT411" s="1309"/>
      <c r="JKU411" s="1309"/>
      <c r="JKV411" s="1309"/>
      <c r="JKW411" s="1309"/>
      <c r="JKX411" s="1309"/>
      <c r="JKY411" s="1309"/>
      <c r="JKZ411" s="1309"/>
      <c r="JLA411" s="1309"/>
      <c r="JLB411" s="1309"/>
      <c r="JLC411" s="1309"/>
      <c r="JLD411" s="1309"/>
      <c r="JLE411" s="1309"/>
      <c r="JLF411" s="1309"/>
      <c r="JLG411" s="1309"/>
      <c r="JLH411" s="1309"/>
      <c r="JLI411" s="1309"/>
      <c r="JLJ411" s="1309"/>
      <c r="JLK411" s="1309"/>
      <c r="JLL411" s="1309"/>
      <c r="JLM411" s="1309"/>
      <c r="JLN411" s="1309"/>
      <c r="JLO411" s="1309"/>
      <c r="JLP411" s="1309"/>
      <c r="JLQ411" s="1309"/>
      <c r="JLR411" s="1309"/>
      <c r="JLS411" s="1309"/>
      <c r="JLT411" s="1309"/>
      <c r="JLU411" s="1309"/>
      <c r="JLV411" s="1309"/>
      <c r="JLW411" s="1309"/>
      <c r="JLX411" s="1309"/>
      <c r="JLY411" s="1309"/>
      <c r="JLZ411" s="1309"/>
      <c r="JMA411" s="1309"/>
      <c r="JMB411" s="1309"/>
      <c r="JMC411" s="1309"/>
      <c r="JMD411" s="1309"/>
      <c r="JME411" s="1309"/>
      <c r="JMF411" s="1309"/>
      <c r="JMG411" s="1309"/>
      <c r="JMH411" s="1309"/>
      <c r="JMI411" s="1309"/>
      <c r="JMJ411" s="1309"/>
      <c r="JMK411" s="1309"/>
      <c r="JML411" s="1309"/>
      <c r="JMM411" s="1309"/>
      <c r="JMN411" s="1309"/>
      <c r="JMO411" s="1309"/>
      <c r="JMP411" s="1309"/>
      <c r="JMQ411" s="1309"/>
      <c r="JMR411" s="1309"/>
      <c r="JMS411" s="1309"/>
      <c r="JMT411" s="1309"/>
      <c r="JMU411" s="1309"/>
      <c r="JMV411" s="1309"/>
      <c r="JMW411" s="1309"/>
      <c r="JMX411" s="1309"/>
      <c r="JMY411" s="1309"/>
      <c r="JMZ411" s="1309"/>
      <c r="JNA411" s="1309"/>
      <c r="JNB411" s="1309"/>
      <c r="JNC411" s="1309"/>
      <c r="JND411" s="1309"/>
      <c r="JNE411" s="1309"/>
      <c r="JNF411" s="1309"/>
      <c r="JNG411" s="1309"/>
      <c r="JNH411" s="1309"/>
      <c r="JNI411" s="1309"/>
      <c r="JNJ411" s="1309"/>
      <c r="JNK411" s="1309"/>
      <c r="JNL411" s="1309"/>
      <c r="JNM411" s="1309"/>
      <c r="JNN411" s="1309"/>
      <c r="JNO411" s="1309"/>
      <c r="JNP411" s="1309"/>
      <c r="JNQ411" s="1309"/>
      <c r="JNR411" s="1309"/>
      <c r="JNS411" s="1309"/>
      <c r="JNT411" s="1309"/>
      <c r="JNU411" s="1309"/>
      <c r="JNV411" s="1309"/>
      <c r="JNW411" s="1309"/>
      <c r="JNX411" s="1309"/>
      <c r="JNY411" s="1309"/>
      <c r="JNZ411" s="1309"/>
      <c r="JOA411" s="1309"/>
      <c r="JOB411" s="1309"/>
      <c r="JOC411" s="1309"/>
      <c r="JOD411" s="1309"/>
      <c r="JOE411" s="1309"/>
      <c r="JOF411" s="1309"/>
      <c r="JOG411" s="1309"/>
      <c r="JOH411" s="1309"/>
      <c r="JOI411" s="1309"/>
      <c r="JOJ411" s="1309"/>
      <c r="JOK411" s="1309"/>
      <c r="JOL411" s="1309"/>
      <c r="JOM411" s="1309"/>
      <c r="JON411" s="1309"/>
      <c r="JOO411" s="1309"/>
      <c r="JOP411" s="1309"/>
      <c r="JOQ411" s="1309"/>
      <c r="JOR411" s="1309"/>
      <c r="JOS411" s="1309"/>
      <c r="JOT411" s="1309"/>
      <c r="JOU411" s="1309"/>
      <c r="JOV411" s="1309"/>
      <c r="JOW411" s="1309"/>
      <c r="JOX411" s="1309"/>
      <c r="JOY411" s="1309"/>
      <c r="JOZ411" s="1309"/>
      <c r="JPA411" s="1309"/>
      <c r="JPB411" s="1309"/>
      <c r="JPC411" s="1309"/>
      <c r="JPD411" s="1309"/>
      <c r="JPE411" s="1309"/>
      <c r="JPF411" s="1309"/>
      <c r="JPG411" s="1309"/>
      <c r="JPH411" s="1309"/>
      <c r="JPI411" s="1309"/>
      <c r="JPJ411" s="1309"/>
      <c r="JPK411" s="1309"/>
      <c r="JPL411" s="1309"/>
      <c r="JPM411" s="1309"/>
      <c r="JPN411" s="1309"/>
      <c r="JPO411" s="1309"/>
      <c r="JPP411" s="1309"/>
      <c r="JPQ411" s="1309"/>
      <c r="JPR411" s="1309"/>
      <c r="JPS411" s="1309"/>
      <c r="JPT411" s="1309"/>
      <c r="JPU411" s="1309"/>
      <c r="JPV411" s="1309"/>
      <c r="JPW411" s="1309"/>
      <c r="JPX411" s="1309"/>
      <c r="JPY411" s="1309"/>
      <c r="JPZ411" s="1309"/>
      <c r="JQA411" s="1309"/>
      <c r="JQB411" s="1309"/>
      <c r="JQC411" s="1309"/>
      <c r="JQD411" s="1309"/>
      <c r="JQE411" s="1309"/>
      <c r="JQF411" s="1309"/>
      <c r="JQG411" s="1309"/>
      <c r="JQH411" s="1309"/>
      <c r="JQI411" s="1309"/>
      <c r="JQJ411" s="1309"/>
      <c r="JQK411" s="1309"/>
      <c r="JQL411" s="1309"/>
      <c r="JQM411" s="1309"/>
      <c r="JQN411" s="1309"/>
      <c r="JQO411" s="1309"/>
      <c r="JQP411" s="1309"/>
      <c r="JQQ411" s="1309"/>
      <c r="JQR411" s="1309"/>
      <c r="JQS411" s="1309"/>
      <c r="JQT411" s="1309"/>
      <c r="JQU411" s="1309"/>
      <c r="JQV411" s="1309"/>
      <c r="JQW411" s="1309"/>
      <c r="JQX411" s="1309"/>
      <c r="JQY411" s="1309"/>
      <c r="JQZ411" s="1309"/>
      <c r="JRA411" s="1309"/>
      <c r="JRB411" s="1309"/>
      <c r="JRC411" s="1309"/>
      <c r="JRD411" s="1309"/>
      <c r="JRE411" s="1309"/>
      <c r="JRF411" s="1309"/>
      <c r="JRG411" s="1309"/>
      <c r="JRH411" s="1309"/>
      <c r="JRI411" s="1309"/>
      <c r="JRJ411" s="1309"/>
      <c r="JRK411" s="1309"/>
      <c r="JRL411" s="1309"/>
      <c r="JRM411" s="1309"/>
      <c r="JRN411" s="1309"/>
      <c r="JRO411" s="1309"/>
      <c r="JRP411" s="1309"/>
      <c r="JRQ411" s="1309"/>
      <c r="JRR411" s="1309"/>
      <c r="JRS411" s="1309"/>
      <c r="JRT411" s="1309"/>
      <c r="JRU411" s="1309"/>
      <c r="JRV411" s="1309"/>
      <c r="JRW411" s="1309"/>
      <c r="JRX411" s="1309"/>
      <c r="JRY411" s="1309"/>
      <c r="JRZ411" s="1309"/>
      <c r="JSA411" s="1309"/>
      <c r="JSB411" s="1309"/>
      <c r="JSC411" s="1309"/>
      <c r="JSD411" s="1309"/>
      <c r="JSE411" s="1309"/>
      <c r="JSF411" s="1309"/>
      <c r="JSG411" s="1309"/>
      <c r="JSH411" s="1309"/>
      <c r="JSI411" s="1309"/>
      <c r="JSJ411" s="1309"/>
      <c r="JSK411" s="1309"/>
      <c r="JSL411" s="1309"/>
      <c r="JSM411" s="1309"/>
      <c r="JSN411" s="1309"/>
      <c r="JSO411" s="1309"/>
      <c r="JSP411" s="1309"/>
      <c r="JSQ411" s="1309"/>
      <c r="JSR411" s="1309"/>
      <c r="JSS411" s="1309"/>
      <c r="JST411" s="1309"/>
      <c r="JSU411" s="1309"/>
      <c r="JSV411" s="1309"/>
      <c r="JSW411" s="1309"/>
      <c r="JSX411" s="1309"/>
      <c r="JSY411" s="1309"/>
      <c r="JSZ411" s="1309"/>
      <c r="JTA411" s="1309"/>
      <c r="JTB411" s="1309"/>
      <c r="JTC411" s="1309"/>
      <c r="JTD411" s="1309"/>
      <c r="JTE411" s="1309"/>
      <c r="JTF411" s="1309"/>
      <c r="JTG411" s="1309"/>
      <c r="JTH411" s="1309"/>
      <c r="JTI411" s="1309"/>
      <c r="JTJ411" s="1309"/>
      <c r="JTK411" s="1309"/>
      <c r="JTL411" s="1309"/>
      <c r="JTM411" s="1309"/>
      <c r="JTN411" s="1309"/>
      <c r="JTO411" s="1309"/>
      <c r="JTP411" s="1309"/>
      <c r="JTQ411" s="1309"/>
      <c r="JTR411" s="1309"/>
      <c r="JTS411" s="1309"/>
      <c r="JTT411" s="1309"/>
      <c r="JTU411" s="1309"/>
      <c r="JTV411" s="1309"/>
      <c r="JTW411" s="1309"/>
      <c r="JTX411" s="1309"/>
      <c r="JTY411" s="1309"/>
      <c r="JTZ411" s="1309"/>
      <c r="JUA411" s="1309"/>
      <c r="JUB411" s="1309"/>
      <c r="JUC411" s="1309"/>
      <c r="JUD411" s="1309"/>
      <c r="JUE411" s="1309"/>
      <c r="JUF411" s="1309"/>
      <c r="JUG411" s="1309"/>
      <c r="JUH411" s="1309"/>
      <c r="JUI411" s="1309"/>
      <c r="JUJ411" s="1309"/>
      <c r="JUK411" s="1309"/>
      <c r="JUL411" s="1309"/>
      <c r="JUM411" s="1309"/>
      <c r="JUN411" s="1309"/>
      <c r="JUO411" s="1309"/>
      <c r="JUP411" s="1309"/>
      <c r="JUQ411" s="1309"/>
      <c r="JUR411" s="1309"/>
      <c r="JUS411" s="1309"/>
      <c r="JUT411" s="1309"/>
      <c r="JUU411" s="1309"/>
      <c r="JUV411" s="1309"/>
      <c r="JUW411" s="1309"/>
      <c r="JUX411" s="1309"/>
      <c r="JUY411" s="1309"/>
      <c r="JUZ411" s="1309"/>
      <c r="JVA411" s="1309"/>
      <c r="JVB411" s="1309"/>
      <c r="JVC411" s="1309"/>
      <c r="JVD411" s="1309"/>
      <c r="JVE411" s="1309"/>
      <c r="JVF411" s="1309"/>
      <c r="JVG411" s="1309"/>
      <c r="JVH411" s="1309"/>
      <c r="JVI411" s="1309"/>
      <c r="JVJ411" s="1309"/>
      <c r="JVK411" s="1309"/>
      <c r="JVL411" s="1309"/>
      <c r="JVM411" s="1309"/>
      <c r="JVN411" s="1309"/>
      <c r="JVO411" s="1309"/>
      <c r="JVP411" s="1309"/>
      <c r="JVQ411" s="1309"/>
      <c r="JVR411" s="1309"/>
      <c r="JVS411" s="1309"/>
      <c r="JVT411" s="1309"/>
      <c r="JVU411" s="1309"/>
      <c r="JVV411" s="1309"/>
      <c r="JVW411" s="1309"/>
      <c r="JVX411" s="1309"/>
      <c r="JVY411" s="1309"/>
      <c r="JVZ411" s="1309"/>
      <c r="JWA411" s="1309"/>
      <c r="JWB411" s="1309"/>
      <c r="JWC411" s="1309"/>
      <c r="JWD411" s="1309"/>
      <c r="JWE411" s="1309"/>
      <c r="JWF411" s="1309"/>
      <c r="JWG411" s="1309"/>
      <c r="JWH411" s="1309"/>
      <c r="JWI411" s="1309"/>
      <c r="JWJ411" s="1309"/>
      <c r="JWK411" s="1309"/>
      <c r="JWL411" s="1309"/>
      <c r="JWM411" s="1309"/>
      <c r="JWN411" s="1309"/>
      <c r="JWO411" s="1309"/>
      <c r="JWP411" s="1309"/>
      <c r="JWQ411" s="1309"/>
      <c r="JWR411" s="1309"/>
      <c r="JWS411" s="1309"/>
      <c r="JWT411" s="1309"/>
      <c r="JWU411" s="1309"/>
      <c r="JWV411" s="1309"/>
      <c r="JWW411" s="1309"/>
      <c r="JWX411" s="1309"/>
      <c r="JWY411" s="1309"/>
      <c r="JWZ411" s="1309"/>
      <c r="JXA411" s="1309"/>
      <c r="JXB411" s="1309"/>
      <c r="JXC411" s="1309"/>
      <c r="JXD411" s="1309"/>
      <c r="JXE411" s="1309"/>
      <c r="JXF411" s="1309"/>
      <c r="JXG411" s="1309"/>
      <c r="JXH411" s="1309"/>
      <c r="JXI411" s="1309"/>
      <c r="JXJ411" s="1309"/>
      <c r="JXK411" s="1309"/>
      <c r="JXL411" s="1309"/>
      <c r="JXM411" s="1309"/>
      <c r="JXN411" s="1309"/>
      <c r="JXO411" s="1309"/>
      <c r="JXP411" s="1309"/>
      <c r="JXQ411" s="1309"/>
      <c r="JXR411" s="1309"/>
      <c r="JXS411" s="1309"/>
      <c r="JXT411" s="1309"/>
      <c r="JXU411" s="1309"/>
      <c r="JXV411" s="1309"/>
      <c r="JXW411" s="1309"/>
      <c r="JXX411" s="1309"/>
      <c r="JXY411" s="1309"/>
      <c r="JXZ411" s="1309"/>
      <c r="JYA411" s="1309"/>
      <c r="JYB411" s="1309"/>
      <c r="JYC411" s="1309"/>
      <c r="JYD411" s="1309"/>
      <c r="JYE411" s="1309"/>
      <c r="JYF411" s="1309"/>
      <c r="JYG411" s="1309"/>
      <c r="JYH411" s="1309"/>
      <c r="JYI411" s="1309"/>
      <c r="JYJ411" s="1309"/>
      <c r="JYK411" s="1309"/>
      <c r="JYL411" s="1309"/>
      <c r="JYM411" s="1309"/>
      <c r="JYN411" s="1309"/>
      <c r="JYO411" s="1309"/>
      <c r="JYP411" s="1309"/>
      <c r="JYQ411" s="1309"/>
      <c r="JYR411" s="1309"/>
      <c r="JYS411" s="1309"/>
      <c r="JYT411" s="1309"/>
      <c r="JYU411" s="1309"/>
      <c r="JYV411" s="1309"/>
      <c r="JYW411" s="1309"/>
      <c r="JYX411" s="1309"/>
      <c r="JYY411" s="1309"/>
      <c r="JYZ411" s="1309"/>
      <c r="JZA411" s="1309"/>
      <c r="JZB411" s="1309"/>
      <c r="JZC411" s="1309"/>
      <c r="JZD411" s="1309"/>
      <c r="JZE411" s="1309"/>
      <c r="JZF411" s="1309"/>
      <c r="JZG411" s="1309"/>
      <c r="JZH411" s="1309"/>
      <c r="JZI411" s="1309"/>
      <c r="JZJ411" s="1309"/>
      <c r="JZK411" s="1309"/>
      <c r="JZL411" s="1309"/>
      <c r="JZM411" s="1309"/>
      <c r="JZN411" s="1309"/>
      <c r="JZO411" s="1309"/>
      <c r="JZP411" s="1309"/>
      <c r="JZQ411" s="1309"/>
      <c r="JZR411" s="1309"/>
      <c r="JZS411" s="1309"/>
      <c r="JZT411" s="1309"/>
      <c r="JZU411" s="1309"/>
      <c r="JZV411" s="1309"/>
      <c r="JZW411" s="1309"/>
      <c r="JZX411" s="1309"/>
      <c r="JZY411" s="1309"/>
      <c r="JZZ411" s="1309"/>
      <c r="KAA411" s="1309"/>
      <c r="KAB411" s="1309"/>
      <c r="KAC411" s="1309"/>
      <c r="KAD411" s="1309"/>
      <c r="KAE411" s="1309"/>
      <c r="KAF411" s="1309"/>
      <c r="KAG411" s="1309"/>
      <c r="KAH411" s="1309"/>
      <c r="KAI411" s="1309"/>
      <c r="KAJ411" s="1309"/>
      <c r="KAK411" s="1309"/>
      <c r="KAL411" s="1309"/>
      <c r="KAM411" s="1309"/>
      <c r="KAN411" s="1309"/>
      <c r="KAO411" s="1309"/>
      <c r="KAP411" s="1309"/>
      <c r="KAQ411" s="1309"/>
      <c r="KAR411" s="1309"/>
      <c r="KAS411" s="1309"/>
      <c r="KAT411" s="1309"/>
      <c r="KAU411" s="1309"/>
      <c r="KAV411" s="1309"/>
      <c r="KAW411" s="1309"/>
      <c r="KAX411" s="1309"/>
      <c r="KAY411" s="1309"/>
      <c r="KAZ411" s="1309"/>
      <c r="KBA411" s="1309"/>
      <c r="KBB411" s="1309"/>
      <c r="KBC411" s="1309"/>
      <c r="KBD411" s="1309"/>
      <c r="KBE411" s="1309"/>
      <c r="KBF411" s="1309"/>
      <c r="KBG411" s="1309"/>
      <c r="KBH411" s="1309"/>
      <c r="KBI411" s="1309"/>
      <c r="KBJ411" s="1309"/>
      <c r="KBK411" s="1309"/>
      <c r="KBL411" s="1309"/>
      <c r="KBM411" s="1309"/>
      <c r="KBN411" s="1309"/>
      <c r="KBO411" s="1309"/>
      <c r="KBP411" s="1309"/>
      <c r="KBQ411" s="1309"/>
      <c r="KBR411" s="1309"/>
      <c r="KBS411" s="1309"/>
      <c r="KBT411" s="1309"/>
      <c r="KBU411" s="1309"/>
      <c r="KBV411" s="1309"/>
      <c r="KBW411" s="1309"/>
      <c r="KBX411" s="1309"/>
      <c r="KBY411" s="1309"/>
      <c r="KBZ411" s="1309"/>
      <c r="KCA411" s="1309"/>
      <c r="KCB411" s="1309"/>
      <c r="KCC411" s="1309"/>
      <c r="KCD411" s="1309"/>
      <c r="KCE411" s="1309"/>
      <c r="KCF411" s="1309"/>
      <c r="KCG411" s="1309"/>
      <c r="KCH411" s="1309"/>
      <c r="KCI411" s="1309"/>
      <c r="KCJ411" s="1309"/>
      <c r="KCK411" s="1309"/>
      <c r="KCL411" s="1309"/>
      <c r="KCM411" s="1309"/>
      <c r="KCN411" s="1309"/>
      <c r="KCO411" s="1309"/>
      <c r="KCP411" s="1309"/>
      <c r="KCQ411" s="1309"/>
      <c r="KCR411" s="1309"/>
      <c r="KCS411" s="1309"/>
      <c r="KCT411" s="1309"/>
      <c r="KCU411" s="1309"/>
      <c r="KCV411" s="1309"/>
      <c r="KCW411" s="1309"/>
      <c r="KCX411" s="1309"/>
      <c r="KCY411" s="1309"/>
      <c r="KCZ411" s="1309"/>
      <c r="KDA411" s="1309"/>
      <c r="KDB411" s="1309"/>
      <c r="KDC411" s="1309"/>
      <c r="KDD411" s="1309"/>
      <c r="KDE411" s="1309"/>
      <c r="KDF411" s="1309"/>
      <c r="KDG411" s="1309"/>
      <c r="KDH411" s="1309"/>
      <c r="KDI411" s="1309"/>
      <c r="KDJ411" s="1309"/>
      <c r="KDK411" s="1309"/>
      <c r="KDL411" s="1309"/>
      <c r="KDM411" s="1309"/>
      <c r="KDN411" s="1309"/>
      <c r="KDO411" s="1309"/>
      <c r="KDP411" s="1309"/>
      <c r="KDQ411" s="1309"/>
      <c r="KDR411" s="1309"/>
      <c r="KDS411" s="1309"/>
      <c r="KDT411" s="1309"/>
      <c r="KDU411" s="1309"/>
      <c r="KDV411" s="1309"/>
      <c r="KDW411" s="1309"/>
      <c r="KDX411" s="1309"/>
      <c r="KDY411" s="1309"/>
      <c r="KDZ411" s="1309"/>
      <c r="KEA411" s="1309"/>
      <c r="KEB411" s="1309"/>
      <c r="KEC411" s="1309"/>
      <c r="KED411" s="1309"/>
      <c r="KEE411" s="1309"/>
      <c r="KEF411" s="1309"/>
      <c r="KEG411" s="1309"/>
      <c r="KEH411" s="1309"/>
      <c r="KEI411" s="1309"/>
      <c r="KEJ411" s="1309"/>
      <c r="KEK411" s="1309"/>
      <c r="KEL411" s="1309"/>
      <c r="KEM411" s="1309"/>
      <c r="KEN411" s="1309"/>
      <c r="KEO411" s="1309"/>
      <c r="KEP411" s="1309"/>
      <c r="KEQ411" s="1309"/>
      <c r="KER411" s="1309"/>
      <c r="KES411" s="1309"/>
      <c r="KET411" s="1309"/>
      <c r="KEU411" s="1309"/>
      <c r="KEV411" s="1309"/>
      <c r="KEW411" s="1309"/>
      <c r="KEX411" s="1309"/>
      <c r="KEY411" s="1309"/>
      <c r="KEZ411" s="1309"/>
      <c r="KFA411" s="1309"/>
      <c r="KFB411" s="1309"/>
      <c r="KFC411" s="1309"/>
      <c r="KFD411" s="1309"/>
      <c r="KFE411" s="1309"/>
      <c r="KFF411" s="1309"/>
      <c r="KFG411" s="1309"/>
      <c r="KFH411" s="1309"/>
      <c r="KFI411" s="1309"/>
      <c r="KFJ411" s="1309"/>
      <c r="KFK411" s="1309"/>
      <c r="KFL411" s="1309"/>
      <c r="KFM411" s="1309"/>
      <c r="KFN411" s="1309"/>
      <c r="KFO411" s="1309"/>
      <c r="KFP411" s="1309"/>
      <c r="KFQ411" s="1309"/>
      <c r="KFR411" s="1309"/>
      <c r="KFS411" s="1309"/>
      <c r="KFT411" s="1309"/>
      <c r="KFU411" s="1309"/>
      <c r="KFV411" s="1309"/>
      <c r="KFW411" s="1309"/>
      <c r="KFX411" s="1309"/>
      <c r="KFY411" s="1309"/>
      <c r="KFZ411" s="1309"/>
      <c r="KGA411" s="1309"/>
      <c r="KGB411" s="1309"/>
      <c r="KGC411" s="1309"/>
      <c r="KGD411" s="1309"/>
      <c r="KGE411" s="1309"/>
      <c r="KGF411" s="1309"/>
      <c r="KGG411" s="1309"/>
      <c r="KGH411" s="1309"/>
      <c r="KGI411" s="1309"/>
      <c r="KGJ411" s="1309"/>
      <c r="KGK411" s="1309"/>
      <c r="KGL411" s="1309"/>
      <c r="KGM411" s="1309"/>
      <c r="KGN411" s="1309"/>
      <c r="KGO411" s="1309"/>
      <c r="KGP411" s="1309"/>
      <c r="KGQ411" s="1309"/>
      <c r="KGR411" s="1309"/>
      <c r="KGS411" s="1309"/>
      <c r="KGT411" s="1309"/>
      <c r="KGU411" s="1309"/>
      <c r="KGV411" s="1309"/>
      <c r="KGW411" s="1309"/>
      <c r="KGX411" s="1309"/>
      <c r="KGY411" s="1309"/>
      <c r="KGZ411" s="1309"/>
      <c r="KHA411" s="1309"/>
      <c r="KHB411" s="1309"/>
      <c r="KHC411" s="1309"/>
      <c r="KHD411" s="1309"/>
      <c r="KHE411" s="1309"/>
      <c r="KHF411" s="1309"/>
      <c r="KHG411" s="1309"/>
      <c r="KHH411" s="1309"/>
      <c r="KHI411" s="1309"/>
      <c r="KHJ411" s="1309"/>
      <c r="KHK411" s="1309"/>
      <c r="KHL411" s="1309"/>
      <c r="KHM411" s="1309"/>
      <c r="KHN411" s="1309"/>
      <c r="KHO411" s="1309"/>
      <c r="KHP411" s="1309"/>
      <c r="KHQ411" s="1309"/>
      <c r="KHR411" s="1309"/>
      <c r="KHS411" s="1309"/>
      <c r="KHT411" s="1309"/>
      <c r="KHU411" s="1309"/>
      <c r="KHV411" s="1309"/>
      <c r="KHW411" s="1309"/>
      <c r="KHX411" s="1309"/>
      <c r="KHY411" s="1309"/>
      <c r="KHZ411" s="1309"/>
      <c r="KIA411" s="1309"/>
      <c r="KIB411" s="1309"/>
      <c r="KIC411" s="1309"/>
      <c r="KID411" s="1309"/>
      <c r="KIE411" s="1309"/>
      <c r="KIF411" s="1309"/>
      <c r="KIG411" s="1309"/>
      <c r="KIH411" s="1309"/>
      <c r="KII411" s="1309"/>
      <c r="KIJ411" s="1309"/>
      <c r="KIK411" s="1309"/>
      <c r="KIL411" s="1309"/>
      <c r="KIM411" s="1309"/>
      <c r="KIN411" s="1309"/>
      <c r="KIO411" s="1309"/>
      <c r="KIP411" s="1309"/>
      <c r="KIQ411" s="1309"/>
      <c r="KIR411" s="1309"/>
      <c r="KIS411" s="1309"/>
      <c r="KIT411" s="1309"/>
      <c r="KIU411" s="1309"/>
      <c r="KIV411" s="1309"/>
      <c r="KIW411" s="1309"/>
      <c r="KIX411" s="1309"/>
      <c r="KIY411" s="1309"/>
      <c r="KIZ411" s="1309"/>
      <c r="KJA411" s="1309"/>
      <c r="KJB411" s="1309"/>
      <c r="KJC411" s="1309"/>
      <c r="KJD411" s="1309"/>
      <c r="KJE411" s="1309"/>
      <c r="KJF411" s="1309"/>
      <c r="KJG411" s="1309"/>
      <c r="KJH411" s="1309"/>
      <c r="KJI411" s="1309"/>
      <c r="KJJ411" s="1309"/>
      <c r="KJK411" s="1309"/>
      <c r="KJL411" s="1309"/>
      <c r="KJM411" s="1309"/>
      <c r="KJN411" s="1309"/>
      <c r="KJO411" s="1309"/>
      <c r="KJP411" s="1309"/>
      <c r="KJQ411" s="1309"/>
      <c r="KJR411" s="1309"/>
      <c r="KJS411" s="1309"/>
      <c r="KJT411" s="1309"/>
      <c r="KJU411" s="1309"/>
      <c r="KJV411" s="1309"/>
      <c r="KJW411" s="1309"/>
      <c r="KJX411" s="1309"/>
      <c r="KJY411" s="1309"/>
      <c r="KJZ411" s="1309"/>
      <c r="KKA411" s="1309"/>
      <c r="KKB411" s="1309"/>
      <c r="KKC411" s="1309"/>
      <c r="KKD411" s="1309"/>
      <c r="KKE411" s="1309"/>
      <c r="KKF411" s="1309"/>
      <c r="KKG411" s="1309"/>
      <c r="KKH411" s="1309"/>
      <c r="KKI411" s="1309"/>
      <c r="KKJ411" s="1309"/>
      <c r="KKK411" s="1309"/>
      <c r="KKL411" s="1309"/>
      <c r="KKM411" s="1309"/>
      <c r="KKN411" s="1309"/>
      <c r="KKO411" s="1309"/>
      <c r="KKP411" s="1309"/>
      <c r="KKQ411" s="1309"/>
      <c r="KKR411" s="1309"/>
      <c r="KKS411" s="1309"/>
      <c r="KKT411" s="1309"/>
      <c r="KKU411" s="1309"/>
      <c r="KKV411" s="1309"/>
      <c r="KKW411" s="1309"/>
      <c r="KKX411" s="1309"/>
      <c r="KKY411" s="1309"/>
      <c r="KKZ411" s="1309"/>
      <c r="KLA411" s="1309"/>
      <c r="KLB411" s="1309"/>
      <c r="KLC411" s="1309"/>
      <c r="KLD411" s="1309"/>
      <c r="KLE411" s="1309"/>
      <c r="KLF411" s="1309"/>
      <c r="KLG411" s="1309"/>
      <c r="KLH411" s="1309"/>
      <c r="KLI411" s="1309"/>
      <c r="KLJ411" s="1309"/>
      <c r="KLK411" s="1309"/>
      <c r="KLL411" s="1309"/>
      <c r="KLM411" s="1309"/>
      <c r="KLN411" s="1309"/>
      <c r="KLO411" s="1309"/>
      <c r="KLP411" s="1309"/>
      <c r="KLQ411" s="1309"/>
      <c r="KLR411" s="1309"/>
      <c r="KLS411" s="1309"/>
      <c r="KLT411" s="1309"/>
      <c r="KLU411" s="1309"/>
      <c r="KLV411" s="1309"/>
      <c r="KLW411" s="1309"/>
      <c r="KLX411" s="1309"/>
      <c r="KLY411" s="1309"/>
      <c r="KLZ411" s="1309"/>
      <c r="KMA411" s="1309"/>
      <c r="KMB411" s="1309"/>
      <c r="KMC411" s="1309"/>
      <c r="KMD411" s="1309"/>
      <c r="KME411" s="1309"/>
      <c r="KMF411" s="1309"/>
      <c r="KMG411" s="1309"/>
      <c r="KMH411" s="1309"/>
      <c r="KMI411" s="1309"/>
      <c r="KMJ411" s="1309"/>
      <c r="KMK411" s="1309"/>
      <c r="KML411" s="1309"/>
      <c r="KMM411" s="1309"/>
      <c r="KMN411" s="1309"/>
      <c r="KMO411" s="1309"/>
      <c r="KMP411" s="1309"/>
      <c r="KMQ411" s="1309"/>
      <c r="KMR411" s="1309"/>
      <c r="KMS411" s="1309"/>
      <c r="KMT411" s="1309"/>
      <c r="KMU411" s="1309"/>
      <c r="KMV411" s="1309"/>
      <c r="KMW411" s="1309"/>
      <c r="KMX411" s="1309"/>
      <c r="KMY411" s="1309"/>
      <c r="KMZ411" s="1309"/>
      <c r="KNA411" s="1309"/>
      <c r="KNB411" s="1309"/>
      <c r="KNC411" s="1309"/>
      <c r="KND411" s="1309"/>
      <c r="KNE411" s="1309"/>
      <c r="KNF411" s="1309"/>
      <c r="KNG411" s="1309"/>
      <c r="KNH411" s="1309"/>
      <c r="KNI411" s="1309"/>
      <c r="KNJ411" s="1309"/>
      <c r="KNK411" s="1309"/>
      <c r="KNL411" s="1309"/>
      <c r="KNM411" s="1309"/>
      <c r="KNN411" s="1309"/>
      <c r="KNO411" s="1309"/>
      <c r="KNP411" s="1309"/>
      <c r="KNQ411" s="1309"/>
      <c r="KNR411" s="1309"/>
      <c r="KNS411" s="1309"/>
      <c r="KNT411" s="1309"/>
      <c r="KNU411" s="1309"/>
      <c r="KNV411" s="1309"/>
      <c r="KNW411" s="1309"/>
      <c r="KNX411" s="1309"/>
      <c r="KNY411" s="1309"/>
      <c r="KNZ411" s="1309"/>
      <c r="KOA411" s="1309"/>
      <c r="KOB411" s="1309"/>
      <c r="KOC411" s="1309"/>
      <c r="KOD411" s="1309"/>
      <c r="KOE411" s="1309"/>
      <c r="KOF411" s="1309"/>
      <c r="KOG411" s="1309"/>
      <c r="KOH411" s="1309"/>
      <c r="KOI411" s="1309"/>
      <c r="KOJ411" s="1309"/>
      <c r="KOK411" s="1309"/>
      <c r="KOL411" s="1309"/>
      <c r="KOM411" s="1309"/>
      <c r="KON411" s="1309"/>
      <c r="KOO411" s="1309"/>
      <c r="KOP411" s="1309"/>
      <c r="KOQ411" s="1309"/>
      <c r="KOR411" s="1309"/>
      <c r="KOS411" s="1309"/>
      <c r="KOT411" s="1309"/>
      <c r="KOU411" s="1309"/>
      <c r="KOV411" s="1309"/>
      <c r="KOW411" s="1309"/>
      <c r="KOX411" s="1309"/>
      <c r="KOY411" s="1309"/>
      <c r="KOZ411" s="1309"/>
      <c r="KPA411" s="1309"/>
      <c r="KPB411" s="1309"/>
      <c r="KPC411" s="1309"/>
      <c r="KPD411" s="1309"/>
      <c r="KPE411" s="1309"/>
      <c r="KPF411" s="1309"/>
      <c r="KPG411" s="1309"/>
      <c r="KPH411" s="1309"/>
      <c r="KPI411" s="1309"/>
      <c r="KPJ411" s="1309"/>
      <c r="KPK411" s="1309"/>
      <c r="KPL411" s="1309"/>
      <c r="KPM411" s="1309"/>
      <c r="KPN411" s="1309"/>
      <c r="KPO411" s="1309"/>
      <c r="KPP411" s="1309"/>
      <c r="KPQ411" s="1309"/>
      <c r="KPR411" s="1309"/>
      <c r="KPS411" s="1309"/>
      <c r="KPT411" s="1309"/>
      <c r="KPU411" s="1309"/>
      <c r="KPV411" s="1309"/>
      <c r="KPW411" s="1309"/>
      <c r="KPX411" s="1309"/>
      <c r="KPY411" s="1309"/>
      <c r="KPZ411" s="1309"/>
      <c r="KQA411" s="1309"/>
      <c r="KQB411" s="1309"/>
      <c r="KQC411" s="1309"/>
      <c r="KQD411" s="1309"/>
      <c r="KQE411" s="1309"/>
      <c r="KQF411" s="1309"/>
      <c r="KQG411" s="1309"/>
      <c r="KQH411" s="1309"/>
      <c r="KQI411" s="1309"/>
      <c r="KQJ411" s="1309"/>
      <c r="KQK411" s="1309"/>
      <c r="KQL411" s="1309"/>
      <c r="KQM411" s="1309"/>
      <c r="KQN411" s="1309"/>
      <c r="KQO411" s="1309"/>
      <c r="KQP411" s="1309"/>
      <c r="KQQ411" s="1309"/>
      <c r="KQR411" s="1309"/>
      <c r="KQS411" s="1309"/>
      <c r="KQT411" s="1309"/>
      <c r="KQU411" s="1309"/>
      <c r="KQV411" s="1309"/>
      <c r="KQW411" s="1309"/>
      <c r="KQX411" s="1309"/>
      <c r="KQY411" s="1309"/>
      <c r="KQZ411" s="1309"/>
      <c r="KRA411" s="1309"/>
      <c r="KRB411" s="1309"/>
      <c r="KRC411" s="1309"/>
      <c r="KRD411" s="1309"/>
      <c r="KRE411" s="1309"/>
      <c r="KRF411" s="1309"/>
      <c r="KRG411" s="1309"/>
      <c r="KRH411" s="1309"/>
      <c r="KRI411" s="1309"/>
      <c r="KRJ411" s="1309"/>
      <c r="KRK411" s="1309"/>
      <c r="KRL411" s="1309"/>
      <c r="KRM411" s="1309"/>
      <c r="KRN411" s="1309"/>
      <c r="KRO411" s="1309"/>
      <c r="KRP411" s="1309"/>
      <c r="KRQ411" s="1309"/>
      <c r="KRR411" s="1309"/>
      <c r="KRS411" s="1309"/>
      <c r="KRT411" s="1309"/>
      <c r="KRU411" s="1309"/>
      <c r="KRV411" s="1309"/>
      <c r="KRW411" s="1309"/>
      <c r="KRX411" s="1309"/>
      <c r="KRY411" s="1309"/>
      <c r="KRZ411" s="1309"/>
      <c r="KSA411" s="1309"/>
      <c r="KSB411" s="1309"/>
      <c r="KSC411" s="1309"/>
      <c r="KSD411" s="1309"/>
      <c r="KSE411" s="1309"/>
      <c r="KSF411" s="1309"/>
      <c r="KSG411" s="1309"/>
      <c r="KSH411" s="1309"/>
      <c r="KSI411" s="1309"/>
      <c r="KSJ411" s="1309"/>
      <c r="KSK411" s="1309"/>
      <c r="KSL411" s="1309"/>
      <c r="KSM411" s="1309"/>
      <c r="KSN411" s="1309"/>
      <c r="KSO411" s="1309"/>
      <c r="KSP411" s="1309"/>
      <c r="KSQ411" s="1309"/>
      <c r="KSR411" s="1309"/>
      <c r="KSS411" s="1309"/>
      <c r="KST411" s="1309"/>
      <c r="KSU411" s="1309"/>
      <c r="KSV411" s="1309"/>
      <c r="KSW411" s="1309"/>
      <c r="KSX411" s="1309"/>
      <c r="KSY411" s="1309"/>
      <c r="KSZ411" s="1309"/>
      <c r="KTA411" s="1309"/>
      <c r="KTB411" s="1309"/>
      <c r="KTC411" s="1309"/>
      <c r="KTD411" s="1309"/>
      <c r="KTE411" s="1309"/>
      <c r="KTF411" s="1309"/>
      <c r="KTG411" s="1309"/>
      <c r="KTH411" s="1309"/>
      <c r="KTI411" s="1309"/>
      <c r="KTJ411" s="1309"/>
      <c r="KTK411" s="1309"/>
      <c r="KTL411" s="1309"/>
      <c r="KTM411" s="1309"/>
      <c r="KTN411" s="1309"/>
      <c r="KTO411" s="1309"/>
      <c r="KTP411" s="1309"/>
      <c r="KTQ411" s="1309"/>
      <c r="KTR411" s="1309"/>
      <c r="KTS411" s="1309"/>
      <c r="KTT411" s="1309"/>
      <c r="KTU411" s="1309"/>
      <c r="KTV411" s="1309"/>
      <c r="KTW411" s="1309"/>
      <c r="KTX411" s="1309"/>
      <c r="KTY411" s="1309"/>
      <c r="KTZ411" s="1309"/>
      <c r="KUA411" s="1309"/>
      <c r="KUB411" s="1309"/>
      <c r="KUC411" s="1309"/>
      <c r="KUD411" s="1309"/>
      <c r="KUE411" s="1309"/>
      <c r="KUF411" s="1309"/>
      <c r="KUG411" s="1309"/>
      <c r="KUH411" s="1309"/>
      <c r="KUI411" s="1309"/>
      <c r="KUJ411" s="1309"/>
      <c r="KUK411" s="1309"/>
      <c r="KUL411" s="1309"/>
      <c r="KUM411" s="1309"/>
      <c r="KUN411" s="1309"/>
      <c r="KUO411" s="1309"/>
      <c r="KUP411" s="1309"/>
      <c r="KUQ411" s="1309"/>
      <c r="KUR411" s="1309"/>
      <c r="KUS411" s="1309"/>
      <c r="KUT411" s="1309"/>
      <c r="KUU411" s="1309"/>
      <c r="KUV411" s="1309"/>
      <c r="KUW411" s="1309"/>
      <c r="KUX411" s="1309"/>
      <c r="KUY411" s="1309"/>
      <c r="KUZ411" s="1309"/>
      <c r="KVA411" s="1309"/>
      <c r="KVB411" s="1309"/>
      <c r="KVC411" s="1309"/>
      <c r="KVD411" s="1309"/>
      <c r="KVE411" s="1309"/>
      <c r="KVF411" s="1309"/>
      <c r="KVG411" s="1309"/>
      <c r="KVH411" s="1309"/>
      <c r="KVI411" s="1309"/>
      <c r="KVJ411" s="1309"/>
      <c r="KVK411" s="1309"/>
      <c r="KVL411" s="1309"/>
      <c r="KVM411" s="1309"/>
      <c r="KVN411" s="1309"/>
      <c r="KVO411" s="1309"/>
      <c r="KVP411" s="1309"/>
      <c r="KVQ411" s="1309"/>
      <c r="KVR411" s="1309"/>
      <c r="KVS411" s="1309"/>
      <c r="KVT411" s="1309"/>
      <c r="KVU411" s="1309"/>
      <c r="KVV411" s="1309"/>
      <c r="KVW411" s="1309"/>
      <c r="KVX411" s="1309"/>
      <c r="KVY411" s="1309"/>
      <c r="KVZ411" s="1309"/>
      <c r="KWA411" s="1309"/>
      <c r="KWB411" s="1309"/>
      <c r="KWC411" s="1309"/>
      <c r="KWD411" s="1309"/>
      <c r="KWE411" s="1309"/>
      <c r="KWF411" s="1309"/>
      <c r="KWG411" s="1309"/>
      <c r="KWH411" s="1309"/>
      <c r="KWI411" s="1309"/>
      <c r="KWJ411" s="1309"/>
      <c r="KWK411" s="1309"/>
      <c r="KWL411" s="1309"/>
      <c r="KWM411" s="1309"/>
      <c r="KWN411" s="1309"/>
      <c r="KWO411" s="1309"/>
      <c r="KWP411" s="1309"/>
      <c r="KWQ411" s="1309"/>
      <c r="KWR411" s="1309"/>
      <c r="KWS411" s="1309"/>
      <c r="KWT411" s="1309"/>
      <c r="KWU411" s="1309"/>
      <c r="KWV411" s="1309"/>
      <c r="KWW411" s="1309"/>
      <c r="KWX411" s="1309"/>
      <c r="KWY411" s="1309"/>
      <c r="KWZ411" s="1309"/>
      <c r="KXA411" s="1309"/>
      <c r="KXB411" s="1309"/>
      <c r="KXC411" s="1309"/>
      <c r="KXD411" s="1309"/>
      <c r="KXE411" s="1309"/>
      <c r="KXF411" s="1309"/>
      <c r="KXG411" s="1309"/>
      <c r="KXH411" s="1309"/>
      <c r="KXI411" s="1309"/>
      <c r="KXJ411" s="1309"/>
      <c r="KXK411" s="1309"/>
      <c r="KXL411" s="1309"/>
      <c r="KXM411" s="1309"/>
      <c r="KXN411" s="1309"/>
      <c r="KXO411" s="1309"/>
      <c r="KXP411" s="1309"/>
      <c r="KXQ411" s="1309"/>
      <c r="KXR411" s="1309"/>
      <c r="KXS411" s="1309"/>
      <c r="KXT411" s="1309"/>
      <c r="KXU411" s="1309"/>
      <c r="KXV411" s="1309"/>
      <c r="KXW411" s="1309"/>
      <c r="KXX411" s="1309"/>
      <c r="KXY411" s="1309"/>
      <c r="KXZ411" s="1309"/>
      <c r="KYA411" s="1309"/>
      <c r="KYB411" s="1309"/>
      <c r="KYC411" s="1309"/>
      <c r="KYD411" s="1309"/>
      <c r="KYE411" s="1309"/>
      <c r="KYF411" s="1309"/>
      <c r="KYG411" s="1309"/>
      <c r="KYH411" s="1309"/>
      <c r="KYI411" s="1309"/>
      <c r="KYJ411" s="1309"/>
      <c r="KYK411" s="1309"/>
      <c r="KYL411" s="1309"/>
      <c r="KYM411" s="1309"/>
      <c r="KYN411" s="1309"/>
      <c r="KYO411" s="1309"/>
      <c r="KYP411" s="1309"/>
      <c r="KYQ411" s="1309"/>
      <c r="KYR411" s="1309"/>
      <c r="KYS411" s="1309"/>
      <c r="KYT411" s="1309"/>
      <c r="KYU411" s="1309"/>
      <c r="KYV411" s="1309"/>
      <c r="KYW411" s="1309"/>
      <c r="KYX411" s="1309"/>
      <c r="KYY411" s="1309"/>
      <c r="KYZ411" s="1309"/>
      <c r="KZA411" s="1309"/>
      <c r="KZB411" s="1309"/>
      <c r="KZC411" s="1309"/>
      <c r="KZD411" s="1309"/>
      <c r="KZE411" s="1309"/>
      <c r="KZF411" s="1309"/>
      <c r="KZG411" s="1309"/>
      <c r="KZH411" s="1309"/>
      <c r="KZI411" s="1309"/>
      <c r="KZJ411" s="1309"/>
      <c r="KZK411" s="1309"/>
      <c r="KZL411" s="1309"/>
      <c r="KZM411" s="1309"/>
      <c r="KZN411" s="1309"/>
      <c r="KZO411" s="1309"/>
      <c r="KZP411" s="1309"/>
      <c r="KZQ411" s="1309"/>
      <c r="KZR411" s="1309"/>
      <c r="KZS411" s="1309"/>
      <c r="KZT411" s="1309"/>
      <c r="KZU411" s="1309"/>
      <c r="KZV411" s="1309"/>
      <c r="KZW411" s="1309"/>
      <c r="KZX411" s="1309"/>
      <c r="KZY411" s="1309"/>
      <c r="KZZ411" s="1309"/>
      <c r="LAA411" s="1309"/>
      <c r="LAB411" s="1309"/>
      <c r="LAC411" s="1309"/>
      <c r="LAD411" s="1309"/>
      <c r="LAE411" s="1309"/>
      <c r="LAF411" s="1309"/>
      <c r="LAG411" s="1309"/>
      <c r="LAH411" s="1309"/>
      <c r="LAI411" s="1309"/>
      <c r="LAJ411" s="1309"/>
      <c r="LAK411" s="1309"/>
      <c r="LAL411" s="1309"/>
      <c r="LAM411" s="1309"/>
      <c r="LAN411" s="1309"/>
      <c r="LAO411" s="1309"/>
      <c r="LAP411" s="1309"/>
      <c r="LAQ411" s="1309"/>
      <c r="LAR411" s="1309"/>
      <c r="LAS411" s="1309"/>
      <c r="LAT411" s="1309"/>
      <c r="LAU411" s="1309"/>
      <c r="LAV411" s="1309"/>
      <c r="LAW411" s="1309"/>
      <c r="LAX411" s="1309"/>
      <c r="LAY411" s="1309"/>
      <c r="LAZ411" s="1309"/>
      <c r="LBA411" s="1309"/>
      <c r="LBB411" s="1309"/>
      <c r="LBC411" s="1309"/>
      <c r="LBD411" s="1309"/>
      <c r="LBE411" s="1309"/>
      <c r="LBF411" s="1309"/>
      <c r="LBG411" s="1309"/>
      <c r="LBH411" s="1309"/>
      <c r="LBI411" s="1309"/>
      <c r="LBJ411" s="1309"/>
      <c r="LBK411" s="1309"/>
      <c r="LBL411" s="1309"/>
      <c r="LBM411" s="1309"/>
      <c r="LBN411" s="1309"/>
      <c r="LBO411" s="1309"/>
      <c r="LBP411" s="1309"/>
      <c r="LBQ411" s="1309"/>
      <c r="LBR411" s="1309"/>
      <c r="LBS411" s="1309"/>
      <c r="LBT411" s="1309"/>
      <c r="LBU411" s="1309"/>
      <c r="LBV411" s="1309"/>
      <c r="LBW411" s="1309"/>
      <c r="LBX411" s="1309"/>
      <c r="LBY411" s="1309"/>
      <c r="LBZ411" s="1309"/>
      <c r="LCA411" s="1309"/>
      <c r="LCB411" s="1309"/>
      <c r="LCC411" s="1309"/>
      <c r="LCD411" s="1309"/>
      <c r="LCE411" s="1309"/>
      <c r="LCF411" s="1309"/>
      <c r="LCG411" s="1309"/>
      <c r="LCH411" s="1309"/>
      <c r="LCI411" s="1309"/>
      <c r="LCJ411" s="1309"/>
      <c r="LCK411" s="1309"/>
      <c r="LCL411" s="1309"/>
      <c r="LCM411" s="1309"/>
      <c r="LCN411" s="1309"/>
      <c r="LCO411" s="1309"/>
      <c r="LCP411" s="1309"/>
      <c r="LCQ411" s="1309"/>
      <c r="LCR411" s="1309"/>
      <c r="LCS411" s="1309"/>
      <c r="LCT411" s="1309"/>
      <c r="LCU411" s="1309"/>
      <c r="LCV411" s="1309"/>
      <c r="LCW411" s="1309"/>
      <c r="LCX411" s="1309"/>
      <c r="LCY411" s="1309"/>
      <c r="LCZ411" s="1309"/>
      <c r="LDA411" s="1309"/>
      <c r="LDB411" s="1309"/>
      <c r="LDC411" s="1309"/>
      <c r="LDD411" s="1309"/>
      <c r="LDE411" s="1309"/>
      <c r="LDF411" s="1309"/>
      <c r="LDG411" s="1309"/>
      <c r="LDH411" s="1309"/>
      <c r="LDI411" s="1309"/>
      <c r="LDJ411" s="1309"/>
      <c r="LDK411" s="1309"/>
      <c r="LDL411" s="1309"/>
      <c r="LDM411" s="1309"/>
      <c r="LDN411" s="1309"/>
      <c r="LDO411" s="1309"/>
      <c r="LDP411" s="1309"/>
      <c r="LDQ411" s="1309"/>
      <c r="LDR411" s="1309"/>
      <c r="LDS411" s="1309"/>
      <c r="LDT411" s="1309"/>
      <c r="LDU411" s="1309"/>
      <c r="LDV411" s="1309"/>
      <c r="LDW411" s="1309"/>
      <c r="LDX411" s="1309"/>
      <c r="LDY411" s="1309"/>
      <c r="LDZ411" s="1309"/>
      <c r="LEA411" s="1309"/>
      <c r="LEB411" s="1309"/>
      <c r="LEC411" s="1309"/>
      <c r="LED411" s="1309"/>
      <c r="LEE411" s="1309"/>
      <c r="LEF411" s="1309"/>
      <c r="LEG411" s="1309"/>
      <c r="LEH411" s="1309"/>
      <c r="LEI411" s="1309"/>
      <c r="LEJ411" s="1309"/>
      <c r="LEK411" s="1309"/>
      <c r="LEL411" s="1309"/>
      <c r="LEM411" s="1309"/>
      <c r="LEN411" s="1309"/>
      <c r="LEO411" s="1309"/>
      <c r="LEP411" s="1309"/>
      <c r="LEQ411" s="1309"/>
      <c r="LER411" s="1309"/>
      <c r="LES411" s="1309"/>
      <c r="LET411" s="1309"/>
      <c r="LEU411" s="1309"/>
      <c r="LEV411" s="1309"/>
      <c r="LEW411" s="1309"/>
      <c r="LEX411" s="1309"/>
      <c r="LEY411" s="1309"/>
      <c r="LEZ411" s="1309"/>
      <c r="LFA411" s="1309"/>
      <c r="LFB411" s="1309"/>
      <c r="LFC411" s="1309"/>
      <c r="LFD411" s="1309"/>
      <c r="LFE411" s="1309"/>
      <c r="LFF411" s="1309"/>
      <c r="LFG411" s="1309"/>
      <c r="LFH411" s="1309"/>
      <c r="LFI411" s="1309"/>
      <c r="LFJ411" s="1309"/>
      <c r="LFK411" s="1309"/>
      <c r="LFL411" s="1309"/>
      <c r="LFM411" s="1309"/>
      <c r="LFN411" s="1309"/>
      <c r="LFO411" s="1309"/>
      <c r="LFP411" s="1309"/>
      <c r="LFQ411" s="1309"/>
      <c r="LFR411" s="1309"/>
      <c r="LFS411" s="1309"/>
      <c r="LFT411" s="1309"/>
      <c r="LFU411" s="1309"/>
      <c r="LFV411" s="1309"/>
      <c r="LFW411" s="1309"/>
      <c r="LFX411" s="1309"/>
      <c r="LFY411" s="1309"/>
      <c r="LFZ411" s="1309"/>
      <c r="LGA411" s="1309"/>
      <c r="LGB411" s="1309"/>
      <c r="LGC411" s="1309"/>
      <c r="LGD411" s="1309"/>
      <c r="LGE411" s="1309"/>
      <c r="LGF411" s="1309"/>
      <c r="LGG411" s="1309"/>
      <c r="LGH411" s="1309"/>
      <c r="LGI411" s="1309"/>
      <c r="LGJ411" s="1309"/>
      <c r="LGK411" s="1309"/>
      <c r="LGL411" s="1309"/>
      <c r="LGM411" s="1309"/>
      <c r="LGN411" s="1309"/>
      <c r="LGO411" s="1309"/>
      <c r="LGP411" s="1309"/>
      <c r="LGQ411" s="1309"/>
      <c r="LGR411" s="1309"/>
      <c r="LGS411" s="1309"/>
      <c r="LGT411" s="1309"/>
      <c r="LGU411" s="1309"/>
      <c r="LGV411" s="1309"/>
      <c r="LGW411" s="1309"/>
      <c r="LGX411" s="1309"/>
      <c r="LGY411" s="1309"/>
      <c r="LGZ411" s="1309"/>
      <c r="LHA411" s="1309"/>
      <c r="LHB411" s="1309"/>
      <c r="LHC411" s="1309"/>
      <c r="LHD411" s="1309"/>
      <c r="LHE411" s="1309"/>
      <c r="LHF411" s="1309"/>
      <c r="LHG411" s="1309"/>
      <c r="LHH411" s="1309"/>
      <c r="LHI411" s="1309"/>
      <c r="LHJ411" s="1309"/>
      <c r="LHK411" s="1309"/>
      <c r="LHL411" s="1309"/>
      <c r="LHM411" s="1309"/>
      <c r="LHN411" s="1309"/>
      <c r="LHO411" s="1309"/>
      <c r="LHP411" s="1309"/>
      <c r="LHQ411" s="1309"/>
      <c r="LHR411" s="1309"/>
      <c r="LHS411" s="1309"/>
      <c r="LHT411" s="1309"/>
      <c r="LHU411" s="1309"/>
      <c r="LHV411" s="1309"/>
      <c r="LHW411" s="1309"/>
      <c r="LHX411" s="1309"/>
      <c r="LHY411" s="1309"/>
      <c r="LHZ411" s="1309"/>
      <c r="LIA411" s="1309"/>
      <c r="LIB411" s="1309"/>
      <c r="LIC411" s="1309"/>
      <c r="LID411" s="1309"/>
      <c r="LIE411" s="1309"/>
      <c r="LIF411" s="1309"/>
      <c r="LIG411" s="1309"/>
      <c r="LIH411" s="1309"/>
      <c r="LII411" s="1309"/>
      <c r="LIJ411" s="1309"/>
      <c r="LIK411" s="1309"/>
      <c r="LIL411" s="1309"/>
      <c r="LIM411" s="1309"/>
      <c r="LIN411" s="1309"/>
      <c r="LIO411" s="1309"/>
      <c r="LIP411" s="1309"/>
      <c r="LIQ411" s="1309"/>
      <c r="LIR411" s="1309"/>
      <c r="LIS411" s="1309"/>
      <c r="LIT411" s="1309"/>
      <c r="LIU411" s="1309"/>
      <c r="LIV411" s="1309"/>
      <c r="LIW411" s="1309"/>
      <c r="LIX411" s="1309"/>
      <c r="LIY411" s="1309"/>
      <c r="LIZ411" s="1309"/>
      <c r="LJA411" s="1309"/>
      <c r="LJB411" s="1309"/>
      <c r="LJC411" s="1309"/>
      <c r="LJD411" s="1309"/>
      <c r="LJE411" s="1309"/>
      <c r="LJF411" s="1309"/>
      <c r="LJG411" s="1309"/>
      <c r="LJH411" s="1309"/>
      <c r="LJI411" s="1309"/>
      <c r="LJJ411" s="1309"/>
      <c r="LJK411" s="1309"/>
      <c r="LJL411" s="1309"/>
      <c r="LJM411" s="1309"/>
      <c r="LJN411" s="1309"/>
      <c r="LJO411" s="1309"/>
      <c r="LJP411" s="1309"/>
      <c r="LJQ411" s="1309"/>
      <c r="LJR411" s="1309"/>
      <c r="LJS411" s="1309"/>
      <c r="LJT411" s="1309"/>
      <c r="LJU411" s="1309"/>
      <c r="LJV411" s="1309"/>
      <c r="LJW411" s="1309"/>
      <c r="LJX411" s="1309"/>
      <c r="LJY411" s="1309"/>
      <c r="LJZ411" s="1309"/>
      <c r="LKA411" s="1309"/>
      <c r="LKB411" s="1309"/>
      <c r="LKC411" s="1309"/>
      <c r="LKD411" s="1309"/>
      <c r="LKE411" s="1309"/>
      <c r="LKF411" s="1309"/>
      <c r="LKG411" s="1309"/>
      <c r="LKH411" s="1309"/>
      <c r="LKI411" s="1309"/>
      <c r="LKJ411" s="1309"/>
      <c r="LKK411" s="1309"/>
      <c r="LKL411" s="1309"/>
      <c r="LKM411" s="1309"/>
      <c r="LKN411" s="1309"/>
      <c r="LKO411" s="1309"/>
      <c r="LKP411" s="1309"/>
      <c r="LKQ411" s="1309"/>
      <c r="LKR411" s="1309"/>
      <c r="LKS411" s="1309"/>
      <c r="LKT411" s="1309"/>
      <c r="LKU411" s="1309"/>
      <c r="LKV411" s="1309"/>
      <c r="LKW411" s="1309"/>
      <c r="LKX411" s="1309"/>
      <c r="LKY411" s="1309"/>
      <c r="LKZ411" s="1309"/>
      <c r="LLA411" s="1309"/>
      <c r="LLB411" s="1309"/>
      <c r="LLC411" s="1309"/>
      <c r="LLD411" s="1309"/>
      <c r="LLE411" s="1309"/>
      <c r="LLF411" s="1309"/>
      <c r="LLG411" s="1309"/>
      <c r="LLH411" s="1309"/>
      <c r="LLI411" s="1309"/>
      <c r="LLJ411" s="1309"/>
      <c r="LLK411" s="1309"/>
      <c r="LLL411" s="1309"/>
      <c r="LLM411" s="1309"/>
      <c r="LLN411" s="1309"/>
      <c r="LLO411" s="1309"/>
      <c r="LLP411" s="1309"/>
      <c r="LLQ411" s="1309"/>
      <c r="LLR411" s="1309"/>
      <c r="LLS411" s="1309"/>
      <c r="LLT411" s="1309"/>
      <c r="LLU411" s="1309"/>
      <c r="LLV411" s="1309"/>
      <c r="LLW411" s="1309"/>
      <c r="LLX411" s="1309"/>
      <c r="LLY411" s="1309"/>
      <c r="LLZ411" s="1309"/>
      <c r="LMA411" s="1309"/>
      <c r="LMB411" s="1309"/>
      <c r="LMC411" s="1309"/>
      <c r="LMD411" s="1309"/>
      <c r="LME411" s="1309"/>
      <c r="LMF411" s="1309"/>
      <c r="LMG411" s="1309"/>
      <c r="LMH411" s="1309"/>
      <c r="LMI411" s="1309"/>
      <c r="LMJ411" s="1309"/>
      <c r="LMK411" s="1309"/>
      <c r="LML411" s="1309"/>
      <c r="LMM411" s="1309"/>
      <c r="LMN411" s="1309"/>
      <c r="LMO411" s="1309"/>
      <c r="LMP411" s="1309"/>
      <c r="LMQ411" s="1309"/>
      <c r="LMR411" s="1309"/>
      <c r="LMS411" s="1309"/>
      <c r="LMT411" s="1309"/>
      <c r="LMU411" s="1309"/>
      <c r="LMV411" s="1309"/>
      <c r="LMW411" s="1309"/>
      <c r="LMX411" s="1309"/>
      <c r="LMY411" s="1309"/>
      <c r="LMZ411" s="1309"/>
      <c r="LNA411" s="1309"/>
      <c r="LNB411" s="1309"/>
      <c r="LNC411" s="1309"/>
      <c r="LND411" s="1309"/>
      <c r="LNE411" s="1309"/>
      <c r="LNF411" s="1309"/>
      <c r="LNG411" s="1309"/>
      <c r="LNH411" s="1309"/>
      <c r="LNI411" s="1309"/>
      <c r="LNJ411" s="1309"/>
      <c r="LNK411" s="1309"/>
      <c r="LNL411" s="1309"/>
      <c r="LNM411" s="1309"/>
      <c r="LNN411" s="1309"/>
      <c r="LNO411" s="1309"/>
      <c r="LNP411" s="1309"/>
      <c r="LNQ411" s="1309"/>
      <c r="LNR411" s="1309"/>
      <c r="LNS411" s="1309"/>
      <c r="LNT411" s="1309"/>
      <c r="LNU411" s="1309"/>
      <c r="LNV411" s="1309"/>
      <c r="LNW411" s="1309"/>
      <c r="LNX411" s="1309"/>
      <c r="LNY411" s="1309"/>
      <c r="LNZ411" s="1309"/>
      <c r="LOA411" s="1309"/>
      <c r="LOB411" s="1309"/>
      <c r="LOC411" s="1309"/>
      <c r="LOD411" s="1309"/>
      <c r="LOE411" s="1309"/>
      <c r="LOF411" s="1309"/>
      <c r="LOG411" s="1309"/>
      <c r="LOH411" s="1309"/>
      <c r="LOI411" s="1309"/>
      <c r="LOJ411" s="1309"/>
      <c r="LOK411" s="1309"/>
      <c r="LOL411" s="1309"/>
      <c r="LOM411" s="1309"/>
      <c r="LON411" s="1309"/>
      <c r="LOO411" s="1309"/>
      <c r="LOP411" s="1309"/>
      <c r="LOQ411" s="1309"/>
      <c r="LOR411" s="1309"/>
      <c r="LOS411" s="1309"/>
      <c r="LOT411" s="1309"/>
      <c r="LOU411" s="1309"/>
      <c r="LOV411" s="1309"/>
      <c r="LOW411" s="1309"/>
      <c r="LOX411" s="1309"/>
      <c r="LOY411" s="1309"/>
      <c r="LOZ411" s="1309"/>
      <c r="LPA411" s="1309"/>
      <c r="LPB411" s="1309"/>
      <c r="LPC411" s="1309"/>
      <c r="LPD411" s="1309"/>
      <c r="LPE411" s="1309"/>
      <c r="LPF411" s="1309"/>
      <c r="LPG411" s="1309"/>
      <c r="LPH411" s="1309"/>
      <c r="LPI411" s="1309"/>
      <c r="LPJ411" s="1309"/>
      <c r="LPK411" s="1309"/>
      <c r="LPL411" s="1309"/>
      <c r="LPM411" s="1309"/>
      <c r="LPN411" s="1309"/>
      <c r="LPO411" s="1309"/>
      <c r="LPP411" s="1309"/>
      <c r="LPQ411" s="1309"/>
      <c r="LPR411" s="1309"/>
      <c r="LPS411" s="1309"/>
      <c r="LPT411" s="1309"/>
      <c r="LPU411" s="1309"/>
      <c r="LPV411" s="1309"/>
      <c r="LPW411" s="1309"/>
      <c r="LPX411" s="1309"/>
      <c r="LPY411" s="1309"/>
      <c r="LPZ411" s="1309"/>
      <c r="LQA411" s="1309"/>
      <c r="LQB411" s="1309"/>
      <c r="LQC411" s="1309"/>
      <c r="LQD411" s="1309"/>
      <c r="LQE411" s="1309"/>
      <c r="LQF411" s="1309"/>
      <c r="LQG411" s="1309"/>
      <c r="LQH411" s="1309"/>
      <c r="LQI411" s="1309"/>
      <c r="LQJ411" s="1309"/>
      <c r="LQK411" s="1309"/>
      <c r="LQL411" s="1309"/>
      <c r="LQM411" s="1309"/>
      <c r="LQN411" s="1309"/>
      <c r="LQO411" s="1309"/>
      <c r="LQP411" s="1309"/>
      <c r="LQQ411" s="1309"/>
      <c r="LQR411" s="1309"/>
      <c r="LQS411" s="1309"/>
      <c r="LQT411" s="1309"/>
      <c r="LQU411" s="1309"/>
      <c r="LQV411" s="1309"/>
      <c r="LQW411" s="1309"/>
      <c r="LQX411" s="1309"/>
      <c r="LQY411" s="1309"/>
      <c r="LQZ411" s="1309"/>
      <c r="LRA411" s="1309"/>
      <c r="LRB411" s="1309"/>
      <c r="LRC411" s="1309"/>
      <c r="LRD411" s="1309"/>
      <c r="LRE411" s="1309"/>
      <c r="LRF411" s="1309"/>
      <c r="LRG411" s="1309"/>
      <c r="LRH411" s="1309"/>
      <c r="LRI411" s="1309"/>
      <c r="LRJ411" s="1309"/>
      <c r="LRK411" s="1309"/>
      <c r="LRL411" s="1309"/>
      <c r="LRM411" s="1309"/>
      <c r="LRN411" s="1309"/>
      <c r="LRO411" s="1309"/>
      <c r="LRP411" s="1309"/>
      <c r="LRQ411" s="1309"/>
      <c r="LRR411" s="1309"/>
      <c r="LRS411" s="1309"/>
      <c r="LRT411" s="1309"/>
      <c r="LRU411" s="1309"/>
      <c r="LRV411" s="1309"/>
      <c r="LRW411" s="1309"/>
      <c r="LRX411" s="1309"/>
      <c r="LRY411" s="1309"/>
      <c r="LRZ411" s="1309"/>
      <c r="LSA411" s="1309"/>
      <c r="LSB411" s="1309"/>
      <c r="LSC411" s="1309"/>
      <c r="LSD411" s="1309"/>
      <c r="LSE411" s="1309"/>
      <c r="LSF411" s="1309"/>
      <c r="LSG411" s="1309"/>
      <c r="LSH411" s="1309"/>
      <c r="LSI411" s="1309"/>
      <c r="LSJ411" s="1309"/>
      <c r="LSK411" s="1309"/>
      <c r="LSL411" s="1309"/>
      <c r="LSM411" s="1309"/>
      <c r="LSN411" s="1309"/>
      <c r="LSO411" s="1309"/>
      <c r="LSP411" s="1309"/>
      <c r="LSQ411" s="1309"/>
      <c r="LSR411" s="1309"/>
      <c r="LSS411" s="1309"/>
      <c r="LST411" s="1309"/>
      <c r="LSU411" s="1309"/>
      <c r="LSV411" s="1309"/>
      <c r="LSW411" s="1309"/>
      <c r="LSX411" s="1309"/>
      <c r="LSY411" s="1309"/>
      <c r="LSZ411" s="1309"/>
      <c r="LTA411" s="1309"/>
      <c r="LTB411" s="1309"/>
      <c r="LTC411" s="1309"/>
      <c r="LTD411" s="1309"/>
      <c r="LTE411" s="1309"/>
      <c r="LTF411" s="1309"/>
      <c r="LTG411" s="1309"/>
      <c r="LTH411" s="1309"/>
      <c r="LTI411" s="1309"/>
      <c r="LTJ411" s="1309"/>
      <c r="LTK411" s="1309"/>
      <c r="LTL411" s="1309"/>
      <c r="LTM411" s="1309"/>
      <c r="LTN411" s="1309"/>
      <c r="LTO411" s="1309"/>
      <c r="LTP411" s="1309"/>
      <c r="LTQ411" s="1309"/>
      <c r="LTR411" s="1309"/>
      <c r="LTS411" s="1309"/>
      <c r="LTT411" s="1309"/>
      <c r="LTU411" s="1309"/>
      <c r="LTV411" s="1309"/>
      <c r="LTW411" s="1309"/>
      <c r="LTX411" s="1309"/>
      <c r="LTY411" s="1309"/>
      <c r="LTZ411" s="1309"/>
      <c r="LUA411" s="1309"/>
      <c r="LUB411" s="1309"/>
      <c r="LUC411" s="1309"/>
      <c r="LUD411" s="1309"/>
      <c r="LUE411" s="1309"/>
      <c r="LUF411" s="1309"/>
      <c r="LUG411" s="1309"/>
      <c r="LUH411" s="1309"/>
      <c r="LUI411" s="1309"/>
      <c r="LUJ411" s="1309"/>
      <c r="LUK411" s="1309"/>
      <c r="LUL411" s="1309"/>
      <c r="LUM411" s="1309"/>
      <c r="LUN411" s="1309"/>
      <c r="LUO411" s="1309"/>
      <c r="LUP411" s="1309"/>
      <c r="LUQ411" s="1309"/>
      <c r="LUR411" s="1309"/>
      <c r="LUS411" s="1309"/>
      <c r="LUT411" s="1309"/>
      <c r="LUU411" s="1309"/>
      <c r="LUV411" s="1309"/>
      <c r="LUW411" s="1309"/>
      <c r="LUX411" s="1309"/>
      <c r="LUY411" s="1309"/>
      <c r="LUZ411" s="1309"/>
      <c r="LVA411" s="1309"/>
      <c r="LVB411" s="1309"/>
      <c r="LVC411" s="1309"/>
      <c r="LVD411" s="1309"/>
      <c r="LVE411" s="1309"/>
      <c r="LVF411" s="1309"/>
      <c r="LVG411" s="1309"/>
      <c r="LVH411" s="1309"/>
      <c r="LVI411" s="1309"/>
      <c r="LVJ411" s="1309"/>
      <c r="LVK411" s="1309"/>
      <c r="LVL411" s="1309"/>
      <c r="LVM411" s="1309"/>
      <c r="LVN411" s="1309"/>
      <c r="LVO411" s="1309"/>
      <c r="LVP411" s="1309"/>
      <c r="LVQ411" s="1309"/>
      <c r="LVR411" s="1309"/>
      <c r="LVS411" s="1309"/>
      <c r="LVT411" s="1309"/>
      <c r="LVU411" s="1309"/>
      <c r="LVV411" s="1309"/>
      <c r="LVW411" s="1309"/>
      <c r="LVX411" s="1309"/>
      <c r="LVY411" s="1309"/>
      <c r="LVZ411" s="1309"/>
      <c r="LWA411" s="1309"/>
      <c r="LWB411" s="1309"/>
      <c r="LWC411" s="1309"/>
      <c r="LWD411" s="1309"/>
      <c r="LWE411" s="1309"/>
      <c r="LWF411" s="1309"/>
      <c r="LWG411" s="1309"/>
      <c r="LWH411" s="1309"/>
      <c r="LWI411" s="1309"/>
      <c r="LWJ411" s="1309"/>
      <c r="LWK411" s="1309"/>
      <c r="LWL411" s="1309"/>
      <c r="LWM411" s="1309"/>
      <c r="LWN411" s="1309"/>
      <c r="LWO411" s="1309"/>
      <c r="LWP411" s="1309"/>
      <c r="LWQ411" s="1309"/>
      <c r="LWR411" s="1309"/>
      <c r="LWS411" s="1309"/>
      <c r="LWT411" s="1309"/>
      <c r="LWU411" s="1309"/>
      <c r="LWV411" s="1309"/>
      <c r="LWW411" s="1309"/>
      <c r="LWX411" s="1309"/>
      <c r="LWY411" s="1309"/>
      <c r="LWZ411" s="1309"/>
      <c r="LXA411" s="1309"/>
      <c r="LXB411" s="1309"/>
      <c r="LXC411" s="1309"/>
      <c r="LXD411" s="1309"/>
      <c r="LXE411" s="1309"/>
      <c r="LXF411" s="1309"/>
      <c r="LXG411" s="1309"/>
      <c r="LXH411" s="1309"/>
      <c r="LXI411" s="1309"/>
      <c r="LXJ411" s="1309"/>
      <c r="LXK411" s="1309"/>
      <c r="LXL411" s="1309"/>
      <c r="LXM411" s="1309"/>
      <c r="LXN411" s="1309"/>
      <c r="LXO411" s="1309"/>
      <c r="LXP411" s="1309"/>
      <c r="LXQ411" s="1309"/>
      <c r="LXR411" s="1309"/>
      <c r="LXS411" s="1309"/>
      <c r="LXT411" s="1309"/>
      <c r="LXU411" s="1309"/>
      <c r="LXV411" s="1309"/>
      <c r="LXW411" s="1309"/>
      <c r="LXX411" s="1309"/>
      <c r="LXY411" s="1309"/>
      <c r="LXZ411" s="1309"/>
      <c r="LYA411" s="1309"/>
      <c r="LYB411" s="1309"/>
      <c r="LYC411" s="1309"/>
      <c r="LYD411" s="1309"/>
      <c r="LYE411" s="1309"/>
      <c r="LYF411" s="1309"/>
      <c r="LYG411" s="1309"/>
      <c r="LYH411" s="1309"/>
      <c r="LYI411" s="1309"/>
      <c r="LYJ411" s="1309"/>
      <c r="LYK411" s="1309"/>
      <c r="LYL411" s="1309"/>
      <c r="LYM411" s="1309"/>
      <c r="LYN411" s="1309"/>
      <c r="LYO411" s="1309"/>
      <c r="LYP411" s="1309"/>
      <c r="LYQ411" s="1309"/>
      <c r="LYR411" s="1309"/>
      <c r="LYS411" s="1309"/>
      <c r="LYT411" s="1309"/>
      <c r="LYU411" s="1309"/>
      <c r="LYV411" s="1309"/>
      <c r="LYW411" s="1309"/>
      <c r="LYX411" s="1309"/>
      <c r="LYY411" s="1309"/>
      <c r="LYZ411" s="1309"/>
      <c r="LZA411" s="1309"/>
      <c r="LZB411" s="1309"/>
      <c r="LZC411" s="1309"/>
      <c r="LZD411" s="1309"/>
      <c r="LZE411" s="1309"/>
      <c r="LZF411" s="1309"/>
      <c r="LZG411" s="1309"/>
      <c r="LZH411" s="1309"/>
      <c r="LZI411" s="1309"/>
      <c r="LZJ411" s="1309"/>
      <c r="LZK411" s="1309"/>
      <c r="LZL411" s="1309"/>
      <c r="LZM411" s="1309"/>
      <c r="LZN411" s="1309"/>
      <c r="LZO411" s="1309"/>
      <c r="LZP411" s="1309"/>
      <c r="LZQ411" s="1309"/>
      <c r="LZR411" s="1309"/>
      <c r="LZS411" s="1309"/>
      <c r="LZT411" s="1309"/>
      <c r="LZU411" s="1309"/>
      <c r="LZV411" s="1309"/>
      <c r="LZW411" s="1309"/>
      <c r="LZX411" s="1309"/>
      <c r="LZY411" s="1309"/>
      <c r="LZZ411" s="1309"/>
      <c r="MAA411" s="1309"/>
      <c r="MAB411" s="1309"/>
      <c r="MAC411" s="1309"/>
      <c r="MAD411" s="1309"/>
      <c r="MAE411" s="1309"/>
      <c r="MAF411" s="1309"/>
      <c r="MAG411" s="1309"/>
      <c r="MAH411" s="1309"/>
      <c r="MAI411" s="1309"/>
      <c r="MAJ411" s="1309"/>
      <c r="MAK411" s="1309"/>
      <c r="MAL411" s="1309"/>
      <c r="MAM411" s="1309"/>
      <c r="MAN411" s="1309"/>
      <c r="MAO411" s="1309"/>
      <c r="MAP411" s="1309"/>
      <c r="MAQ411" s="1309"/>
      <c r="MAR411" s="1309"/>
      <c r="MAS411" s="1309"/>
      <c r="MAT411" s="1309"/>
      <c r="MAU411" s="1309"/>
      <c r="MAV411" s="1309"/>
      <c r="MAW411" s="1309"/>
      <c r="MAX411" s="1309"/>
      <c r="MAY411" s="1309"/>
      <c r="MAZ411" s="1309"/>
      <c r="MBA411" s="1309"/>
      <c r="MBB411" s="1309"/>
      <c r="MBC411" s="1309"/>
      <c r="MBD411" s="1309"/>
      <c r="MBE411" s="1309"/>
      <c r="MBF411" s="1309"/>
      <c r="MBG411" s="1309"/>
      <c r="MBH411" s="1309"/>
      <c r="MBI411" s="1309"/>
      <c r="MBJ411" s="1309"/>
      <c r="MBK411" s="1309"/>
      <c r="MBL411" s="1309"/>
      <c r="MBM411" s="1309"/>
      <c r="MBN411" s="1309"/>
      <c r="MBO411" s="1309"/>
      <c r="MBP411" s="1309"/>
      <c r="MBQ411" s="1309"/>
      <c r="MBR411" s="1309"/>
      <c r="MBS411" s="1309"/>
      <c r="MBT411" s="1309"/>
      <c r="MBU411" s="1309"/>
      <c r="MBV411" s="1309"/>
      <c r="MBW411" s="1309"/>
      <c r="MBX411" s="1309"/>
      <c r="MBY411" s="1309"/>
      <c r="MBZ411" s="1309"/>
      <c r="MCA411" s="1309"/>
      <c r="MCB411" s="1309"/>
      <c r="MCC411" s="1309"/>
      <c r="MCD411" s="1309"/>
      <c r="MCE411" s="1309"/>
      <c r="MCF411" s="1309"/>
      <c r="MCG411" s="1309"/>
      <c r="MCH411" s="1309"/>
      <c r="MCI411" s="1309"/>
      <c r="MCJ411" s="1309"/>
      <c r="MCK411" s="1309"/>
      <c r="MCL411" s="1309"/>
      <c r="MCM411" s="1309"/>
      <c r="MCN411" s="1309"/>
      <c r="MCO411" s="1309"/>
      <c r="MCP411" s="1309"/>
      <c r="MCQ411" s="1309"/>
      <c r="MCR411" s="1309"/>
      <c r="MCS411" s="1309"/>
      <c r="MCT411" s="1309"/>
      <c r="MCU411" s="1309"/>
      <c r="MCV411" s="1309"/>
      <c r="MCW411" s="1309"/>
      <c r="MCX411" s="1309"/>
      <c r="MCY411" s="1309"/>
      <c r="MCZ411" s="1309"/>
      <c r="MDA411" s="1309"/>
      <c r="MDB411" s="1309"/>
      <c r="MDC411" s="1309"/>
      <c r="MDD411" s="1309"/>
      <c r="MDE411" s="1309"/>
      <c r="MDF411" s="1309"/>
      <c r="MDG411" s="1309"/>
      <c r="MDH411" s="1309"/>
      <c r="MDI411" s="1309"/>
      <c r="MDJ411" s="1309"/>
      <c r="MDK411" s="1309"/>
      <c r="MDL411" s="1309"/>
      <c r="MDM411" s="1309"/>
      <c r="MDN411" s="1309"/>
      <c r="MDO411" s="1309"/>
      <c r="MDP411" s="1309"/>
      <c r="MDQ411" s="1309"/>
      <c r="MDR411" s="1309"/>
      <c r="MDS411" s="1309"/>
      <c r="MDT411" s="1309"/>
      <c r="MDU411" s="1309"/>
      <c r="MDV411" s="1309"/>
      <c r="MDW411" s="1309"/>
      <c r="MDX411" s="1309"/>
      <c r="MDY411" s="1309"/>
      <c r="MDZ411" s="1309"/>
      <c r="MEA411" s="1309"/>
      <c r="MEB411" s="1309"/>
      <c r="MEC411" s="1309"/>
      <c r="MED411" s="1309"/>
      <c r="MEE411" s="1309"/>
      <c r="MEF411" s="1309"/>
      <c r="MEG411" s="1309"/>
      <c r="MEH411" s="1309"/>
      <c r="MEI411" s="1309"/>
      <c r="MEJ411" s="1309"/>
      <c r="MEK411" s="1309"/>
      <c r="MEL411" s="1309"/>
      <c r="MEM411" s="1309"/>
      <c r="MEN411" s="1309"/>
      <c r="MEO411" s="1309"/>
      <c r="MEP411" s="1309"/>
      <c r="MEQ411" s="1309"/>
      <c r="MER411" s="1309"/>
      <c r="MES411" s="1309"/>
      <c r="MET411" s="1309"/>
      <c r="MEU411" s="1309"/>
      <c r="MEV411" s="1309"/>
      <c r="MEW411" s="1309"/>
      <c r="MEX411" s="1309"/>
      <c r="MEY411" s="1309"/>
      <c r="MEZ411" s="1309"/>
      <c r="MFA411" s="1309"/>
      <c r="MFB411" s="1309"/>
      <c r="MFC411" s="1309"/>
      <c r="MFD411" s="1309"/>
      <c r="MFE411" s="1309"/>
      <c r="MFF411" s="1309"/>
      <c r="MFG411" s="1309"/>
      <c r="MFH411" s="1309"/>
      <c r="MFI411" s="1309"/>
      <c r="MFJ411" s="1309"/>
      <c r="MFK411" s="1309"/>
      <c r="MFL411" s="1309"/>
      <c r="MFM411" s="1309"/>
      <c r="MFN411" s="1309"/>
      <c r="MFO411" s="1309"/>
      <c r="MFP411" s="1309"/>
      <c r="MFQ411" s="1309"/>
      <c r="MFR411" s="1309"/>
      <c r="MFS411" s="1309"/>
      <c r="MFT411" s="1309"/>
      <c r="MFU411" s="1309"/>
      <c r="MFV411" s="1309"/>
      <c r="MFW411" s="1309"/>
      <c r="MFX411" s="1309"/>
      <c r="MFY411" s="1309"/>
      <c r="MFZ411" s="1309"/>
      <c r="MGA411" s="1309"/>
      <c r="MGB411" s="1309"/>
      <c r="MGC411" s="1309"/>
      <c r="MGD411" s="1309"/>
      <c r="MGE411" s="1309"/>
      <c r="MGF411" s="1309"/>
      <c r="MGG411" s="1309"/>
      <c r="MGH411" s="1309"/>
      <c r="MGI411" s="1309"/>
      <c r="MGJ411" s="1309"/>
      <c r="MGK411" s="1309"/>
      <c r="MGL411" s="1309"/>
      <c r="MGM411" s="1309"/>
      <c r="MGN411" s="1309"/>
      <c r="MGO411" s="1309"/>
      <c r="MGP411" s="1309"/>
      <c r="MGQ411" s="1309"/>
      <c r="MGR411" s="1309"/>
      <c r="MGS411" s="1309"/>
      <c r="MGT411" s="1309"/>
      <c r="MGU411" s="1309"/>
      <c r="MGV411" s="1309"/>
      <c r="MGW411" s="1309"/>
      <c r="MGX411" s="1309"/>
      <c r="MGY411" s="1309"/>
      <c r="MGZ411" s="1309"/>
      <c r="MHA411" s="1309"/>
      <c r="MHB411" s="1309"/>
      <c r="MHC411" s="1309"/>
      <c r="MHD411" s="1309"/>
      <c r="MHE411" s="1309"/>
      <c r="MHF411" s="1309"/>
      <c r="MHG411" s="1309"/>
      <c r="MHH411" s="1309"/>
      <c r="MHI411" s="1309"/>
      <c r="MHJ411" s="1309"/>
      <c r="MHK411" s="1309"/>
      <c r="MHL411" s="1309"/>
      <c r="MHM411" s="1309"/>
      <c r="MHN411" s="1309"/>
      <c r="MHO411" s="1309"/>
      <c r="MHP411" s="1309"/>
      <c r="MHQ411" s="1309"/>
      <c r="MHR411" s="1309"/>
      <c r="MHS411" s="1309"/>
      <c r="MHT411" s="1309"/>
      <c r="MHU411" s="1309"/>
      <c r="MHV411" s="1309"/>
      <c r="MHW411" s="1309"/>
      <c r="MHX411" s="1309"/>
      <c r="MHY411" s="1309"/>
      <c r="MHZ411" s="1309"/>
      <c r="MIA411" s="1309"/>
      <c r="MIB411" s="1309"/>
      <c r="MIC411" s="1309"/>
      <c r="MID411" s="1309"/>
      <c r="MIE411" s="1309"/>
      <c r="MIF411" s="1309"/>
      <c r="MIG411" s="1309"/>
      <c r="MIH411" s="1309"/>
      <c r="MII411" s="1309"/>
      <c r="MIJ411" s="1309"/>
      <c r="MIK411" s="1309"/>
      <c r="MIL411" s="1309"/>
      <c r="MIM411" s="1309"/>
      <c r="MIN411" s="1309"/>
      <c r="MIO411" s="1309"/>
      <c r="MIP411" s="1309"/>
      <c r="MIQ411" s="1309"/>
      <c r="MIR411" s="1309"/>
      <c r="MIS411" s="1309"/>
      <c r="MIT411" s="1309"/>
      <c r="MIU411" s="1309"/>
      <c r="MIV411" s="1309"/>
      <c r="MIW411" s="1309"/>
      <c r="MIX411" s="1309"/>
      <c r="MIY411" s="1309"/>
      <c r="MIZ411" s="1309"/>
      <c r="MJA411" s="1309"/>
      <c r="MJB411" s="1309"/>
      <c r="MJC411" s="1309"/>
      <c r="MJD411" s="1309"/>
      <c r="MJE411" s="1309"/>
      <c r="MJF411" s="1309"/>
      <c r="MJG411" s="1309"/>
      <c r="MJH411" s="1309"/>
      <c r="MJI411" s="1309"/>
      <c r="MJJ411" s="1309"/>
      <c r="MJK411" s="1309"/>
      <c r="MJL411" s="1309"/>
      <c r="MJM411" s="1309"/>
      <c r="MJN411" s="1309"/>
      <c r="MJO411" s="1309"/>
      <c r="MJP411" s="1309"/>
      <c r="MJQ411" s="1309"/>
      <c r="MJR411" s="1309"/>
      <c r="MJS411" s="1309"/>
      <c r="MJT411" s="1309"/>
      <c r="MJU411" s="1309"/>
      <c r="MJV411" s="1309"/>
      <c r="MJW411" s="1309"/>
      <c r="MJX411" s="1309"/>
      <c r="MJY411" s="1309"/>
      <c r="MJZ411" s="1309"/>
      <c r="MKA411" s="1309"/>
      <c r="MKB411" s="1309"/>
      <c r="MKC411" s="1309"/>
      <c r="MKD411" s="1309"/>
      <c r="MKE411" s="1309"/>
      <c r="MKF411" s="1309"/>
      <c r="MKG411" s="1309"/>
      <c r="MKH411" s="1309"/>
      <c r="MKI411" s="1309"/>
      <c r="MKJ411" s="1309"/>
      <c r="MKK411" s="1309"/>
      <c r="MKL411" s="1309"/>
      <c r="MKM411" s="1309"/>
      <c r="MKN411" s="1309"/>
      <c r="MKO411" s="1309"/>
      <c r="MKP411" s="1309"/>
      <c r="MKQ411" s="1309"/>
      <c r="MKR411" s="1309"/>
      <c r="MKS411" s="1309"/>
      <c r="MKT411" s="1309"/>
      <c r="MKU411" s="1309"/>
      <c r="MKV411" s="1309"/>
      <c r="MKW411" s="1309"/>
      <c r="MKX411" s="1309"/>
      <c r="MKY411" s="1309"/>
      <c r="MKZ411" s="1309"/>
      <c r="MLA411" s="1309"/>
      <c r="MLB411" s="1309"/>
      <c r="MLC411" s="1309"/>
      <c r="MLD411" s="1309"/>
      <c r="MLE411" s="1309"/>
      <c r="MLF411" s="1309"/>
      <c r="MLG411" s="1309"/>
      <c r="MLH411" s="1309"/>
      <c r="MLI411" s="1309"/>
      <c r="MLJ411" s="1309"/>
      <c r="MLK411" s="1309"/>
      <c r="MLL411" s="1309"/>
      <c r="MLM411" s="1309"/>
      <c r="MLN411" s="1309"/>
      <c r="MLO411" s="1309"/>
      <c r="MLP411" s="1309"/>
      <c r="MLQ411" s="1309"/>
      <c r="MLR411" s="1309"/>
      <c r="MLS411" s="1309"/>
      <c r="MLT411" s="1309"/>
      <c r="MLU411" s="1309"/>
      <c r="MLV411" s="1309"/>
      <c r="MLW411" s="1309"/>
      <c r="MLX411" s="1309"/>
      <c r="MLY411" s="1309"/>
      <c r="MLZ411" s="1309"/>
      <c r="MMA411" s="1309"/>
      <c r="MMB411" s="1309"/>
      <c r="MMC411" s="1309"/>
      <c r="MMD411" s="1309"/>
      <c r="MME411" s="1309"/>
      <c r="MMF411" s="1309"/>
      <c r="MMG411" s="1309"/>
      <c r="MMH411" s="1309"/>
      <c r="MMI411" s="1309"/>
      <c r="MMJ411" s="1309"/>
      <c r="MMK411" s="1309"/>
      <c r="MML411" s="1309"/>
      <c r="MMM411" s="1309"/>
      <c r="MMN411" s="1309"/>
      <c r="MMO411" s="1309"/>
      <c r="MMP411" s="1309"/>
      <c r="MMQ411" s="1309"/>
      <c r="MMR411" s="1309"/>
      <c r="MMS411" s="1309"/>
      <c r="MMT411" s="1309"/>
      <c r="MMU411" s="1309"/>
      <c r="MMV411" s="1309"/>
      <c r="MMW411" s="1309"/>
      <c r="MMX411" s="1309"/>
      <c r="MMY411" s="1309"/>
      <c r="MMZ411" s="1309"/>
      <c r="MNA411" s="1309"/>
      <c r="MNB411" s="1309"/>
      <c r="MNC411" s="1309"/>
      <c r="MND411" s="1309"/>
      <c r="MNE411" s="1309"/>
      <c r="MNF411" s="1309"/>
      <c r="MNG411" s="1309"/>
      <c r="MNH411" s="1309"/>
      <c r="MNI411" s="1309"/>
      <c r="MNJ411" s="1309"/>
      <c r="MNK411" s="1309"/>
      <c r="MNL411" s="1309"/>
      <c r="MNM411" s="1309"/>
      <c r="MNN411" s="1309"/>
      <c r="MNO411" s="1309"/>
      <c r="MNP411" s="1309"/>
      <c r="MNQ411" s="1309"/>
      <c r="MNR411" s="1309"/>
      <c r="MNS411" s="1309"/>
      <c r="MNT411" s="1309"/>
      <c r="MNU411" s="1309"/>
      <c r="MNV411" s="1309"/>
      <c r="MNW411" s="1309"/>
      <c r="MNX411" s="1309"/>
      <c r="MNY411" s="1309"/>
      <c r="MNZ411" s="1309"/>
      <c r="MOA411" s="1309"/>
      <c r="MOB411" s="1309"/>
      <c r="MOC411" s="1309"/>
      <c r="MOD411" s="1309"/>
      <c r="MOE411" s="1309"/>
      <c r="MOF411" s="1309"/>
      <c r="MOG411" s="1309"/>
      <c r="MOH411" s="1309"/>
      <c r="MOI411" s="1309"/>
      <c r="MOJ411" s="1309"/>
      <c r="MOK411" s="1309"/>
      <c r="MOL411" s="1309"/>
      <c r="MOM411" s="1309"/>
      <c r="MON411" s="1309"/>
      <c r="MOO411" s="1309"/>
      <c r="MOP411" s="1309"/>
      <c r="MOQ411" s="1309"/>
      <c r="MOR411" s="1309"/>
      <c r="MOS411" s="1309"/>
      <c r="MOT411" s="1309"/>
      <c r="MOU411" s="1309"/>
      <c r="MOV411" s="1309"/>
      <c r="MOW411" s="1309"/>
      <c r="MOX411" s="1309"/>
      <c r="MOY411" s="1309"/>
      <c r="MOZ411" s="1309"/>
      <c r="MPA411" s="1309"/>
      <c r="MPB411" s="1309"/>
      <c r="MPC411" s="1309"/>
      <c r="MPD411" s="1309"/>
      <c r="MPE411" s="1309"/>
      <c r="MPF411" s="1309"/>
      <c r="MPG411" s="1309"/>
      <c r="MPH411" s="1309"/>
      <c r="MPI411" s="1309"/>
      <c r="MPJ411" s="1309"/>
      <c r="MPK411" s="1309"/>
      <c r="MPL411" s="1309"/>
      <c r="MPM411" s="1309"/>
      <c r="MPN411" s="1309"/>
      <c r="MPO411" s="1309"/>
      <c r="MPP411" s="1309"/>
      <c r="MPQ411" s="1309"/>
      <c r="MPR411" s="1309"/>
      <c r="MPS411" s="1309"/>
      <c r="MPT411" s="1309"/>
      <c r="MPU411" s="1309"/>
      <c r="MPV411" s="1309"/>
      <c r="MPW411" s="1309"/>
      <c r="MPX411" s="1309"/>
      <c r="MPY411" s="1309"/>
      <c r="MPZ411" s="1309"/>
      <c r="MQA411" s="1309"/>
      <c r="MQB411" s="1309"/>
      <c r="MQC411" s="1309"/>
      <c r="MQD411" s="1309"/>
      <c r="MQE411" s="1309"/>
      <c r="MQF411" s="1309"/>
      <c r="MQG411" s="1309"/>
      <c r="MQH411" s="1309"/>
      <c r="MQI411" s="1309"/>
      <c r="MQJ411" s="1309"/>
      <c r="MQK411" s="1309"/>
      <c r="MQL411" s="1309"/>
      <c r="MQM411" s="1309"/>
      <c r="MQN411" s="1309"/>
      <c r="MQO411" s="1309"/>
      <c r="MQP411" s="1309"/>
      <c r="MQQ411" s="1309"/>
      <c r="MQR411" s="1309"/>
      <c r="MQS411" s="1309"/>
      <c r="MQT411" s="1309"/>
      <c r="MQU411" s="1309"/>
      <c r="MQV411" s="1309"/>
      <c r="MQW411" s="1309"/>
      <c r="MQX411" s="1309"/>
      <c r="MQY411" s="1309"/>
      <c r="MQZ411" s="1309"/>
      <c r="MRA411" s="1309"/>
      <c r="MRB411" s="1309"/>
      <c r="MRC411" s="1309"/>
      <c r="MRD411" s="1309"/>
      <c r="MRE411" s="1309"/>
      <c r="MRF411" s="1309"/>
      <c r="MRG411" s="1309"/>
      <c r="MRH411" s="1309"/>
      <c r="MRI411" s="1309"/>
      <c r="MRJ411" s="1309"/>
      <c r="MRK411" s="1309"/>
      <c r="MRL411" s="1309"/>
      <c r="MRM411" s="1309"/>
      <c r="MRN411" s="1309"/>
      <c r="MRO411" s="1309"/>
      <c r="MRP411" s="1309"/>
      <c r="MRQ411" s="1309"/>
      <c r="MRR411" s="1309"/>
      <c r="MRS411" s="1309"/>
      <c r="MRT411" s="1309"/>
      <c r="MRU411" s="1309"/>
      <c r="MRV411" s="1309"/>
      <c r="MRW411" s="1309"/>
      <c r="MRX411" s="1309"/>
      <c r="MRY411" s="1309"/>
      <c r="MRZ411" s="1309"/>
      <c r="MSA411" s="1309"/>
      <c r="MSB411" s="1309"/>
      <c r="MSC411" s="1309"/>
      <c r="MSD411" s="1309"/>
      <c r="MSE411" s="1309"/>
      <c r="MSF411" s="1309"/>
      <c r="MSG411" s="1309"/>
      <c r="MSH411" s="1309"/>
      <c r="MSI411" s="1309"/>
      <c r="MSJ411" s="1309"/>
      <c r="MSK411" s="1309"/>
      <c r="MSL411" s="1309"/>
      <c r="MSM411" s="1309"/>
      <c r="MSN411" s="1309"/>
      <c r="MSO411" s="1309"/>
      <c r="MSP411" s="1309"/>
      <c r="MSQ411" s="1309"/>
      <c r="MSR411" s="1309"/>
      <c r="MSS411" s="1309"/>
      <c r="MST411" s="1309"/>
      <c r="MSU411" s="1309"/>
      <c r="MSV411" s="1309"/>
      <c r="MSW411" s="1309"/>
      <c r="MSX411" s="1309"/>
      <c r="MSY411" s="1309"/>
      <c r="MSZ411" s="1309"/>
      <c r="MTA411" s="1309"/>
      <c r="MTB411" s="1309"/>
      <c r="MTC411" s="1309"/>
      <c r="MTD411" s="1309"/>
      <c r="MTE411" s="1309"/>
      <c r="MTF411" s="1309"/>
      <c r="MTG411" s="1309"/>
      <c r="MTH411" s="1309"/>
      <c r="MTI411" s="1309"/>
      <c r="MTJ411" s="1309"/>
      <c r="MTK411" s="1309"/>
      <c r="MTL411" s="1309"/>
      <c r="MTM411" s="1309"/>
      <c r="MTN411" s="1309"/>
      <c r="MTO411" s="1309"/>
      <c r="MTP411" s="1309"/>
      <c r="MTQ411" s="1309"/>
      <c r="MTR411" s="1309"/>
      <c r="MTS411" s="1309"/>
      <c r="MTT411" s="1309"/>
      <c r="MTU411" s="1309"/>
      <c r="MTV411" s="1309"/>
      <c r="MTW411" s="1309"/>
      <c r="MTX411" s="1309"/>
      <c r="MTY411" s="1309"/>
      <c r="MTZ411" s="1309"/>
      <c r="MUA411" s="1309"/>
      <c r="MUB411" s="1309"/>
      <c r="MUC411" s="1309"/>
      <c r="MUD411" s="1309"/>
      <c r="MUE411" s="1309"/>
      <c r="MUF411" s="1309"/>
      <c r="MUG411" s="1309"/>
      <c r="MUH411" s="1309"/>
      <c r="MUI411" s="1309"/>
      <c r="MUJ411" s="1309"/>
      <c r="MUK411" s="1309"/>
      <c r="MUL411" s="1309"/>
      <c r="MUM411" s="1309"/>
      <c r="MUN411" s="1309"/>
      <c r="MUO411" s="1309"/>
      <c r="MUP411" s="1309"/>
      <c r="MUQ411" s="1309"/>
      <c r="MUR411" s="1309"/>
      <c r="MUS411" s="1309"/>
      <c r="MUT411" s="1309"/>
      <c r="MUU411" s="1309"/>
      <c r="MUV411" s="1309"/>
      <c r="MUW411" s="1309"/>
      <c r="MUX411" s="1309"/>
      <c r="MUY411" s="1309"/>
      <c r="MUZ411" s="1309"/>
      <c r="MVA411" s="1309"/>
      <c r="MVB411" s="1309"/>
      <c r="MVC411" s="1309"/>
      <c r="MVD411" s="1309"/>
      <c r="MVE411" s="1309"/>
      <c r="MVF411" s="1309"/>
      <c r="MVG411" s="1309"/>
      <c r="MVH411" s="1309"/>
      <c r="MVI411" s="1309"/>
      <c r="MVJ411" s="1309"/>
      <c r="MVK411" s="1309"/>
      <c r="MVL411" s="1309"/>
      <c r="MVM411" s="1309"/>
      <c r="MVN411" s="1309"/>
      <c r="MVO411" s="1309"/>
      <c r="MVP411" s="1309"/>
      <c r="MVQ411" s="1309"/>
      <c r="MVR411" s="1309"/>
      <c r="MVS411" s="1309"/>
      <c r="MVT411" s="1309"/>
      <c r="MVU411" s="1309"/>
      <c r="MVV411" s="1309"/>
      <c r="MVW411" s="1309"/>
      <c r="MVX411" s="1309"/>
      <c r="MVY411" s="1309"/>
      <c r="MVZ411" s="1309"/>
      <c r="MWA411" s="1309"/>
      <c r="MWB411" s="1309"/>
      <c r="MWC411" s="1309"/>
      <c r="MWD411" s="1309"/>
      <c r="MWE411" s="1309"/>
      <c r="MWF411" s="1309"/>
      <c r="MWG411" s="1309"/>
      <c r="MWH411" s="1309"/>
      <c r="MWI411" s="1309"/>
      <c r="MWJ411" s="1309"/>
      <c r="MWK411" s="1309"/>
      <c r="MWL411" s="1309"/>
      <c r="MWM411" s="1309"/>
      <c r="MWN411" s="1309"/>
      <c r="MWO411" s="1309"/>
      <c r="MWP411" s="1309"/>
      <c r="MWQ411" s="1309"/>
      <c r="MWR411" s="1309"/>
      <c r="MWS411" s="1309"/>
      <c r="MWT411" s="1309"/>
      <c r="MWU411" s="1309"/>
      <c r="MWV411" s="1309"/>
      <c r="MWW411" s="1309"/>
      <c r="MWX411" s="1309"/>
      <c r="MWY411" s="1309"/>
      <c r="MWZ411" s="1309"/>
      <c r="MXA411" s="1309"/>
      <c r="MXB411" s="1309"/>
      <c r="MXC411" s="1309"/>
      <c r="MXD411" s="1309"/>
      <c r="MXE411" s="1309"/>
      <c r="MXF411" s="1309"/>
      <c r="MXG411" s="1309"/>
      <c r="MXH411" s="1309"/>
      <c r="MXI411" s="1309"/>
      <c r="MXJ411" s="1309"/>
      <c r="MXK411" s="1309"/>
      <c r="MXL411" s="1309"/>
      <c r="MXM411" s="1309"/>
      <c r="MXN411" s="1309"/>
      <c r="MXO411" s="1309"/>
      <c r="MXP411" s="1309"/>
      <c r="MXQ411" s="1309"/>
      <c r="MXR411" s="1309"/>
      <c r="MXS411" s="1309"/>
      <c r="MXT411" s="1309"/>
      <c r="MXU411" s="1309"/>
      <c r="MXV411" s="1309"/>
      <c r="MXW411" s="1309"/>
      <c r="MXX411" s="1309"/>
      <c r="MXY411" s="1309"/>
      <c r="MXZ411" s="1309"/>
      <c r="MYA411" s="1309"/>
      <c r="MYB411" s="1309"/>
      <c r="MYC411" s="1309"/>
      <c r="MYD411" s="1309"/>
      <c r="MYE411" s="1309"/>
      <c r="MYF411" s="1309"/>
      <c r="MYG411" s="1309"/>
      <c r="MYH411" s="1309"/>
      <c r="MYI411" s="1309"/>
      <c r="MYJ411" s="1309"/>
      <c r="MYK411" s="1309"/>
      <c r="MYL411" s="1309"/>
      <c r="MYM411" s="1309"/>
      <c r="MYN411" s="1309"/>
      <c r="MYO411" s="1309"/>
      <c r="MYP411" s="1309"/>
      <c r="MYQ411" s="1309"/>
      <c r="MYR411" s="1309"/>
      <c r="MYS411" s="1309"/>
      <c r="MYT411" s="1309"/>
      <c r="MYU411" s="1309"/>
      <c r="MYV411" s="1309"/>
      <c r="MYW411" s="1309"/>
      <c r="MYX411" s="1309"/>
      <c r="MYY411" s="1309"/>
      <c r="MYZ411" s="1309"/>
      <c r="MZA411" s="1309"/>
      <c r="MZB411" s="1309"/>
      <c r="MZC411" s="1309"/>
      <c r="MZD411" s="1309"/>
      <c r="MZE411" s="1309"/>
      <c r="MZF411" s="1309"/>
      <c r="MZG411" s="1309"/>
      <c r="MZH411" s="1309"/>
      <c r="MZI411" s="1309"/>
      <c r="MZJ411" s="1309"/>
      <c r="MZK411" s="1309"/>
      <c r="MZL411" s="1309"/>
      <c r="MZM411" s="1309"/>
      <c r="MZN411" s="1309"/>
      <c r="MZO411" s="1309"/>
      <c r="MZP411" s="1309"/>
      <c r="MZQ411" s="1309"/>
      <c r="MZR411" s="1309"/>
      <c r="MZS411" s="1309"/>
      <c r="MZT411" s="1309"/>
      <c r="MZU411" s="1309"/>
      <c r="MZV411" s="1309"/>
      <c r="MZW411" s="1309"/>
      <c r="MZX411" s="1309"/>
      <c r="MZY411" s="1309"/>
      <c r="MZZ411" s="1309"/>
      <c r="NAA411" s="1309"/>
      <c r="NAB411" s="1309"/>
      <c r="NAC411" s="1309"/>
      <c r="NAD411" s="1309"/>
      <c r="NAE411" s="1309"/>
      <c r="NAF411" s="1309"/>
      <c r="NAG411" s="1309"/>
      <c r="NAH411" s="1309"/>
      <c r="NAI411" s="1309"/>
      <c r="NAJ411" s="1309"/>
      <c r="NAK411" s="1309"/>
      <c r="NAL411" s="1309"/>
      <c r="NAM411" s="1309"/>
      <c r="NAN411" s="1309"/>
      <c r="NAO411" s="1309"/>
      <c r="NAP411" s="1309"/>
      <c r="NAQ411" s="1309"/>
      <c r="NAR411" s="1309"/>
      <c r="NAS411" s="1309"/>
      <c r="NAT411" s="1309"/>
      <c r="NAU411" s="1309"/>
      <c r="NAV411" s="1309"/>
      <c r="NAW411" s="1309"/>
      <c r="NAX411" s="1309"/>
      <c r="NAY411" s="1309"/>
      <c r="NAZ411" s="1309"/>
      <c r="NBA411" s="1309"/>
      <c r="NBB411" s="1309"/>
      <c r="NBC411" s="1309"/>
      <c r="NBD411" s="1309"/>
      <c r="NBE411" s="1309"/>
      <c r="NBF411" s="1309"/>
      <c r="NBG411" s="1309"/>
      <c r="NBH411" s="1309"/>
      <c r="NBI411" s="1309"/>
      <c r="NBJ411" s="1309"/>
      <c r="NBK411" s="1309"/>
      <c r="NBL411" s="1309"/>
      <c r="NBM411" s="1309"/>
      <c r="NBN411" s="1309"/>
      <c r="NBO411" s="1309"/>
      <c r="NBP411" s="1309"/>
      <c r="NBQ411" s="1309"/>
      <c r="NBR411" s="1309"/>
      <c r="NBS411" s="1309"/>
      <c r="NBT411" s="1309"/>
      <c r="NBU411" s="1309"/>
      <c r="NBV411" s="1309"/>
      <c r="NBW411" s="1309"/>
      <c r="NBX411" s="1309"/>
      <c r="NBY411" s="1309"/>
      <c r="NBZ411" s="1309"/>
      <c r="NCA411" s="1309"/>
      <c r="NCB411" s="1309"/>
      <c r="NCC411" s="1309"/>
      <c r="NCD411" s="1309"/>
      <c r="NCE411" s="1309"/>
      <c r="NCF411" s="1309"/>
      <c r="NCG411" s="1309"/>
      <c r="NCH411" s="1309"/>
      <c r="NCI411" s="1309"/>
      <c r="NCJ411" s="1309"/>
      <c r="NCK411" s="1309"/>
      <c r="NCL411" s="1309"/>
      <c r="NCM411" s="1309"/>
      <c r="NCN411" s="1309"/>
      <c r="NCO411" s="1309"/>
      <c r="NCP411" s="1309"/>
      <c r="NCQ411" s="1309"/>
      <c r="NCR411" s="1309"/>
      <c r="NCS411" s="1309"/>
      <c r="NCT411" s="1309"/>
      <c r="NCU411" s="1309"/>
      <c r="NCV411" s="1309"/>
      <c r="NCW411" s="1309"/>
      <c r="NCX411" s="1309"/>
      <c r="NCY411" s="1309"/>
      <c r="NCZ411" s="1309"/>
      <c r="NDA411" s="1309"/>
      <c r="NDB411" s="1309"/>
      <c r="NDC411" s="1309"/>
      <c r="NDD411" s="1309"/>
      <c r="NDE411" s="1309"/>
      <c r="NDF411" s="1309"/>
      <c r="NDG411" s="1309"/>
      <c r="NDH411" s="1309"/>
      <c r="NDI411" s="1309"/>
      <c r="NDJ411" s="1309"/>
      <c r="NDK411" s="1309"/>
      <c r="NDL411" s="1309"/>
      <c r="NDM411" s="1309"/>
      <c r="NDN411" s="1309"/>
      <c r="NDO411" s="1309"/>
      <c r="NDP411" s="1309"/>
      <c r="NDQ411" s="1309"/>
      <c r="NDR411" s="1309"/>
      <c r="NDS411" s="1309"/>
      <c r="NDT411" s="1309"/>
      <c r="NDU411" s="1309"/>
      <c r="NDV411" s="1309"/>
      <c r="NDW411" s="1309"/>
      <c r="NDX411" s="1309"/>
      <c r="NDY411" s="1309"/>
      <c r="NDZ411" s="1309"/>
      <c r="NEA411" s="1309"/>
      <c r="NEB411" s="1309"/>
      <c r="NEC411" s="1309"/>
      <c r="NED411" s="1309"/>
      <c r="NEE411" s="1309"/>
      <c r="NEF411" s="1309"/>
      <c r="NEG411" s="1309"/>
      <c r="NEH411" s="1309"/>
      <c r="NEI411" s="1309"/>
      <c r="NEJ411" s="1309"/>
      <c r="NEK411" s="1309"/>
      <c r="NEL411" s="1309"/>
      <c r="NEM411" s="1309"/>
      <c r="NEN411" s="1309"/>
      <c r="NEO411" s="1309"/>
      <c r="NEP411" s="1309"/>
      <c r="NEQ411" s="1309"/>
      <c r="NER411" s="1309"/>
      <c r="NES411" s="1309"/>
      <c r="NET411" s="1309"/>
      <c r="NEU411" s="1309"/>
      <c r="NEV411" s="1309"/>
      <c r="NEW411" s="1309"/>
      <c r="NEX411" s="1309"/>
      <c r="NEY411" s="1309"/>
      <c r="NEZ411" s="1309"/>
      <c r="NFA411" s="1309"/>
      <c r="NFB411" s="1309"/>
      <c r="NFC411" s="1309"/>
      <c r="NFD411" s="1309"/>
      <c r="NFE411" s="1309"/>
      <c r="NFF411" s="1309"/>
      <c r="NFG411" s="1309"/>
      <c r="NFH411" s="1309"/>
      <c r="NFI411" s="1309"/>
      <c r="NFJ411" s="1309"/>
      <c r="NFK411" s="1309"/>
      <c r="NFL411" s="1309"/>
      <c r="NFM411" s="1309"/>
      <c r="NFN411" s="1309"/>
      <c r="NFO411" s="1309"/>
      <c r="NFP411" s="1309"/>
      <c r="NFQ411" s="1309"/>
      <c r="NFR411" s="1309"/>
      <c r="NFS411" s="1309"/>
      <c r="NFT411" s="1309"/>
      <c r="NFU411" s="1309"/>
      <c r="NFV411" s="1309"/>
      <c r="NFW411" s="1309"/>
      <c r="NFX411" s="1309"/>
      <c r="NFY411" s="1309"/>
      <c r="NFZ411" s="1309"/>
      <c r="NGA411" s="1309"/>
      <c r="NGB411" s="1309"/>
      <c r="NGC411" s="1309"/>
      <c r="NGD411" s="1309"/>
      <c r="NGE411" s="1309"/>
      <c r="NGF411" s="1309"/>
      <c r="NGG411" s="1309"/>
      <c r="NGH411" s="1309"/>
      <c r="NGI411" s="1309"/>
      <c r="NGJ411" s="1309"/>
      <c r="NGK411" s="1309"/>
      <c r="NGL411" s="1309"/>
      <c r="NGM411" s="1309"/>
      <c r="NGN411" s="1309"/>
      <c r="NGO411" s="1309"/>
      <c r="NGP411" s="1309"/>
      <c r="NGQ411" s="1309"/>
      <c r="NGR411" s="1309"/>
      <c r="NGS411" s="1309"/>
      <c r="NGT411" s="1309"/>
      <c r="NGU411" s="1309"/>
      <c r="NGV411" s="1309"/>
      <c r="NGW411" s="1309"/>
      <c r="NGX411" s="1309"/>
      <c r="NGY411" s="1309"/>
      <c r="NGZ411" s="1309"/>
      <c r="NHA411" s="1309"/>
      <c r="NHB411" s="1309"/>
      <c r="NHC411" s="1309"/>
      <c r="NHD411" s="1309"/>
      <c r="NHE411" s="1309"/>
      <c r="NHF411" s="1309"/>
      <c r="NHG411" s="1309"/>
      <c r="NHH411" s="1309"/>
      <c r="NHI411" s="1309"/>
      <c r="NHJ411" s="1309"/>
      <c r="NHK411" s="1309"/>
      <c r="NHL411" s="1309"/>
      <c r="NHM411" s="1309"/>
      <c r="NHN411" s="1309"/>
      <c r="NHO411" s="1309"/>
      <c r="NHP411" s="1309"/>
      <c r="NHQ411" s="1309"/>
      <c r="NHR411" s="1309"/>
      <c r="NHS411" s="1309"/>
      <c r="NHT411" s="1309"/>
      <c r="NHU411" s="1309"/>
      <c r="NHV411" s="1309"/>
      <c r="NHW411" s="1309"/>
      <c r="NHX411" s="1309"/>
      <c r="NHY411" s="1309"/>
      <c r="NHZ411" s="1309"/>
      <c r="NIA411" s="1309"/>
      <c r="NIB411" s="1309"/>
      <c r="NIC411" s="1309"/>
      <c r="NID411" s="1309"/>
      <c r="NIE411" s="1309"/>
      <c r="NIF411" s="1309"/>
      <c r="NIG411" s="1309"/>
      <c r="NIH411" s="1309"/>
      <c r="NII411" s="1309"/>
      <c r="NIJ411" s="1309"/>
      <c r="NIK411" s="1309"/>
      <c r="NIL411" s="1309"/>
      <c r="NIM411" s="1309"/>
      <c r="NIN411" s="1309"/>
      <c r="NIO411" s="1309"/>
      <c r="NIP411" s="1309"/>
      <c r="NIQ411" s="1309"/>
      <c r="NIR411" s="1309"/>
      <c r="NIS411" s="1309"/>
      <c r="NIT411" s="1309"/>
      <c r="NIU411" s="1309"/>
      <c r="NIV411" s="1309"/>
      <c r="NIW411" s="1309"/>
      <c r="NIX411" s="1309"/>
      <c r="NIY411" s="1309"/>
      <c r="NIZ411" s="1309"/>
      <c r="NJA411" s="1309"/>
      <c r="NJB411" s="1309"/>
      <c r="NJC411" s="1309"/>
      <c r="NJD411" s="1309"/>
      <c r="NJE411" s="1309"/>
      <c r="NJF411" s="1309"/>
      <c r="NJG411" s="1309"/>
      <c r="NJH411" s="1309"/>
      <c r="NJI411" s="1309"/>
      <c r="NJJ411" s="1309"/>
      <c r="NJK411" s="1309"/>
      <c r="NJL411" s="1309"/>
      <c r="NJM411" s="1309"/>
      <c r="NJN411" s="1309"/>
      <c r="NJO411" s="1309"/>
      <c r="NJP411" s="1309"/>
      <c r="NJQ411" s="1309"/>
      <c r="NJR411" s="1309"/>
      <c r="NJS411" s="1309"/>
      <c r="NJT411" s="1309"/>
      <c r="NJU411" s="1309"/>
      <c r="NJV411" s="1309"/>
      <c r="NJW411" s="1309"/>
      <c r="NJX411" s="1309"/>
      <c r="NJY411" s="1309"/>
      <c r="NJZ411" s="1309"/>
      <c r="NKA411" s="1309"/>
      <c r="NKB411" s="1309"/>
      <c r="NKC411" s="1309"/>
      <c r="NKD411" s="1309"/>
      <c r="NKE411" s="1309"/>
      <c r="NKF411" s="1309"/>
      <c r="NKG411" s="1309"/>
      <c r="NKH411" s="1309"/>
      <c r="NKI411" s="1309"/>
      <c r="NKJ411" s="1309"/>
      <c r="NKK411" s="1309"/>
      <c r="NKL411" s="1309"/>
      <c r="NKM411" s="1309"/>
      <c r="NKN411" s="1309"/>
      <c r="NKO411" s="1309"/>
      <c r="NKP411" s="1309"/>
      <c r="NKQ411" s="1309"/>
      <c r="NKR411" s="1309"/>
      <c r="NKS411" s="1309"/>
      <c r="NKT411" s="1309"/>
      <c r="NKU411" s="1309"/>
      <c r="NKV411" s="1309"/>
      <c r="NKW411" s="1309"/>
      <c r="NKX411" s="1309"/>
      <c r="NKY411" s="1309"/>
      <c r="NKZ411" s="1309"/>
      <c r="NLA411" s="1309"/>
      <c r="NLB411" s="1309"/>
      <c r="NLC411" s="1309"/>
      <c r="NLD411" s="1309"/>
      <c r="NLE411" s="1309"/>
      <c r="NLF411" s="1309"/>
      <c r="NLG411" s="1309"/>
      <c r="NLH411" s="1309"/>
      <c r="NLI411" s="1309"/>
      <c r="NLJ411" s="1309"/>
      <c r="NLK411" s="1309"/>
      <c r="NLL411" s="1309"/>
      <c r="NLM411" s="1309"/>
      <c r="NLN411" s="1309"/>
      <c r="NLO411" s="1309"/>
      <c r="NLP411" s="1309"/>
      <c r="NLQ411" s="1309"/>
      <c r="NLR411" s="1309"/>
      <c r="NLS411" s="1309"/>
      <c r="NLT411" s="1309"/>
      <c r="NLU411" s="1309"/>
      <c r="NLV411" s="1309"/>
      <c r="NLW411" s="1309"/>
      <c r="NLX411" s="1309"/>
      <c r="NLY411" s="1309"/>
      <c r="NLZ411" s="1309"/>
      <c r="NMA411" s="1309"/>
      <c r="NMB411" s="1309"/>
      <c r="NMC411" s="1309"/>
      <c r="NMD411" s="1309"/>
      <c r="NME411" s="1309"/>
      <c r="NMF411" s="1309"/>
      <c r="NMG411" s="1309"/>
      <c r="NMH411" s="1309"/>
      <c r="NMI411" s="1309"/>
      <c r="NMJ411" s="1309"/>
      <c r="NMK411" s="1309"/>
      <c r="NML411" s="1309"/>
      <c r="NMM411" s="1309"/>
      <c r="NMN411" s="1309"/>
      <c r="NMO411" s="1309"/>
      <c r="NMP411" s="1309"/>
      <c r="NMQ411" s="1309"/>
      <c r="NMR411" s="1309"/>
      <c r="NMS411" s="1309"/>
      <c r="NMT411" s="1309"/>
      <c r="NMU411" s="1309"/>
      <c r="NMV411" s="1309"/>
      <c r="NMW411" s="1309"/>
      <c r="NMX411" s="1309"/>
      <c r="NMY411" s="1309"/>
      <c r="NMZ411" s="1309"/>
      <c r="NNA411" s="1309"/>
      <c r="NNB411" s="1309"/>
      <c r="NNC411" s="1309"/>
      <c r="NND411" s="1309"/>
      <c r="NNE411" s="1309"/>
      <c r="NNF411" s="1309"/>
      <c r="NNG411" s="1309"/>
      <c r="NNH411" s="1309"/>
      <c r="NNI411" s="1309"/>
      <c r="NNJ411" s="1309"/>
      <c r="NNK411" s="1309"/>
      <c r="NNL411" s="1309"/>
      <c r="NNM411" s="1309"/>
      <c r="NNN411" s="1309"/>
      <c r="NNO411" s="1309"/>
      <c r="NNP411" s="1309"/>
      <c r="NNQ411" s="1309"/>
      <c r="NNR411" s="1309"/>
      <c r="NNS411" s="1309"/>
      <c r="NNT411" s="1309"/>
      <c r="NNU411" s="1309"/>
      <c r="NNV411" s="1309"/>
      <c r="NNW411" s="1309"/>
      <c r="NNX411" s="1309"/>
      <c r="NNY411" s="1309"/>
      <c r="NNZ411" s="1309"/>
      <c r="NOA411" s="1309"/>
      <c r="NOB411" s="1309"/>
      <c r="NOC411" s="1309"/>
      <c r="NOD411" s="1309"/>
      <c r="NOE411" s="1309"/>
      <c r="NOF411" s="1309"/>
      <c r="NOG411" s="1309"/>
      <c r="NOH411" s="1309"/>
      <c r="NOI411" s="1309"/>
      <c r="NOJ411" s="1309"/>
      <c r="NOK411" s="1309"/>
      <c r="NOL411" s="1309"/>
      <c r="NOM411" s="1309"/>
      <c r="NON411" s="1309"/>
      <c r="NOO411" s="1309"/>
      <c r="NOP411" s="1309"/>
      <c r="NOQ411" s="1309"/>
      <c r="NOR411" s="1309"/>
      <c r="NOS411" s="1309"/>
      <c r="NOT411" s="1309"/>
      <c r="NOU411" s="1309"/>
      <c r="NOV411" s="1309"/>
      <c r="NOW411" s="1309"/>
      <c r="NOX411" s="1309"/>
      <c r="NOY411" s="1309"/>
      <c r="NOZ411" s="1309"/>
      <c r="NPA411" s="1309"/>
      <c r="NPB411" s="1309"/>
      <c r="NPC411" s="1309"/>
      <c r="NPD411" s="1309"/>
      <c r="NPE411" s="1309"/>
      <c r="NPF411" s="1309"/>
      <c r="NPG411" s="1309"/>
      <c r="NPH411" s="1309"/>
      <c r="NPI411" s="1309"/>
      <c r="NPJ411" s="1309"/>
      <c r="NPK411" s="1309"/>
      <c r="NPL411" s="1309"/>
      <c r="NPM411" s="1309"/>
      <c r="NPN411" s="1309"/>
      <c r="NPO411" s="1309"/>
      <c r="NPP411" s="1309"/>
      <c r="NPQ411" s="1309"/>
      <c r="NPR411" s="1309"/>
      <c r="NPS411" s="1309"/>
      <c r="NPT411" s="1309"/>
      <c r="NPU411" s="1309"/>
      <c r="NPV411" s="1309"/>
      <c r="NPW411" s="1309"/>
      <c r="NPX411" s="1309"/>
      <c r="NPY411" s="1309"/>
      <c r="NPZ411" s="1309"/>
      <c r="NQA411" s="1309"/>
      <c r="NQB411" s="1309"/>
      <c r="NQC411" s="1309"/>
      <c r="NQD411" s="1309"/>
      <c r="NQE411" s="1309"/>
      <c r="NQF411" s="1309"/>
      <c r="NQG411" s="1309"/>
      <c r="NQH411" s="1309"/>
      <c r="NQI411" s="1309"/>
      <c r="NQJ411" s="1309"/>
      <c r="NQK411" s="1309"/>
      <c r="NQL411" s="1309"/>
      <c r="NQM411" s="1309"/>
      <c r="NQN411" s="1309"/>
      <c r="NQO411" s="1309"/>
      <c r="NQP411" s="1309"/>
      <c r="NQQ411" s="1309"/>
      <c r="NQR411" s="1309"/>
      <c r="NQS411" s="1309"/>
      <c r="NQT411" s="1309"/>
      <c r="NQU411" s="1309"/>
      <c r="NQV411" s="1309"/>
      <c r="NQW411" s="1309"/>
      <c r="NQX411" s="1309"/>
      <c r="NQY411" s="1309"/>
      <c r="NQZ411" s="1309"/>
      <c r="NRA411" s="1309"/>
      <c r="NRB411" s="1309"/>
      <c r="NRC411" s="1309"/>
      <c r="NRD411" s="1309"/>
      <c r="NRE411" s="1309"/>
      <c r="NRF411" s="1309"/>
      <c r="NRG411" s="1309"/>
      <c r="NRH411" s="1309"/>
      <c r="NRI411" s="1309"/>
      <c r="NRJ411" s="1309"/>
      <c r="NRK411" s="1309"/>
      <c r="NRL411" s="1309"/>
      <c r="NRM411" s="1309"/>
      <c r="NRN411" s="1309"/>
      <c r="NRO411" s="1309"/>
      <c r="NRP411" s="1309"/>
      <c r="NRQ411" s="1309"/>
      <c r="NRR411" s="1309"/>
      <c r="NRS411" s="1309"/>
      <c r="NRT411" s="1309"/>
      <c r="NRU411" s="1309"/>
      <c r="NRV411" s="1309"/>
      <c r="NRW411" s="1309"/>
      <c r="NRX411" s="1309"/>
      <c r="NRY411" s="1309"/>
      <c r="NRZ411" s="1309"/>
      <c r="NSA411" s="1309"/>
      <c r="NSB411" s="1309"/>
      <c r="NSC411" s="1309"/>
      <c r="NSD411" s="1309"/>
      <c r="NSE411" s="1309"/>
      <c r="NSF411" s="1309"/>
      <c r="NSG411" s="1309"/>
      <c r="NSH411" s="1309"/>
      <c r="NSI411" s="1309"/>
      <c r="NSJ411" s="1309"/>
      <c r="NSK411" s="1309"/>
      <c r="NSL411" s="1309"/>
      <c r="NSM411" s="1309"/>
      <c r="NSN411" s="1309"/>
      <c r="NSO411" s="1309"/>
      <c r="NSP411" s="1309"/>
      <c r="NSQ411" s="1309"/>
      <c r="NSR411" s="1309"/>
      <c r="NSS411" s="1309"/>
      <c r="NST411" s="1309"/>
      <c r="NSU411" s="1309"/>
      <c r="NSV411" s="1309"/>
      <c r="NSW411" s="1309"/>
      <c r="NSX411" s="1309"/>
      <c r="NSY411" s="1309"/>
      <c r="NSZ411" s="1309"/>
      <c r="NTA411" s="1309"/>
      <c r="NTB411" s="1309"/>
      <c r="NTC411" s="1309"/>
      <c r="NTD411" s="1309"/>
      <c r="NTE411" s="1309"/>
      <c r="NTF411" s="1309"/>
      <c r="NTG411" s="1309"/>
      <c r="NTH411" s="1309"/>
      <c r="NTI411" s="1309"/>
      <c r="NTJ411" s="1309"/>
      <c r="NTK411" s="1309"/>
      <c r="NTL411" s="1309"/>
      <c r="NTM411" s="1309"/>
      <c r="NTN411" s="1309"/>
      <c r="NTO411" s="1309"/>
      <c r="NTP411" s="1309"/>
      <c r="NTQ411" s="1309"/>
      <c r="NTR411" s="1309"/>
      <c r="NTS411" s="1309"/>
      <c r="NTT411" s="1309"/>
      <c r="NTU411" s="1309"/>
      <c r="NTV411" s="1309"/>
      <c r="NTW411" s="1309"/>
      <c r="NTX411" s="1309"/>
      <c r="NTY411" s="1309"/>
      <c r="NTZ411" s="1309"/>
      <c r="NUA411" s="1309"/>
      <c r="NUB411" s="1309"/>
      <c r="NUC411" s="1309"/>
      <c r="NUD411" s="1309"/>
      <c r="NUE411" s="1309"/>
      <c r="NUF411" s="1309"/>
      <c r="NUG411" s="1309"/>
      <c r="NUH411" s="1309"/>
      <c r="NUI411" s="1309"/>
      <c r="NUJ411" s="1309"/>
      <c r="NUK411" s="1309"/>
      <c r="NUL411" s="1309"/>
      <c r="NUM411" s="1309"/>
      <c r="NUN411" s="1309"/>
      <c r="NUO411" s="1309"/>
      <c r="NUP411" s="1309"/>
      <c r="NUQ411" s="1309"/>
      <c r="NUR411" s="1309"/>
      <c r="NUS411" s="1309"/>
      <c r="NUT411" s="1309"/>
      <c r="NUU411" s="1309"/>
      <c r="NUV411" s="1309"/>
      <c r="NUW411" s="1309"/>
      <c r="NUX411" s="1309"/>
      <c r="NUY411" s="1309"/>
      <c r="NUZ411" s="1309"/>
      <c r="NVA411" s="1309"/>
      <c r="NVB411" s="1309"/>
      <c r="NVC411" s="1309"/>
      <c r="NVD411" s="1309"/>
      <c r="NVE411" s="1309"/>
      <c r="NVF411" s="1309"/>
      <c r="NVG411" s="1309"/>
      <c r="NVH411" s="1309"/>
      <c r="NVI411" s="1309"/>
      <c r="NVJ411" s="1309"/>
      <c r="NVK411" s="1309"/>
      <c r="NVL411" s="1309"/>
      <c r="NVM411" s="1309"/>
      <c r="NVN411" s="1309"/>
      <c r="NVO411" s="1309"/>
      <c r="NVP411" s="1309"/>
      <c r="NVQ411" s="1309"/>
      <c r="NVR411" s="1309"/>
      <c r="NVS411" s="1309"/>
      <c r="NVT411" s="1309"/>
      <c r="NVU411" s="1309"/>
      <c r="NVV411" s="1309"/>
      <c r="NVW411" s="1309"/>
      <c r="NVX411" s="1309"/>
      <c r="NVY411" s="1309"/>
      <c r="NVZ411" s="1309"/>
      <c r="NWA411" s="1309"/>
      <c r="NWB411" s="1309"/>
      <c r="NWC411" s="1309"/>
      <c r="NWD411" s="1309"/>
      <c r="NWE411" s="1309"/>
      <c r="NWF411" s="1309"/>
      <c r="NWG411" s="1309"/>
      <c r="NWH411" s="1309"/>
      <c r="NWI411" s="1309"/>
      <c r="NWJ411" s="1309"/>
      <c r="NWK411" s="1309"/>
      <c r="NWL411" s="1309"/>
      <c r="NWM411" s="1309"/>
      <c r="NWN411" s="1309"/>
      <c r="NWO411" s="1309"/>
      <c r="NWP411" s="1309"/>
      <c r="NWQ411" s="1309"/>
      <c r="NWR411" s="1309"/>
      <c r="NWS411" s="1309"/>
      <c r="NWT411" s="1309"/>
      <c r="NWU411" s="1309"/>
      <c r="NWV411" s="1309"/>
      <c r="NWW411" s="1309"/>
      <c r="NWX411" s="1309"/>
      <c r="NWY411" s="1309"/>
      <c r="NWZ411" s="1309"/>
      <c r="NXA411" s="1309"/>
      <c r="NXB411" s="1309"/>
      <c r="NXC411" s="1309"/>
      <c r="NXD411" s="1309"/>
      <c r="NXE411" s="1309"/>
      <c r="NXF411" s="1309"/>
      <c r="NXG411" s="1309"/>
      <c r="NXH411" s="1309"/>
      <c r="NXI411" s="1309"/>
      <c r="NXJ411" s="1309"/>
      <c r="NXK411" s="1309"/>
      <c r="NXL411" s="1309"/>
      <c r="NXM411" s="1309"/>
      <c r="NXN411" s="1309"/>
      <c r="NXO411" s="1309"/>
      <c r="NXP411" s="1309"/>
      <c r="NXQ411" s="1309"/>
      <c r="NXR411" s="1309"/>
      <c r="NXS411" s="1309"/>
      <c r="NXT411" s="1309"/>
      <c r="NXU411" s="1309"/>
      <c r="NXV411" s="1309"/>
      <c r="NXW411" s="1309"/>
      <c r="NXX411" s="1309"/>
      <c r="NXY411" s="1309"/>
      <c r="NXZ411" s="1309"/>
      <c r="NYA411" s="1309"/>
      <c r="NYB411" s="1309"/>
      <c r="NYC411" s="1309"/>
      <c r="NYD411" s="1309"/>
      <c r="NYE411" s="1309"/>
      <c r="NYF411" s="1309"/>
      <c r="NYG411" s="1309"/>
      <c r="NYH411" s="1309"/>
      <c r="NYI411" s="1309"/>
      <c r="NYJ411" s="1309"/>
      <c r="NYK411" s="1309"/>
      <c r="NYL411" s="1309"/>
      <c r="NYM411" s="1309"/>
      <c r="NYN411" s="1309"/>
      <c r="NYO411" s="1309"/>
      <c r="NYP411" s="1309"/>
      <c r="NYQ411" s="1309"/>
      <c r="NYR411" s="1309"/>
      <c r="NYS411" s="1309"/>
      <c r="NYT411" s="1309"/>
      <c r="NYU411" s="1309"/>
      <c r="NYV411" s="1309"/>
      <c r="NYW411" s="1309"/>
      <c r="NYX411" s="1309"/>
      <c r="NYY411" s="1309"/>
      <c r="NYZ411" s="1309"/>
      <c r="NZA411" s="1309"/>
      <c r="NZB411" s="1309"/>
      <c r="NZC411" s="1309"/>
      <c r="NZD411" s="1309"/>
      <c r="NZE411" s="1309"/>
      <c r="NZF411" s="1309"/>
      <c r="NZG411" s="1309"/>
      <c r="NZH411" s="1309"/>
      <c r="NZI411" s="1309"/>
      <c r="NZJ411" s="1309"/>
      <c r="NZK411" s="1309"/>
      <c r="NZL411" s="1309"/>
      <c r="NZM411" s="1309"/>
      <c r="NZN411" s="1309"/>
      <c r="NZO411" s="1309"/>
      <c r="NZP411" s="1309"/>
      <c r="NZQ411" s="1309"/>
      <c r="NZR411" s="1309"/>
      <c r="NZS411" s="1309"/>
      <c r="NZT411" s="1309"/>
      <c r="NZU411" s="1309"/>
      <c r="NZV411" s="1309"/>
      <c r="NZW411" s="1309"/>
      <c r="NZX411" s="1309"/>
      <c r="NZY411" s="1309"/>
      <c r="NZZ411" s="1309"/>
      <c r="OAA411" s="1309"/>
      <c r="OAB411" s="1309"/>
      <c r="OAC411" s="1309"/>
      <c r="OAD411" s="1309"/>
      <c r="OAE411" s="1309"/>
      <c r="OAF411" s="1309"/>
      <c r="OAG411" s="1309"/>
      <c r="OAH411" s="1309"/>
      <c r="OAI411" s="1309"/>
      <c r="OAJ411" s="1309"/>
      <c r="OAK411" s="1309"/>
      <c r="OAL411" s="1309"/>
      <c r="OAM411" s="1309"/>
      <c r="OAN411" s="1309"/>
      <c r="OAO411" s="1309"/>
      <c r="OAP411" s="1309"/>
      <c r="OAQ411" s="1309"/>
      <c r="OAR411" s="1309"/>
      <c r="OAS411" s="1309"/>
      <c r="OAT411" s="1309"/>
      <c r="OAU411" s="1309"/>
      <c r="OAV411" s="1309"/>
      <c r="OAW411" s="1309"/>
      <c r="OAX411" s="1309"/>
      <c r="OAY411" s="1309"/>
      <c r="OAZ411" s="1309"/>
      <c r="OBA411" s="1309"/>
      <c r="OBB411" s="1309"/>
      <c r="OBC411" s="1309"/>
      <c r="OBD411" s="1309"/>
      <c r="OBE411" s="1309"/>
      <c r="OBF411" s="1309"/>
      <c r="OBG411" s="1309"/>
      <c r="OBH411" s="1309"/>
      <c r="OBI411" s="1309"/>
      <c r="OBJ411" s="1309"/>
      <c r="OBK411" s="1309"/>
      <c r="OBL411" s="1309"/>
      <c r="OBM411" s="1309"/>
      <c r="OBN411" s="1309"/>
      <c r="OBO411" s="1309"/>
      <c r="OBP411" s="1309"/>
      <c r="OBQ411" s="1309"/>
      <c r="OBR411" s="1309"/>
      <c r="OBS411" s="1309"/>
      <c r="OBT411" s="1309"/>
      <c r="OBU411" s="1309"/>
      <c r="OBV411" s="1309"/>
      <c r="OBW411" s="1309"/>
      <c r="OBX411" s="1309"/>
      <c r="OBY411" s="1309"/>
      <c r="OBZ411" s="1309"/>
      <c r="OCA411" s="1309"/>
      <c r="OCB411" s="1309"/>
      <c r="OCC411" s="1309"/>
      <c r="OCD411" s="1309"/>
      <c r="OCE411" s="1309"/>
      <c r="OCF411" s="1309"/>
      <c r="OCG411" s="1309"/>
      <c r="OCH411" s="1309"/>
      <c r="OCI411" s="1309"/>
      <c r="OCJ411" s="1309"/>
      <c r="OCK411" s="1309"/>
      <c r="OCL411" s="1309"/>
      <c r="OCM411" s="1309"/>
      <c r="OCN411" s="1309"/>
      <c r="OCO411" s="1309"/>
      <c r="OCP411" s="1309"/>
      <c r="OCQ411" s="1309"/>
      <c r="OCR411" s="1309"/>
      <c r="OCS411" s="1309"/>
      <c r="OCT411" s="1309"/>
      <c r="OCU411" s="1309"/>
      <c r="OCV411" s="1309"/>
      <c r="OCW411" s="1309"/>
      <c r="OCX411" s="1309"/>
      <c r="OCY411" s="1309"/>
      <c r="OCZ411" s="1309"/>
      <c r="ODA411" s="1309"/>
      <c r="ODB411" s="1309"/>
      <c r="ODC411" s="1309"/>
      <c r="ODD411" s="1309"/>
      <c r="ODE411" s="1309"/>
      <c r="ODF411" s="1309"/>
      <c r="ODG411" s="1309"/>
      <c r="ODH411" s="1309"/>
      <c r="ODI411" s="1309"/>
      <c r="ODJ411" s="1309"/>
      <c r="ODK411" s="1309"/>
      <c r="ODL411" s="1309"/>
      <c r="ODM411" s="1309"/>
      <c r="ODN411" s="1309"/>
      <c r="ODO411" s="1309"/>
      <c r="ODP411" s="1309"/>
      <c r="ODQ411" s="1309"/>
      <c r="ODR411" s="1309"/>
      <c r="ODS411" s="1309"/>
      <c r="ODT411" s="1309"/>
      <c r="ODU411" s="1309"/>
      <c r="ODV411" s="1309"/>
      <c r="ODW411" s="1309"/>
      <c r="ODX411" s="1309"/>
      <c r="ODY411" s="1309"/>
      <c r="ODZ411" s="1309"/>
      <c r="OEA411" s="1309"/>
      <c r="OEB411" s="1309"/>
      <c r="OEC411" s="1309"/>
      <c r="OED411" s="1309"/>
      <c r="OEE411" s="1309"/>
      <c r="OEF411" s="1309"/>
      <c r="OEG411" s="1309"/>
      <c r="OEH411" s="1309"/>
      <c r="OEI411" s="1309"/>
      <c r="OEJ411" s="1309"/>
      <c r="OEK411" s="1309"/>
      <c r="OEL411" s="1309"/>
      <c r="OEM411" s="1309"/>
      <c r="OEN411" s="1309"/>
      <c r="OEO411" s="1309"/>
      <c r="OEP411" s="1309"/>
      <c r="OEQ411" s="1309"/>
      <c r="OER411" s="1309"/>
      <c r="OES411" s="1309"/>
      <c r="OET411" s="1309"/>
      <c r="OEU411" s="1309"/>
      <c r="OEV411" s="1309"/>
      <c r="OEW411" s="1309"/>
      <c r="OEX411" s="1309"/>
      <c r="OEY411" s="1309"/>
      <c r="OEZ411" s="1309"/>
      <c r="OFA411" s="1309"/>
      <c r="OFB411" s="1309"/>
      <c r="OFC411" s="1309"/>
      <c r="OFD411" s="1309"/>
      <c r="OFE411" s="1309"/>
      <c r="OFF411" s="1309"/>
      <c r="OFG411" s="1309"/>
      <c r="OFH411" s="1309"/>
      <c r="OFI411" s="1309"/>
      <c r="OFJ411" s="1309"/>
      <c r="OFK411" s="1309"/>
      <c r="OFL411" s="1309"/>
      <c r="OFM411" s="1309"/>
      <c r="OFN411" s="1309"/>
      <c r="OFO411" s="1309"/>
      <c r="OFP411" s="1309"/>
      <c r="OFQ411" s="1309"/>
      <c r="OFR411" s="1309"/>
      <c r="OFS411" s="1309"/>
      <c r="OFT411" s="1309"/>
      <c r="OFU411" s="1309"/>
      <c r="OFV411" s="1309"/>
      <c r="OFW411" s="1309"/>
      <c r="OFX411" s="1309"/>
      <c r="OFY411" s="1309"/>
      <c r="OFZ411" s="1309"/>
      <c r="OGA411" s="1309"/>
      <c r="OGB411" s="1309"/>
      <c r="OGC411" s="1309"/>
      <c r="OGD411" s="1309"/>
      <c r="OGE411" s="1309"/>
      <c r="OGF411" s="1309"/>
      <c r="OGG411" s="1309"/>
      <c r="OGH411" s="1309"/>
      <c r="OGI411" s="1309"/>
      <c r="OGJ411" s="1309"/>
      <c r="OGK411" s="1309"/>
      <c r="OGL411" s="1309"/>
      <c r="OGM411" s="1309"/>
      <c r="OGN411" s="1309"/>
      <c r="OGO411" s="1309"/>
      <c r="OGP411" s="1309"/>
      <c r="OGQ411" s="1309"/>
      <c r="OGR411" s="1309"/>
      <c r="OGS411" s="1309"/>
      <c r="OGT411" s="1309"/>
      <c r="OGU411" s="1309"/>
      <c r="OGV411" s="1309"/>
      <c r="OGW411" s="1309"/>
      <c r="OGX411" s="1309"/>
      <c r="OGY411" s="1309"/>
      <c r="OGZ411" s="1309"/>
      <c r="OHA411" s="1309"/>
      <c r="OHB411" s="1309"/>
      <c r="OHC411" s="1309"/>
      <c r="OHD411" s="1309"/>
      <c r="OHE411" s="1309"/>
      <c r="OHF411" s="1309"/>
      <c r="OHG411" s="1309"/>
      <c r="OHH411" s="1309"/>
      <c r="OHI411" s="1309"/>
      <c r="OHJ411" s="1309"/>
      <c r="OHK411" s="1309"/>
      <c r="OHL411" s="1309"/>
      <c r="OHM411" s="1309"/>
      <c r="OHN411" s="1309"/>
      <c r="OHO411" s="1309"/>
      <c r="OHP411" s="1309"/>
      <c r="OHQ411" s="1309"/>
      <c r="OHR411" s="1309"/>
      <c r="OHS411" s="1309"/>
      <c r="OHT411" s="1309"/>
      <c r="OHU411" s="1309"/>
      <c r="OHV411" s="1309"/>
      <c r="OHW411" s="1309"/>
      <c r="OHX411" s="1309"/>
      <c r="OHY411" s="1309"/>
      <c r="OHZ411" s="1309"/>
      <c r="OIA411" s="1309"/>
      <c r="OIB411" s="1309"/>
      <c r="OIC411" s="1309"/>
      <c r="OID411" s="1309"/>
      <c r="OIE411" s="1309"/>
      <c r="OIF411" s="1309"/>
      <c r="OIG411" s="1309"/>
      <c r="OIH411" s="1309"/>
      <c r="OII411" s="1309"/>
      <c r="OIJ411" s="1309"/>
      <c r="OIK411" s="1309"/>
      <c r="OIL411" s="1309"/>
      <c r="OIM411" s="1309"/>
      <c r="OIN411" s="1309"/>
      <c r="OIO411" s="1309"/>
      <c r="OIP411" s="1309"/>
      <c r="OIQ411" s="1309"/>
      <c r="OIR411" s="1309"/>
      <c r="OIS411" s="1309"/>
      <c r="OIT411" s="1309"/>
      <c r="OIU411" s="1309"/>
      <c r="OIV411" s="1309"/>
      <c r="OIW411" s="1309"/>
      <c r="OIX411" s="1309"/>
      <c r="OIY411" s="1309"/>
      <c r="OIZ411" s="1309"/>
      <c r="OJA411" s="1309"/>
      <c r="OJB411" s="1309"/>
      <c r="OJC411" s="1309"/>
      <c r="OJD411" s="1309"/>
      <c r="OJE411" s="1309"/>
      <c r="OJF411" s="1309"/>
      <c r="OJG411" s="1309"/>
      <c r="OJH411" s="1309"/>
      <c r="OJI411" s="1309"/>
      <c r="OJJ411" s="1309"/>
      <c r="OJK411" s="1309"/>
      <c r="OJL411" s="1309"/>
      <c r="OJM411" s="1309"/>
      <c r="OJN411" s="1309"/>
      <c r="OJO411" s="1309"/>
      <c r="OJP411" s="1309"/>
      <c r="OJQ411" s="1309"/>
      <c r="OJR411" s="1309"/>
      <c r="OJS411" s="1309"/>
      <c r="OJT411" s="1309"/>
      <c r="OJU411" s="1309"/>
      <c r="OJV411" s="1309"/>
      <c r="OJW411" s="1309"/>
      <c r="OJX411" s="1309"/>
      <c r="OJY411" s="1309"/>
      <c r="OJZ411" s="1309"/>
      <c r="OKA411" s="1309"/>
      <c r="OKB411" s="1309"/>
      <c r="OKC411" s="1309"/>
      <c r="OKD411" s="1309"/>
      <c r="OKE411" s="1309"/>
      <c r="OKF411" s="1309"/>
      <c r="OKG411" s="1309"/>
      <c r="OKH411" s="1309"/>
      <c r="OKI411" s="1309"/>
      <c r="OKJ411" s="1309"/>
      <c r="OKK411" s="1309"/>
      <c r="OKL411" s="1309"/>
      <c r="OKM411" s="1309"/>
      <c r="OKN411" s="1309"/>
      <c r="OKO411" s="1309"/>
      <c r="OKP411" s="1309"/>
      <c r="OKQ411" s="1309"/>
      <c r="OKR411" s="1309"/>
      <c r="OKS411" s="1309"/>
      <c r="OKT411" s="1309"/>
      <c r="OKU411" s="1309"/>
      <c r="OKV411" s="1309"/>
      <c r="OKW411" s="1309"/>
      <c r="OKX411" s="1309"/>
      <c r="OKY411" s="1309"/>
      <c r="OKZ411" s="1309"/>
      <c r="OLA411" s="1309"/>
      <c r="OLB411" s="1309"/>
      <c r="OLC411" s="1309"/>
      <c r="OLD411" s="1309"/>
      <c r="OLE411" s="1309"/>
      <c r="OLF411" s="1309"/>
      <c r="OLG411" s="1309"/>
      <c r="OLH411" s="1309"/>
      <c r="OLI411" s="1309"/>
      <c r="OLJ411" s="1309"/>
      <c r="OLK411" s="1309"/>
      <c r="OLL411" s="1309"/>
      <c r="OLM411" s="1309"/>
      <c r="OLN411" s="1309"/>
      <c r="OLO411" s="1309"/>
      <c r="OLP411" s="1309"/>
      <c r="OLQ411" s="1309"/>
      <c r="OLR411" s="1309"/>
      <c r="OLS411" s="1309"/>
      <c r="OLT411" s="1309"/>
      <c r="OLU411" s="1309"/>
      <c r="OLV411" s="1309"/>
      <c r="OLW411" s="1309"/>
      <c r="OLX411" s="1309"/>
      <c r="OLY411" s="1309"/>
      <c r="OLZ411" s="1309"/>
      <c r="OMA411" s="1309"/>
      <c r="OMB411" s="1309"/>
      <c r="OMC411" s="1309"/>
      <c r="OMD411" s="1309"/>
      <c r="OME411" s="1309"/>
      <c r="OMF411" s="1309"/>
      <c r="OMG411" s="1309"/>
      <c r="OMH411" s="1309"/>
      <c r="OMI411" s="1309"/>
      <c r="OMJ411" s="1309"/>
      <c r="OMK411" s="1309"/>
      <c r="OML411" s="1309"/>
      <c r="OMM411" s="1309"/>
      <c r="OMN411" s="1309"/>
      <c r="OMO411" s="1309"/>
      <c r="OMP411" s="1309"/>
      <c r="OMQ411" s="1309"/>
      <c r="OMR411" s="1309"/>
      <c r="OMS411" s="1309"/>
      <c r="OMT411" s="1309"/>
      <c r="OMU411" s="1309"/>
      <c r="OMV411" s="1309"/>
      <c r="OMW411" s="1309"/>
      <c r="OMX411" s="1309"/>
      <c r="OMY411" s="1309"/>
      <c r="OMZ411" s="1309"/>
      <c r="ONA411" s="1309"/>
      <c r="ONB411" s="1309"/>
      <c r="ONC411" s="1309"/>
      <c r="OND411" s="1309"/>
      <c r="ONE411" s="1309"/>
      <c r="ONF411" s="1309"/>
      <c r="ONG411" s="1309"/>
      <c r="ONH411" s="1309"/>
      <c r="ONI411" s="1309"/>
      <c r="ONJ411" s="1309"/>
      <c r="ONK411" s="1309"/>
      <c r="ONL411" s="1309"/>
      <c r="ONM411" s="1309"/>
      <c r="ONN411" s="1309"/>
      <c r="ONO411" s="1309"/>
      <c r="ONP411" s="1309"/>
      <c r="ONQ411" s="1309"/>
      <c r="ONR411" s="1309"/>
      <c r="ONS411" s="1309"/>
      <c r="ONT411" s="1309"/>
      <c r="ONU411" s="1309"/>
      <c r="ONV411" s="1309"/>
      <c r="ONW411" s="1309"/>
      <c r="ONX411" s="1309"/>
      <c r="ONY411" s="1309"/>
      <c r="ONZ411" s="1309"/>
      <c r="OOA411" s="1309"/>
      <c r="OOB411" s="1309"/>
      <c r="OOC411" s="1309"/>
      <c r="OOD411" s="1309"/>
      <c r="OOE411" s="1309"/>
      <c r="OOF411" s="1309"/>
      <c r="OOG411" s="1309"/>
      <c r="OOH411" s="1309"/>
      <c r="OOI411" s="1309"/>
      <c r="OOJ411" s="1309"/>
      <c r="OOK411" s="1309"/>
      <c r="OOL411" s="1309"/>
      <c r="OOM411" s="1309"/>
      <c r="OON411" s="1309"/>
      <c r="OOO411" s="1309"/>
      <c r="OOP411" s="1309"/>
      <c r="OOQ411" s="1309"/>
      <c r="OOR411" s="1309"/>
      <c r="OOS411" s="1309"/>
      <c r="OOT411" s="1309"/>
      <c r="OOU411" s="1309"/>
      <c r="OOV411" s="1309"/>
      <c r="OOW411" s="1309"/>
      <c r="OOX411" s="1309"/>
      <c r="OOY411" s="1309"/>
      <c r="OOZ411" s="1309"/>
      <c r="OPA411" s="1309"/>
      <c r="OPB411" s="1309"/>
      <c r="OPC411" s="1309"/>
      <c r="OPD411" s="1309"/>
      <c r="OPE411" s="1309"/>
      <c r="OPF411" s="1309"/>
      <c r="OPG411" s="1309"/>
      <c r="OPH411" s="1309"/>
      <c r="OPI411" s="1309"/>
      <c r="OPJ411" s="1309"/>
      <c r="OPK411" s="1309"/>
      <c r="OPL411" s="1309"/>
      <c r="OPM411" s="1309"/>
      <c r="OPN411" s="1309"/>
      <c r="OPO411" s="1309"/>
      <c r="OPP411" s="1309"/>
      <c r="OPQ411" s="1309"/>
      <c r="OPR411" s="1309"/>
      <c r="OPS411" s="1309"/>
      <c r="OPT411" s="1309"/>
      <c r="OPU411" s="1309"/>
      <c r="OPV411" s="1309"/>
      <c r="OPW411" s="1309"/>
      <c r="OPX411" s="1309"/>
      <c r="OPY411" s="1309"/>
      <c r="OPZ411" s="1309"/>
      <c r="OQA411" s="1309"/>
      <c r="OQB411" s="1309"/>
      <c r="OQC411" s="1309"/>
      <c r="OQD411" s="1309"/>
      <c r="OQE411" s="1309"/>
      <c r="OQF411" s="1309"/>
      <c r="OQG411" s="1309"/>
      <c r="OQH411" s="1309"/>
      <c r="OQI411" s="1309"/>
      <c r="OQJ411" s="1309"/>
      <c r="OQK411" s="1309"/>
      <c r="OQL411" s="1309"/>
      <c r="OQM411" s="1309"/>
      <c r="OQN411" s="1309"/>
      <c r="OQO411" s="1309"/>
      <c r="OQP411" s="1309"/>
      <c r="OQQ411" s="1309"/>
      <c r="OQR411" s="1309"/>
      <c r="OQS411" s="1309"/>
      <c r="OQT411" s="1309"/>
      <c r="OQU411" s="1309"/>
      <c r="OQV411" s="1309"/>
      <c r="OQW411" s="1309"/>
      <c r="OQX411" s="1309"/>
      <c r="OQY411" s="1309"/>
      <c r="OQZ411" s="1309"/>
      <c r="ORA411" s="1309"/>
      <c r="ORB411" s="1309"/>
      <c r="ORC411" s="1309"/>
      <c r="ORD411" s="1309"/>
      <c r="ORE411" s="1309"/>
      <c r="ORF411" s="1309"/>
      <c r="ORG411" s="1309"/>
      <c r="ORH411" s="1309"/>
      <c r="ORI411" s="1309"/>
      <c r="ORJ411" s="1309"/>
      <c r="ORK411" s="1309"/>
      <c r="ORL411" s="1309"/>
      <c r="ORM411" s="1309"/>
      <c r="ORN411" s="1309"/>
      <c r="ORO411" s="1309"/>
      <c r="ORP411" s="1309"/>
      <c r="ORQ411" s="1309"/>
      <c r="ORR411" s="1309"/>
      <c r="ORS411" s="1309"/>
      <c r="ORT411" s="1309"/>
      <c r="ORU411" s="1309"/>
      <c r="ORV411" s="1309"/>
      <c r="ORW411" s="1309"/>
      <c r="ORX411" s="1309"/>
      <c r="ORY411" s="1309"/>
      <c r="ORZ411" s="1309"/>
      <c r="OSA411" s="1309"/>
      <c r="OSB411" s="1309"/>
      <c r="OSC411" s="1309"/>
      <c r="OSD411" s="1309"/>
      <c r="OSE411" s="1309"/>
      <c r="OSF411" s="1309"/>
      <c r="OSG411" s="1309"/>
      <c r="OSH411" s="1309"/>
      <c r="OSI411" s="1309"/>
      <c r="OSJ411" s="1309"/>
      <c r="OSK411" s="1309"/>
      <c r="OSL411" s="1309"/>
      <c r="OSM411" s="1309"/>
      <c r="OSN411" s="1309"/>
      <c r="OSO411" s="1309"/>
      <c r="OSP411" s="1309"/>
      <c r="OSQ411" s="1309"/>
      <c r="OSR411" s="1309"/>
      <c r="OSS411" s="1309"/>
      <c r="OST411" s="1309"/>
      <c r="OSU411" s="1309"/>
      <c r="OSV411" s="1309"/>
      <c r="OSW411" s="1309"/>
      <c r="OSX411" s="1309"/>
      <c r="OSY411" s="1309"/>
      <c r="OSZ411" s="1309"/>
      <c r="OTA411" s="1309"/>
      <c r="OTB411" s="1309"/>
      <c r="OTC411" s="1309"/>
      <c r="OTD411" s="1309"/>
      <c r="OTE411" s="1309"/>
      <c r="OTF411" s="1309"/>
      <c r="OTG411" s="1309"/>
      <c r="OTH411" s="1309"/>
      <c r="OTI411" s="1309"/>
      <c r="OTJ411" s="1309"/>
      <c r="OTK411" s="1309"/>
      <c r="OTL411" s="1309"/>
      <c r="OTM411" s="1309"/>
      <c r="OTN411" s="1309"/>
      <c r="OTO411" s="1309"/>
      <c r="OTP411" s="1309"/>
      <c r="OTQ411" s="1309"/>
      <c r="OTR411" s="1309"/>
      <c r="OTS411" s="1309"/>
      <c r="OTT411" s="1309"/>
      <c r="OTU411" s="1309"/>
      <c r="OTV411" s="1309"/>
      <c r="OTW411" s="1309"/>
      <c r="OTX411" s="1309"/>
      <c r="OTY411" s="1309"/>
      <c r="OTZ411" s="1309"/>
      <c r="OUA411" s="1309"/>
      <c r="OUB411" s="1309"/>
      <c r="OUC411" s="1309"/>
      <c r="OUD411" s="1309"/>
      <c r="OUE411" s="1309"/>
      <c r="OUF411" s="1309"/>
      <c r="OUG411" s="1309"/>
      <c r="OUH411" s="1309"/>
      <c r="OUI411" s="1309"/>
      <c r="OUJ411" s="1309"/>
      <c r="OUK411" s="1309"/>
      <c r="OUL411" s="1309"/>
      <c r="OUM411" s="1309"/>
      <c r="OUN411" s="1309"/>
      <c r="OUO411" s="1309"/>
      <c r="OUP411" s="1309"/>
      <c r="OUQ411" s="1309"/>
      <c r="OUR411" s="1309"/>
      <c r="OUS411" s="1309"/>
      <c r="OUT411" s="1309"/>
      <c r="OUU411" s="1309"/>
      <c r="OUV411" s="1309"/>
      <c r="OUW411" s="1309"/>
      <c r="OUX411" s="1309"/>
      <c r="OUY411" s="1309"/>
      <c r="OUZ411" s="1309"/>
      <c r="OVA411" s="1309"/>
      <c r="OVB411" s="1309"/>
      <c r="OVC411" s="1309"/>
      <c r="OVD411" s="1309"/>
      <c r="OVE411" s="1309"/>
      <c r="OVF411" s="1309"/>
      <c r="OVG411" s="1309"/>
      <c r="OVH411" s="1309"/>
      <c r="OVI411" s="1309"/>
      <c r="OVJ411" s="1309"/>
      <c r="OVK411" s="1309"/>
      <c r="OVL411" s="1309"/>
      <c r="OVM411" s="1309"/>
      <c r="OVN411" s="1309"/>
      <c r="OVO411" s="1309"/>
      <c r="OVP411" s="1309"/>
      <c r="OVQ411" s="1309"/>
      <c r="OVR411" s="1309"/>
      <c r="OVS411" s="1309"/>
      <c r="OVT411" s="1309"/>
      <c r="OVU411" s="1309"/>
      <c r="OVV411" s="1309"/>
      <c r="OVW411" s="1309"/>
      <c r="OVX411" s="1309"/>
      <c r="OVY411" s="1309"/>
      <c r="OVZ411" s="1309"/>
      <c r="OWA411" s="1309"/>
      <c r="OWB411" s="1309"/>
      <c r="OWC411" s="1309"/>
      <c r="OWD411" s="1309"/>
      <c r="OWE411" s="1309"/>
      <c r="OWF411" s="1309"/>
      <c r="OWG411" s="1309"/>
      <c r="OWH411" s="1309"/>
      <c r="OWI411" s="1309"/>
      <c r="OWJ411" s="1309"/>
      <c r="OWK411" s="1309"/>
      <c r="OWL411" s="1309"/>
      <c r="OWM411" s="1309"/>
      <c r="OWN411" s="1309"/>
      <c r="OWO411" s="1309"/>
      <c r="OWP411" s="1309"/>
      <c r="OWQ411" s="1309"/>
      <c r="OWR411" s="1309"/>
      <c r="OWS411" s="1309"/>
      <c r="OWT411" s="1309"/>
      <c r="OWU411" s="1309"/>
      <c r="OWV411" s="1309"/>
      <c r="OWW411" s="1309"/>
      <c r="OWX411" s="1309"/>
      <c r="OWY411" s="1309"/>
      <c r="OWZ411" s="1309"/>
      <c r="OXA411" s="1309"/>
      <c r="OXB411" s="1309"/>
      <c r="OXC411" s="1309"/>
      <c r="OXD411" s="1309"/>
      <c r="OXE411" s="1309"/>
      <c r="OXF411" s="1309"/>
      <c r="OXG411" s="1309"/>
      <c r="OXH411" s="1309"/>
      <c r="OXI411" s="1309"/>
      <c r="OXJ411" s="1309"/>
      <c r="OXK411" s="1309"/>
      <c r="OXL411" s="1309"/>
      <c r="OXM411" s="1309"/>
      <c r="OXN411" s="1309"/>
      <c r="OXO411" s="1309"/>
      <c r="OXP411" s="1309"/>
      <c r="OXQ411" s="1309"/>
      <c r="OXR411" s="1309"/>
      <c r="OXS411" s="1309"/>
      <c r="OXT411" s="1309"/>
      <c r="OXU411" s="1309"/>
      <c r="OXV411" s="1309"/>
      <c r="OXW411" s="1309"/>
      <c r="OXX411" s="1309"/>
      <c r="OXY411" s="1309"/>
      <c r="OXZ411" s="1309"/>
      <c r="OYA411" s="1309"/>
      <c r="OYB411" s="1309"/>
      <c r="OYC411" s="1309"/>
      <c r="OYD411" s="1309"/>
      <c r="OYE411" s="1309"/>
      <c r="OYF411" s="1309"/>
      <c r="OYG411" s="1309"/>
      <c r="OYH411" s="1309"/>
      <c r="OYI411" s="1309"/>
      <c r="OYJ411" s="1309"/>
      <c r="OYK411" s="1309"/>
      <c r="OYL411" s="1309"/>
      <c r="OYM411" s="1309"/>
      <c r="OYN411" s="1309"/>
      <c r="OYO411" s="1309"/>
      <c r="OYP411" s="1309"/>
      <c r="OYQ411" s="1309"/>
      <c r="OYR411" s="1309"/>
      <c r="OYS411" s="1309"/>
      <c r="OYT411" s="1309"/>
      <c r="OYU411" s="1309"/>
      <c r="OYV411" s="1309"/>
      <c r="OYW411" s="1309"/>
      <c r="OYX411" s="1309"/>
      <c r="OYY411" s="1309"/>
      <c r="OYZ411" s="1309"/>
      <c r="OZA411" s="1309"/>
      <c r="OZB411" s="1309"/>
      <c r="OZC411" s="1309"/>
      <c r="OZD411" s="1309"/>
      <c r="OZE411" s="1309"/>
      <c r="OZF411" s="1309"/>
      <c r="OZG411" s="1309"/>
      <c r="OZH411" s="1309"/>
      <c r="OZI411" s="1309"/>
      <c r="OZJ411" s="1309"/>
      <c r="OZK411" s="1309"/>
      <c r="OZL411" s="1309"/>
      <c r="OZM411" s="1309"/>
      <c r="OZN411" s="1309"/>
      <c r="OZO411" s="1309"/>
      <c r="OZP411" s="1309"/>
      <c r="OZQ411" s="1309"/>
      <c r="OZR411" s="1309"/>
      <c r="OZS411" s="1309"/>
      <c r="OZT411" s="1309"/>
      <c r="OZU411" s="1309"/>
      <c r="OZV411" s="1309"/>
      <c r="OZW411" s="1309"/>
      <c r="OZX411" s="1309"/>
      <c r="OZY411" s="1309"/>
      <c r="OZZ411" s="1309"/>
      <c r="PAA411" s="1309"/>
      <c r="PAB411" s="1309"/>
      <c r="PAC411" s="1309"/>
      <c r="PAD411" s="1309"/>
      <c r="PAE411" s="1309"/>
      <c r="PAF411" s="1309"/>
      <c r="PAG411" s="1309"/>
      <c r="PAH411" s="1309"/>
      <c r="PAI411" s="1309"/>
      <c r="PAJ411" s="1309"/>
      <c r="PAK411" s="1309"/>
      <c r="PAL411" s="1309"/>
      <c r="PAM411" s="1309"/>
      <c r="PAN411" s="1309"/>
      <c r="PAO411" s="1309"/>
      <c r="PAP411" s="1309"/>
      <c r="PAQ411" s="1309"/>
      <c r="PAR411" s="1309"/>
      <c r="PAS411" s="1309"/>
      <c r="PAT411" s="1309"/>
      <c r="PAU411" s="1309"/>
      <c r="PAV411" s="1309"/>
      <c r="PAW411" s="1309"/>
      <c r="PAX411" s="1309"/>
      <c r="PAY411" s="1309"/>
      <c r="PAZ411" s="1309"/>
      <c r="PBA411" s="1309"/>
      <c r="PBB411" s="1309"/>
      <c r="PBC411" s="1309"/>
      <c r="PBD411" s="1309"/>
      <c r="PBE411" s="1309"/>
      <c r="PBF411" s="1309"/>
      <c r="PBG411" s="1309"/>
      <c r="PBH411" s="1309"/>
      <c r="PBI411" s="1309"/>
      <c r="PBJ411" s="1309"/>
      <c r="PBK411" s="1309"/>
      <c r="PBL411" s="1309"/>
      <c r="PBM411" s="1309"/>
      <c r="PBN411" s="1309"/>
      <c r="PBO411" s="1309"/>
      <c r="PBP411" s="1309"/>
      <c r="PBQ411" s="1309"/>
      <c r="PBR411" s="1309"/>
      <c r="PBS411" s="1309"/>
      <c r="PBT411" s="1309"/>
      <c r="PBU411" s="1309"/>
      <c r="PBV411" s="1309"/>
      <c r="PBW411" s="1309"/>
      <c r="PBX411" s="1309"/>
      <c r="PBY411" s="1309"/>
      <c r="PBZ411" s="1309"/>
      <c r="PCA411" s="1309"/>
      <c r="PCB411" s="1309"/>
      <c r="PCC411" s="1309"/>
      <c r="PCD411" s="1309"/>
      <c r="PCE411" s="1309"/>
      <c r="PCF411" s="1309"/>
      <c r="PCG411" s="1309"/>
      <c r="PCH411" s="1309"/>
      <c r="PCI411" s="1309"/>
      <c r="PCJ411" s="1309"/>
      <c r="PCK411" s="1309"/>
      <c r="PCL411" s="1309"/>
      <c r="PCM411" s="1309"/>
      <c r="PCN411" s="1309"/>
      <c r="PCO411" s="1309"/>
      <c r="PCP411" s="1309"/>
      <c r="PCQ411" s="1309"/>
      <c r="PCR411" s="1309"/>
      <c r="PCS411" s="1309"/>
      <c r="PCT411" s="1309"/>
      <c r="PCU411" s="1309"/>
      <c r="PCV411" s="1309"/>
      <c r="PCW411" s="1309"/>
      <c r="PCX411" s="1309"/>
      <c r="PCY411" s="1309"/>
      <c r="PCZ411" s="1309"/>
      <c r="PDA411" s="1309"/>
      <c r="PDB411" s="1309"/>
      <c r="PDC411" s="1309"/>
      <c r="PDD411" s="1309"/>
      <c r="PDE411" s="1309"/>
      <c r="PDF411" s="1309"/>
      <c r="PDG411" s="1309"/>
      <c r="PDH411" s="1309"/>
      <c r="PDI411" s="1309"/>
      <c r="PDJ411" s="1309"/>
      <c r="PDK411" s="1309"/>
      <c r="PDL411" s="1309"/>
      <c r="PDM411" s="1309"/>
      <c r="PDN411" s="1309"/>
      <c r="PDO411" s="1309"/>
      <c r="PDP411" s="1309"/>
      <c r="PDQ411" s="1309"/>
      <c r="PDR411" s="1309"/>
      <c r="PDS411" s="1309"/>
      <c r="PDT411" s="1309"/>
      <c r="PDU411" s="1309"/>
      <c r="PDV411" s="1309"/>
      <c r="PDW411" s="1309"/>
      <c r="PDX411" s="1309"/>
      <c r="PDY411" s="1309"/>
      <c r="PDZ411" s="1309"/>
      <c r="PEA411" s="1309"/>
      <c r="PEB411" s="1309"/>
      <c r="PEC411" s="1309"/>
      <c r="PED411" s="1309"/>
      <c r="PEE411" s="1309"/>
      <c r="PEF411" s="1309"/>
      <c r="PEG411" s="1309"/>
      <c r="PEH411" s="1309"/>
      <c r="PEI411" s="1309"/>
      <c r="PEJ411" s="1309"/>
      <c r="PEK411" s="1309"/>
      <c r="PEL411" s="1309"/>
      <c r="PEM411" s="1309"/>
      <c r="PEN411" s="1309"/>
      <c r="PEO411" s="1309"/>
      <c r="PEP411" s="1309"/>
      <c r="PEQ411" s="1309"/>
      <c r="PER411" s="1309"/>
      <c r="PES411" s="1309"/>
      <c r="PET411" s="1309"/>
      <c r="PEU411" s="1309"/>
      <c r="PEV411" s="1309"/>
      <c r="PEW411" s="1309"/>
      <c r="PEX411" s="1309"/>
      <c r="PEY411" s="1309"/>
      <c r="PEZ411" s="1309"/>
      <c r="PFA411" s="1309"/>
      <c r="PFB411" s="1309"/>
      <c r="PFC411" s="1309"/>
      <c r="PFD411" s="1309"/>
      <c r="PFE411" s="1309"/>
      <c r="PFF411" s="1309"/>
      <c r="PFG411" s="1309"/>
      <c r="PFH411" s="1309"/>
      <c r="PFI411" s="1309"/>
      <c r="PFJ411" s="1309"/>
      <c r="PFK411" s="1309"/>
      <c r="PFL411" s="1309"/>
      <c r="PFM411" s="1309"/>
      <c r="PFN411" s="1309"/>
      <c r="PFO411" s="1309"/>
      <c r="PFP411" s="1309"/>
      <c r="PFQ411" s="1309"/>
      <c r="PFR411" s="1309"/>
      <c r="PFS411" s="1309"/>
      <c r="PFT411" s="1309"/>
      <c r="PFU411" s="1309"/>
      <c r="PFV411" s="1309"/>
      <c r="PFW411" s="1309"/>
      <c r="PFX411" s="1309"/>
      <c r="PFY411" s="1309"/>
      <c r="PFZ411" s="1309"/>
      <c r="PGA411" s="1309"/>
      <c r="PGB411" s="1309"/>
      <c r="PGC411" s="1309"/>
      <c r="PGD411" s="1309"/>
      <c r="PGE411" s="1309"/>
      <c r="PGF411" s="1309"/>
      <c r="PGG411" s="1309"/>
      <c r="PGH411" s="1309"/>
      <c r="PGI411" s="1309"/>
      <c r="PGJ411" s="1309"/>
      <c r="PGK411" s="1309"/>
      <c r="PGL411" s="1309"/>
      <c r="PGM411" s="1309"/>
      <c r="PGN411" s="1309"/>
      <c r="PGO411" s="1309"/>
      <c r="PGP411" s="1309"/>
      <c r="PGQ411" s="1309"/>
      <c r="PGR411" s="1309"/>
      <c r="PGS411" s="1309"/>
      <c r="PGT411" s="1309"/>
      <c r="PGU411" s="1309"/>
      <c r="PGV411" s="1309"/>
      <c r="PGW411" s="1309"/>
      <c r="PGX411" s="1309"/>
      <c r="PGY411" s="1309"/>
      <c r="PGZ411" s="1309"/>
      <c r="PHA411" s="1309"/>
      <c r="PHB411" s="1309"/>
      <c r="PHC411" s="1309"/>
      <c r="PHD411" s="1309"/>
      <c r="PHE411" s="1309"/>
      <c r="PHF411" s="1309"/>
      <c r="PHG411" s="1309"/>
      <c r="PHH411" s="1309"/>
      <c r="PHI411" s="1309"/>
      <c r="PHJ411" s="1309"/>
      <c r="PHK411" s="1309"/>
      <c r="PHL411" s="1309"/>
      <c r="PHM411" s="1309"/>
      <c r="PHN411" s="1309"/>
      <c r="PHO411" s="1309"/>
      <c r="PHP411" s="1309"/>
      <c r="PHQ411" s="1309"/>
      <c r="PHR411" s="1309"/>
      <c r="PHS411" s="1309"/>
      <c r="PHT411" s="1309"/>
      <c r="PHU411" s="1309"/>
      <c r="PHV411" s="1309"/>
      <c r="PHW411" s="1309"/>
      <c r="PHX411" s="1309"/>
      <c r="PHY411" s="1309"/>
      <c r="PHZ411" s="1309"/>
      <c r="PIA411" s="1309"/>
      <c r="PIB411" s="1309"/>
      <c r="PIC411" s="1309"/>
      <c r="PID411" s="1309"/>
      <c r="PIE411" s="1309"/>
      <c r="PIF411" s="1309"/>
      <c r="PIG411" s="1309"/>
      <c r="PIH411" s="1309"/>
      <c r="PII411" s="1309"/>
      <c r="PIJ411" s="1309"/>
      <c r="PIK411" s="1309"/>
      <c r="PIL411" s="1309"/>
      <c r="PIM411" s="1309"/>
      <c r="PIN411" s="1309"/>
      <c r="PIO411" s="1309"/>
      <c r="PIP411" s="1309"/>
      <c r="PIQ411" s="1309"/>
      <c r="PIR411" s="1309"/>
      <c r="PIS411" s="1309"/>
      <c r="PIT411" s="1309"/>
      <c r="PIU411" s="1309"/>
      <c r="PIV411" s="1309"/>
      <c r="PIW411" s="1309"/>
      <c r="PIX411" s="1309"/>
      <c r="PIY411" s="1309"/>
      <c r="PIZ411" s="1309"/>
      <c r="PJA411" s="1309"/>
      <c r="PJB411" s="1309"/>
      <c r="PJC411" s="1309"/>
      <c r="PJD411" s="1309"/>
      <c r="PJE411" s="1309"/>
      <c r="PJF411" s="1309"/>
      <c r="PJG411" s="1309"/>
      <c r="PJH411" s="1309"/>
      <c r="PJI411" s="1309"/>
      <c r="PJJ411" s="1309"/>
      <c r="PJK411" s="1309"/>
      <c r="PJL411" s="1309"/>
      <c r="PJM411" s="1309"/>
      <c r="PJN411" s="1309"/>
      <c r="PJO411" s="1309"/>
      <c r="PJP411" s="1309"/>
      <c r="PJQ411" s="1309"/>
      <c r="PJR411" s="1309"/>
      <c r="PJS411" s="1309"/>
      <c r="PJT411" s="1309"/>
      <c r="PJU411" s="1309"/>
      <c r="PJV411" s="1309"/>
      <c r="PJW411" s="1309"/>
      <c r="PJX411" s="1309"/>
      <c r="PJY411" s="1309"/>
      <c r="PJZ411" s="1309"/>
      <c r="PKA411" s="1309"/>
      <c r="PKB411" s="1309"/>
      <c r="PKC411" s="1309"/>
      <c r="PKD411" s="1309"/>
      <c r="PKE411" s="1309"/>
      <c r="PKF411" s="1309"/>
      <c r="PKG411" s="1309"/>
      <c r="PKH411" s="1309"/>
      <c r="PKI411" s="1309"/>
      <c r="PKJ411" s="1309"/>
      <c r="PKK411" s="1309"/>
      <c r="PKL411" s="1309"/>
      <c r="PKM411" s="1309"/>
      <c r="PKN411" s="1309"/>
      <c r="PKO411" s="1309"/>
      <c r="PKP411" s="1309"/>
      <c r="PKQ411" s="1309"/>
      <c r="PKR411" s="1309"/>
      <c r="PKS411" s="1309"/>
      <c r="PKT411" s="1309"/>
      <c r="PKU411" s="1309"/>
      <c r="PKV411" s="1309"/>
      <c r="PKW411" s="1309"/>
      <c r="PKX411" s="1309"/>
      <c r="PKY411" s="1309"/>
      <c r="PKZ411" s="1309"/>
      <c r="PLA411" s="1309"/>
      <c r="PLB411" s="1309"/>
      <c r="PLC411" s="1309"/>
      <c r="PLD411" s="1309"/>
      <c r="PLE411" s="1309"/>
      <c r="PLF411" s="1309"/>
      <c r="PLG411" s="1309"/>
      <c r="PLH411" s="1309"/>
      <c r="PLI411" s="1309"/>
      <c r="PLJ411" s="1309"/>
      <c r="PLK411" s="1309"/>
      <c r="PLL411" s="1309"/>
      <c r="PLM411" s="1309"/>
      <c r="PLN411" s="1309"/>
      <c r="PLO411" s="1309"/>
      <c r="PLP411" s="1309"/>
      <c r="PLQ411" s="1309"/>
      <c r="PLR411" s="1309"/>
      <c r="PLS411" s="1309"/>
      <c r="PLT411" s="1309"/>
      <c r="PLU411" s="1309"/>
      <c r="PLV411" s="1309"/>
      <c r="PLW411" s="1309"/>
      <c r="PLX411" s="1309"/>
      <c r="PLY411" s="1309"/>
      <c r="PLZ411" s="1309"/>
      <c r="PMA411" s="1309"/>
      <c r="PMB411" s="1309"/>
      <c r="PMC411" s="1309"/>
      <c r="PMD411" s="1309"/>
      <c r="PME411" s="1309"/>
      <c r="PMF411" s="1309"/>
      <c r="PMG411" s="1309"/>
      <c r="PMH411" s="1309"/>
      <c r="PMI411" s="1309"/>
      <c r="PMJ411" s="1309"/>
      <c r="PMK411" s="1309"/>
      <c r="PML411" s="1309"/>
      <c r="PMM411" s="1309"/>
      <c r="PMN411" s="1309"/>
      <c r="PMO411" s="1309"/>
      <c r="PMP411" s="1309"/>
      <c r="PMQ411" s="1309"/>
      <c r="PMR411" s="1309"/>
      <c r="PMS411" s="1309"/>
      <c r="PMT411" s="1309"/>
      <c r="PMU411" s="1309"/>
      <c r="PMV411" s="1309"/>
      <c r="PMW411" s="1309"/>
      <c r="PMX411" s="1309"/>
      <c r="PMY411" s="1309"/>
      <c r="PMZ411" s="1309"/>
      <c r="PNA411" s="1309"/>
      <c r="PNB411" s="1309"/>
      <c r="PNC411" s="1309"/>
      <c r="PND411" s="1309"/>
      <c r="PNE411" s="1309"/>
      <c r="PNF411" s="1309"/>
      <c r="PNG411" s="1309"/>
      <c r="PNH411" s="1309"/>
      <c r="PNI411" s="1309"/>
      <c r="PNJ411" s="1309"/>
      <c r="PNK411" s="1309"/>
      <c r="PNL411" s="1309"/>
      <c r="PNM411" s="1309"/>
      <c r="PNN411" s="1309"/>
      <c r="PNO411" s="1309"/>
      <c r="PNP411" s="1309"/>
      <c r="PNQ411" s="1309"/>
      <c r="PNR411" s="1309"/>
      <c r="PNS411" s="1309"/>
      <c r="PNT411" s="1309"/>
      <c r="PNU411" s="1309"/>
      <c r="PNV411" s="1309"/>
      <c r="PNW411" s="1309"/>
      <c r="PNX411" s="1309"/>
      <c r="PNY411" s="1309"/>
      <c r="PNZ411" s="1309"/>
      <c r="POA411" s="1309"/>
      <c r="POB411" s="1309"/>
      <c r="POC411" s="1309"/>
      <c r="POD411" s="1309"/>
      <c r="POE411" s="1309"/>
      <c r="POF411" s="1309"/>
      <c r="POG411" s="1309"/>
      <c r="POH411" s="1309"/>
      <c r="POI411" s="1309"/>
      <c r="POJ411" s="1309"/>
      <c r="POK411" s="1309"/>
      <c r="POL411" s="1309"/>
      <c r="POM411" s="1309"/>
      <c r="PON411" s="1309"/>
      <c r="POO411" s="1309"/>
      <c r="POP411" s="1309"/>
      <c r="POQ411" s="1309"/>
      <c r="POR411" s="1309"/>
      <c r="POS411" s="1309"/>
      <c r="POT411" s="1309"/>
      <c r="POU411" s="1309"/>
      <c r="POV411" s="1309"/>
      <c r="POW411" s="1309"/>
      <c r="POX411" s="1309"/>
      <c r="POY411" s="1309"/>
      <c r="POZ411" s="1309"/>
      <c r="PPA411" s="1309"/>
      <c r="PPB411" s="1309"/>
      <c r="PPC411" s="1309"/>
      <c r="PPD411" s="1309"/>
      <c r="PPE411" s="1309"/>
      <c r="PPF411" s="1309"/>
      <c r="PPG411" s="1309"/>
      <c r="PPH411" s="1309"/>
      <c r="PPI411" s="1309"/>
      <c r="PPJ411" s="1309"/>
      <c r="PPK411" s="1309"/>
      <c r="PPL411" s="1309"/>
      <c r="PPM411" s="1309"/>
      <c r="PPN411" s="1309"/>
      <c r="PPO411" s="1309"/>
      <c r="PPP411" s="1309"/>
      <c r="PPQ411" s="1309"/>
      <c r="PPR411" s="1309"/>
      <c r="PPS411" s="1309"/>
      <c r="PPT411" s="1309"/>
      <c r="PPU411" s="1309"/>
      <c r="PPV411" s="1309"/>
      <c r="PPW411" s="1309"/>
      <c r="PPX411" s="1309"/>
      <c r="PPY411" s="1309"/>
      <c r="PPZ411" s="1309"/>
      <c r="PQA411" s="1309"/>
      <c r="PQB411" s="1309"/>
      <c r="PQC411" s="1309"/>
      <c r="PQD411" s="1309"/>
      <c r="PQE411" s="1309"/>
      <c r="PQF411" s="1309"/>
      <c r="PQG411" s="1309"/>
      <c r="PQH411" s="1309"/>
      <c r="PQI411" s="1309"/>
      <c r="PQJ411" s="1309"/>
      <c r="PQK411" s="1309"/>
      <c r="PQL411" s="1309"/>
      <c r="PQM411" s="1309"/>
      <c r="PQN411" s="1309"/>
      <c r="PQO411" s="1309"/>
      <c r="PQP411" s="1309"/>
      <c r="PQQ411" s="1309"/>
      <c r="PQR411" s="1309"/>
      <c r="PQS411" s="1309"/>
      <c r="PQT411" s="1309"/>
      <c r="PQU411" s="1309"/>
      <c r="PQV411" s="1309"/>
      <c r="PQW411" s="1309"/>
      <c r="PQX411" s="1309"/>
      <c r="PQY411" s="1309"/>
      <c r="PQZ411" s="1309"/>
      <c r="PRA411" s="1309"/>
      <c r="PRB411" s="1309"/>
      <c r="PRC411" s="1309"/>
      <c r="PRD411" s="1309"/>
      <c r="PRE411" s="1309"/>
      <c r="PRF411" s="1309"/>
      <c r="PRG411" s="1309"/>
      <c r="PRH411" s="1309"/>
      <c r="PRI411" s="1309"/>
      <c r="PRJ411" s="1309"/>
      <c r="PRK411" s="1309"/>
      <c r="PRL411" s="1309"/>
      <c r="PRM411" s="1309"/>
      <c r="PRN411" s="1309"/>
      <c r="PRO411" s="1309"/>
      <c r="PRP411" s="1309"/>
      <c r="PRQ411" s="1309"/>
      <c r="PRR411" s="1309"/>
      <c r="PRS411" s="1309"/>
      <c r="PRT411" s="1309"/>
      <c r="PRU411" s="1309"/>
      <c r="PRV411" s="1309"/>
      <c r="PRW411" s="1309"/>
      <c r="PRX411" s="1309"/>
      <c r="PRY411" s="1309"/>
      <c r="PRZ411" s="1309"/>
      <c r="PSA411" s="1309"/>
      <c r="PSB411" s="1309"/>
      <c r="PSC411" s="1309"/>
      <c r="PSD411" s="1309"/>
      <c r="PSE411" s="1309"/>
      <c r="PSF411" s="1309"/>
      <c r="PSG411" s="1309"/>
      <c r="PSH411" s="1309"/>
      <c r="PSI411" s="1309"/>
      <c r="PSJ411" s="1309"/>
      <c r="PSK411" s="1309"/>
      <c r="PSL411" s="1309"/>
      <c r="PSM411" s="1309"/>
      <c r="PSN411" s="1309"/>
      <c r="PSO411" s="1309"/>
      <c r="PSP411" s="1309"/>
      <c r="PSQ411" s="1309"/>
      <c r="PSR411" s="1309"/>
      <c r="PSS411" s="1309"/>
      <c r="PST411" s="1309"/>
      <c r="PSU411" s="1309"/>
      <c r="PSV411" s="1309"/>
      <c r="PSW411" s="1309"/>
      <c r="PSX411" s="1309"/>
      <c r="PSY411" s="1309"/>
      <c r="PSZ411" s="1309"/>
      <c r="PTA411" s="1309"/>
      <c r="PTB411" s="1309"/>
      <c r="PTC411" s="1309"/>
      <c r="PTD411" s="1309"/>
      <c r="PTE411" s="1309"/>
      <c r="PTF411" s="1309"/>
      <c r="PTG411" s="1309"/>
      <c r="PTH411" s="1309"/>
      <c r="PTI411" s="1309"/>
      <c r="PTJ411" s="1309"/>
      <c r="PTK411" s="1309"/>
      <c r="PTL411" s="1309"/>
      <c r="PTM411" s="1309"/>
      <c r="PTN411" s="1309"/>
      <c r="PTO411" s="1309"/>
      <c r="PTP411" s="1309"/>
      <c r="PTQ411" s="1309"/>
      <c r="PTR411" s="1309"/>
      <c r="PTS411" s="1309"/>
      <c r="PTT411" s="1309"/>
      <c r="PTU411" s="1309"/>
      <c r="PTV411" s="1309"/>
      <c r="PTW411" s="1309"/>
      <c r="PTX411" s="1309"/>
      <c r="PTY411" s="1309"/>
      <c r="PTZ411" s="1309"/>
      <c r="PUA411" s="1309"/>
      <c r="PUB411" s="1309"/>
      <c r="PUC411" s="1309"/>
      <c r="PUD411" s="1309"/>
      <c r="PUE411" s="1309"/>
      <c r="PUF411" s="1309"/>
      <c r="PUG411" s="1309"/>
      <c r="PUH411" s="1309"/>
      <c r="PUI411" s="1309"/>
      <c r="PUJ411" s="1309"/>
      <c r="PUK411" s="1309"/>
      <c r="PUL411" s="1309"/>
      <c r="PUM411" s="1309"/>
      <c r="PUN411" s="1309"/>
      <c r="PUO411" s="1309"/>
      <c r="PUP411" s="1309"/>
      <c r="PUQ411" s="1309"/>
      <c r="PUR411" s="1309"/>
      <c r="PUS411" s="1309"/>
      <c r="PUT411" s="1309"/>
      <c r="PUU411" s="1309"/>
      <c r="PUV411" s="1309"/>
      <c r="PUW411" s="1309"/>
      <c r="PUX411" s="1309"/>
      <c r="PUY411" s="1309"/>
      <c r="PUZ411" s="1309"/>
      <c r="PVA411" s="1309"/>
      <c r="PVB411" s="1309"/>
      <c r="PVC411" s="1309"/>
      <c r="PVD411" s="1309"/>
      <c r="PVE411" s="1309"/>
      <c r="PVF411" s="1309"/>
      <c r="PVG411" s="1309"/>
      <c r="PVH411" s="1309"/>
      <c r="PVI411" s="1309"/>
      <c r="PVJ411" s="1309"/>
      <c r="PVK411" s="1309"/>
      <c r="PVL411" s="1309"/>
      <c r="PVM411" s="1309"/>
      <c r="PVN411" s="1309"/>
      <c r="PVO411" s="1309"/>
      <c r="PVP411" s="1309"/>
      <c r="PVQ411" s="1309"/>
      <c r="PVR411" s="1309"/>
      <c r="PVS411" s="1309"/>
      <c r="PVT411" s="1309"/>
      <c r="PVU411" s="1309"/>
      <c r="PVV411" s="1309"/>
      <c r="PVW411" s="1309"/>
      <c r="PVX411" s="1309"/>
      <c r="PVY411" s="1309"/>
      <c r="PVZ411" s="1309"/>
      <c r="PWA411" s="1309"/>
      <c r="PWB411" s="1309"/>
      <c r="PWC411" s="1309"/>
      <c r="PWD411" s="1309"/>
      <c r="PWE411" s="1309"/>
      <c r="PWF411" s="1309"/>
      <c r="PWG411" s="1309"/>
      <c r="PWH411" s="1309"/>
      <c r="PWI411" s="1309"/>
      <c r="PWJ411" s="1309"/>
      <c r="PWK411" s="1309"/>
      <c r="PWL411" s="1309"/>
      <c r="PWM411" s="1309"/>
      <c r="PWN411" s="1309"/>
      <c r="PWO411" s="1309"/>
      <c r="PWP411" s="1309"/>
      <c r="PWQ411" s="1309"/>
      <c r="PWR411" s="1309"/>
      <c r="PWS411" s="1309"/>
      <c r="PWT411" s="1309"/>
      <c r="PWU411" s="1309"/>
      <c r="PWV411" s="1309"/>
      <c r="PWW411" s="1309"/>
      <c r="PWX411" s="1309"/>
      <c r="PWY411" s="1309"/>
      <c r="PWZ411" s="1309"/>
      <c r="PXA411" s="1309"/>
      <c r="PXB411" s="1309"/>
      <c r="PXC411" s="1309"/>
      <c r="PXD411" s="1309"/>
      <c r="PXE411" s="1309"/>
      <c r="PXF411" s="1309"/>
      <c r="PXG411" s="1309"/>
      <c r="PXH411" s="1309"/>
      <c r="PXI411" s="1309"/>
      <c r="PXJ411" s="1309"/>
      <c r="PXK411" s="1309"/>
      <c r="PXL411" s="1309"/>
      <c r="PXM411" s="1309"/>
      <c r="PXN411" s="1309"/>
      <c r="PXO411" s="1309"/>
      <c r="PXP411" s="1309"/>
      <c r="PXQ411" s="1309"/>
      <c r="PXR411" s="1309"/>
      <c r="PXS411" s="1309"/>
      <c r="PXT411" s="1309"/>
      <c r="PXU411" s="1309"/>
      <c r="PXV411" s="1309"/>
      <c r="PXW411" s="1309"/>
      <c r="PXX411" s="1309"/>
      <c r="PXY411" s="1309"/>
      <c r="PXZ411" s="1309"/>
      <c r="PYA411" s="1309"/>
      <c r="PYB411" s="1309"/>
      <c r="PYC411" s="1309"/>
      <c r="PYD411" s="1309"/>
      <c r="PYE411" s="1309"/>
      <c r="PYF411" s="1309"/>
      <c r="PYG411" s="1309"/>
      <c r="PYH411" s="1309"/>
      <c r="PYI411" s="1309"/>
      <c r="PYJ411" s="1309"/>
      <c r="PYK411" s="1309"/>
      <c r="PYL411" s="1309"/>
      <c r="PYM411" s="1309"/>
      <c r="PYN411" s="1309"/>
      <c r="PYO411" s="1309"/>
      <c r="PYP411" s="1309"/>
      <c r="PYQ411" s="1309"/>
      <c r="PYR411" s="1309"/>
      <c r="PYS411" s="1309"/>
      <c r="PYT411" s="1309"/>
      <c r="PYU411" s="1309"/>
      <c r="PYV411" s="1309"/>
      <c r="PYW411" s="1309"/>
      <c r="PYX411" s="1309"/>
      <c r="PYY411" s="1309"/>
      <c r="PYZ411" s="1309"/>
      <c r="PZA411" s="1309"/>
      <c r="PZB411" s="1309"/>
      <c r="PZC411" s="1309"/>
      <c r="PZD411" s="1309"/>
      <c r="PZE411" s="1309"/>
      <c r="PZF411" s="1309"/>
      <c r="PZG411" s="1309"/>
      <c r="PZH411" s="1309"/>
      <c r="PZI411" s="1309"/>
      <c r="PZJ411" s="1309"/>
      <c r="PZK411" s="1309"/>
      <c r="PZL411" s="1309"/>
      <c r="PZM411" s="1309"/>
      <c r="PZN411" s="1309"/>
      <c r="PZO411" s="1309"/>
      <c r="PZP411" s="1309"/>
      <c r="PZQ411" s="1309"/>
      <c r="PZR411" s="1309"/>
      <c r="PZS411" s="1309"/>
      <c r="PZT411" s="1309"/>
      <c r="PZU411" s="1309"/>
      <c r="PZV411" s="1309"/>
      <c r="PZW411" s="1309"/>
      <c r="PZX411" s="1309"/>
      <c r="PZY411" s="1309"/>
      <c r="PZZ411" s="1309"/>
      <c r="QAA411" s="1309"/>
      <c r="QAB411" s="1309"/>
      <c r="QAC411" s="1309"/>
      <c r="QAD411" s="1309"/>
      <c r="QAE411" s="1309"/>
      <c r="QAF411" s="1309"/>
      <c r="QAG411" s="1309"/>
      <c r="QAH411" s="1309"/>
      <c r="QAI411" s="1309"/>
      <c r="QAJ411" s="1309"/>
      <c r="QAK411" s="1309"/>
      <c r="QAL411" s="1309"/>
      <c r="QAM411" s="1309"/>
      <c r="QAN411" s="1309"/>
      <c r="QAO411" s="1309"/>
      <c r="QAP411" s="1309"/>
      <c r="QAQ411" s="1309"/>
      <c r="QAR411" s="1309"/>
      <c r="QAS411" s="1309"/>
      <c r="QAT411" s="1309"/>
      <c r="QAU411" s="1309"/>
      <c r="QAV411" s="1309"/>
      <c r="QAW411" s="1309"/>
      <c r="QAX411" s="1309"/>
      <c r="QAY411" s="1309"/>
      <c r="QAZ411" s="1309"/>
      <c r="QBA411" s="1309"/>
      <c r="QBB411" s="1309"/>
      <c r="QBC411" s="1309"/>
      <c r="QBD411" s="1309"/>
      <c r="QBE411" s="1309"/>
      <c r="QBF411" s="1309"/>
      <c r="QBG411" s="1309"/>
      <c r="QBH411" s="1309"/>
      <c r="QBI411" s="1309"/>
      <c r="QBJ411" s="1309"/>
      <c r="QBK411" s="1309"/>
      <c r="QBL411" s="1309"/>
      <c r="QBM411" s="1309"/>
      <c r="QBN411" s="1309"/>
      <c r="QBO411" s="1309"/>
      <c r="QBP411" s="1309"/>
      <c r="QBQ411" s="1309"/>
      <c r="QBR411" s="1309"/>
      <c r="QBS411" s="1309"/>
      <c r="QBT411" s="1309"/>
      <c r="QBU411" s="1309"/>
      <c r="QBV411" s="1309"/>
      <c r="QBW411" s="1309"/>
      <c r="QBX411" s="1309"/>
      <c r="QBY411" s="1309"/>
      <c r="QBZ411" s="1309"/>
      <c r="QCA411" s="1309"/>
      <c r="QCB411" s="1309"/>
      <c r="QCC411" s="1309"/>
      <c r="QCD411" s="1309"/>
      <c r="QCE411" s="1309"/>
      <c r="QCF411" s="1309"/>
      <c r="QCG411" s="1309"/>
      <c r="QCH411" s="1309"/>
      <c r="QCI411" s="1309"/>
      <c r="QCJ411" s="1309"/>
      <c r="QCK411" s="1309"/>
      <c r="QCL411" s="1309"/>
      <c r="QCM411" s="1309"/>
      <c r="QCN411" s="1309"/>
      <c r="QCO411" s="1309"/>
      <c r="QCP411" s="1309"/>
      <c r="QCQ411" s="1309"/>
      <c r="QCR411" s="1309"/>
      <c r="QCS411" s="1309"/>
      <c r="QCT411" s="1309"/>
      <c r="QCU411" s="1309"/>
      <c r="QCV411" s="1309"/>
      <c r="QCW411" s="1309"/>
      <c r="QCX411" s="1309"/>
      <c r="QCY411" s="1309"/>
      <c r="QCZ411" s="1309"/>
      <c r="QDA411" s="1309"/>
      <c r="QDB411" s="1309"/>
      <c r="QDC411" s="1309"/>
      <c r="QDD411" s="1309"/>
      <c r="QDE411" s="1309"/>
      <c r="QDF411" s="1309"/>
      <c r="QDG411" s="1309"/>
      <c r="QDH411" s="1309"/>
      <c r="QDI411" s="1309"/>
      <c r="QDJ411" s="1309"/>
      <c r="QDK411" s="1309"/>
      <c r="QDL411" s="1309"/>
      <c r="QDM411" s="1309"/>
      <c r="QDN411" s="1309"/>
      <c r="QDO411" s="1309"/>
      <c r="QDP411" s="1309"/>
      <c r="QDQ411" s="1309"/>
      <c r="QDR411" s="1309"/>
      <c r="QDS411" s="1309"/>
      <c r="QDT411" s="1309"/>
      <c r="QDU411" s="1309"/>
      <c r="QDV411" s="1309"/>
      <c r="QDW411" s="1309"/>
      <c r="QDX411" s="1309"/>
      <c r="QDY411" s="1309"/>
      <c r="QDZ411" s="1309"/>
      <c r="QEA411" s="1309"/>
      <c r="QEB411" s="1309"/>
      <c r="QEC411" s="1309"/>
      <c r="QED411" s="1309"/>
      <c r="QEE411" s="1309"/>
      <c r="QEF411" s="1309"/>
      <c r="QEG411" s="1309"/>
      <c r="QEH411" s="1309"/>
      <c r="QEI411" s="1309"/>
      <c r="QEJ411" s="1309"/>
      <c r="QEK411" s="1309"/>
      <c r="QEL411" s="1309"/>
      <c r="QEM411" s="1309"/>
      <c r="QEN411" s="1309"/>
      <c r="QEO411" s="1309"/>
      <c r="QEP411" s="1309"/>
      <c r="QEQ411" s="1309"/>
      <c r="QER411" s="1309"/>
      <c r="QES411" s="1309"/>
      <c r="QET411" s="1309"/>
      <c r="QEU411" s="1309"/>
      <c r="QEV411" s="1309"/>
      <c r="QEW411" s="1309"/>
      <c r="QEX411" s="1309"/>
      <c r="QEY411" s="1309"/>
      <c r="QEZ411" s="1309"/>
      <c r="QFA411" s="1309"/>
      <c r="QFB411" s="1309"/>
      <c r="QFC411" s="1309"/>
      <c r="QFD411" s="1309"/>
      <c r="QFE411" s="1309"/>
      <c r="QFF411" s="1309"/>
      <c r="QFG411" s="1309"/>
      <c r="QFH411" s="1309"/>
      <c r="QFI411" s="1309"/>
      <c r="QFJ411" s="1309"/>
      <c r="QFK411" s="1309"/>
      <c r="QFL411" s="1309"/>
      <c r="QFM411" s="1309"/>
      <c r="QFN411" s="1309"/>
      <c r="QFO411" s="1309"/>
      <c r="QFP411" s="1309"/>
      <c r="QFQ411" s="1309"/>
      <c r="QFR411" s="1309"/>
      <c r="QFS411" s="1309"/>
      <c r="QFT411" s="1309"/>
      <c r="QFU411" s="1309"/>
      <c r="QFV411" s="1309"/>
      <c r="QFW411" s="1309"/>
      <c r="QFX411" s="1309"/>
      <c r="QFY411" s="1309"/>
      <c r="QFZ411" s="1309"/>
      <c r="QGA411" s="1309"/>
      <c r="QGB411" s="1309"/>
      <c r="QGC411" s="1309"/>
      <c r="QGD411" s="1309"/>
      <c r="QGE411" s="1309"/>
      <c r="QGF411" s="1309"/>
      <c r="QGG411" s="1309"/>
      <c r="QGH411" s="1309"/>
      <c r="QGI411" s="1309"/>
      <c r="QGJ411" s="1309"/>
      <c r="QGK411" s="1309"/>
      <c r="QGL411" s="1309"/>
      <c r="QGM411" s="1309"/>
      <c r="QGN411" s="1309"/>
      <c r="QGO411" s="1309"/>
      <c r="QGP411" s="1309"/>
      <c r="QGQ411" s="1309"/>
      <c r="QGR411" s="1309"/>
      <c r="QGS411" s="1309"/>
      <c r="QGT411" s="1309"/>
      <c r="QGU411" s="1309"/>
      <c r="QGV411" s="1309"/>
      <c r="QGW411" s="1309"/>
      <c r="QGX411" s="1309"/>
      <c r="QGY411" s="1309"/>
      <c r="QGZ411" s="1309"/>
      <c r="QHA411" s="1309"/>
      <c r="QHB411" s="1309"/>
      <c r="QHC411" s="1309"/>
      <c r="QHD411" s="1309"/>
      <c r="QHE411" s="1309"/>
      <c r="QHF411" s="1309"/>
      <c r="QHG411" s="1309"/>
      <c r="QHH411" s="1309"/>
      <c r="QHI411" s="1309"/>
      <c r="QHJ411" s="1309"/>
      <c r="QHK411" s="1309"/>
      <c r="QHL411" s="1309"/>
      <c r="QHM411" s="1309"/>
      <c r="QHN411" s="1309"/>
      <c r="QHO411" s="1309"/>
      <c r="QHP411" s="1309"/>
      <c r="QHQ411" s="1309"/>
      <c r="QHR411" s="1309"/>
      <c r="QHS411" s="1309"/>
      <c r="QHT411" s="1309"/>
      <c r="QHU411" s="1309"/>
      <c r="QHV411" s="1309"/>
      <c r="QHW411" s="1309"/>
      <c r="QHX411" s="1309"/>
      <c r="QHY411" s="1309"/>
      <c r="QHZ411" s="1309"/>
      <c r="QIA411" s="1309"/>
      <c r="QIB411" s="1309"/>
      <c r="QIC411" s="1309"/>
      <c r="QID411" s="1309"/>
      <c r="QIE411" s="1309"/>
      <c r="QIF411" s="1309"/>
      <c r="QIG411" s="1309"/>
      <c r="QIH411" s="1309"/>
      <c r="QII411" s="1309"/>
      <c r="QIJ411" s="1309"/>
      <c r="QIK411" s="1309"/>
      <c r="QIL411" s="1309"/>
      <c r="QIM411" s="1309"/>
      <c r="QIN411" s="1309"/>
      <c r="QIO411" s="1309"/>
      <c r="QIP411" s="1309"/>
      <c r="QIQ411" s="1309"/>
      <c r="QIR411" s="1309"/>
      <c r="QIS411" s="1309"/>
      <c r="QIT411" s="1309"/>
      <c r="QIU411" s="1309"/>
      <c r="QIV411" s="1309"/>
      <c r="QIW411" s="1309"/>
      <c r="QIX411" s="1309"/>
      <c r="QIY411" s="1309"/>
      <c r="QIZ411" s="1309"/>
      <c r="QJA411" s="1309"/>
      <c r="QJB411" s="1309"/>
      <c r="QJC411" s="1309"/>
      <c r="QJD411" s="1309"/>
      <c r="QJE411" s="1309"/>
      <c r="QJF411" s="1309"/>
      <c r="QJG411" s="1309"/>
      <c r="QJH411" s="1309"/>
      <c r="QJI411" s="1309"/>
      <c r="QJJ411" s="1309"/>
      <c r="QJK411" s="1309"/>
      <c r="QJL411" s="1309"/>
      <c r="QJM411" s="1309"/>
      <c r="QJN411" s="1309"/>
      <c r="QJO411" s="1309"/>
      <c r="QJP411" s="1309"/>
      <c r="QJQ411" s="1309"/>
      <c r="QJR411" s="1309"/>
      <c r="QJS411" s="1309"/>
      <c r="QJT411" s="1309"/>
      <c r="QJU411" s="1309"/>
      <c r="QJV411" s="1309"/>
      <c r="QJW411" s="1309"/>
      <c r="QJX411" s="1309"/>
      <c r="QJY411" s="1309"/>
      <c r="QJZ411" s="1309"/>
      <c r="QKA411" s="1309"/>
      <c r="QKB411" s="1309"/>
      <c r="QKC411" s="1309"/>
      <c r="QKD411" s="1309"/>
      <c r="QKE411" s="1309"/>
      <c r="QKF411" s="1309"/>
      <c r="QKG411" s="1309"/>
      <c r="QKH411" s="1309"/>
      <c r="QKI411" s="1309"/>
      <c r="QKJ411" s="1309"/>
      <c r="QKK411" s="1309"/>
      <c r="QKL411" s="1309"/>
      <c r="QKM411" s="1309"/>
      <c r="QKN411" s="1309"/>
      <c r="QKO411" s="1309"/>
      <c r="QKP411" s="1309"/>
      <c r="QKQ411" s="1309"/>
      <c r="QKR411" s="1309"/>
      <c r="QKS411" s="1309"/>
      <c r="QKT411" s="1309"/>
      <c r="QKU411" s="1309"/>
      <c r="QKV411" s="1309"/>
      <c r="QKW411" s="1309"/>
      <c r="QKX411" s="1309"/>
      <c r="QKY411" s="1309"/>
      <c r="QKZ411" s="1309"/>
      <c r="QLA411" s="1309"/>
      <c r="QLB411" s="1309"/>
      <c r="QLC411" s="1309"/>
      <c r="QLD411" s="1309"/>
      <c r="QLE411" s="1309"/>
      <c r="QLF411" s="1309"/>
      <c r="QLG411" s="1309"/>
      <c r="QLH411" s="1309"/>
      <c r="QLI411" s="1309"/>
      <c r="QLJ411" s="1309"/>
      <c r="QLK411" s="1309"/>
      <c r="QLL411" s="1309"/>
      <c r="QLM411" s="1309"/>
      <c r="QLN411" s="1309"/>
      <c r="QLO411" s="1309"/>
      <c r="QLP411" s="1309"/>
      <c r="QLQ411" s="1309"/>
      <c r="QLR411" s="1309"/>
      <c r="QLS411" s="1309"/>
      <c r="QLT411" s="1309"/>
      <c r="QLU411" s="1309"/>
      <c r="QLV411" s="1309"/>
      <c r="QLW411" s="1309"/>
      <c r="QLX411" s="1309"/>
      <c r="QLY411" s="1309"/>
      <c r="QLZ411" s="1309"/>
      <c r="QMA411" s="1309"/>
      <c r="QMB411" s="1309"/>
      <c r="QMC411" s="1309"/>
      <c r="QMD411" s="1309"/>
      <c r="QME411" s="1309"/>
      <c r="QMF411" s="1309"/>
      <c r="QMG411" s="1309"/>
      <c r="QMH411" s="1309"/>
      <c r="QMI411" s="1309"/>
      <c r="QMJ411" s="1309"/>
      <c r="QMK411" s="1309"/>
      <c r="QML411" s="1309"/>
      <c r="QMM411" s="1309"/>
      <c r="QMN411" s="1309"/>
      <c r="QMO411" s="1309"/>
      <c r="QMP411" s="1309"/>
      <c r="QMQ411" s="1309"/>
      <c r="QMR411" s="1309"/>
      <c r="QMS411" s="1309"/>
      <c r="QMT411" s="1309"/>
      <c r="QMU411" s="1309"/>
      <c r="QMV411" s="1309"/>
      <c r="QMW411" s="1309"/>
      <c r="QMX411" s="1309"/>
      <c r="QMY411" s="1309"/>
      <c r="QMZ411" s="1309"/>
      <c r="QNA411" s="1309"/>
      <c r="QNB411" s="1309"/>
      <c r="QNC411" s="1309"/>
      <c r="QND411" s="1309"/>
      <c r="QNE411" s="1309"/>
      <c r="QNF411" s="1309"/>
      <c r="QNG411" s="1309"/>
      <c r="QNH411" s="1309"/>
      <c r="QNI411" s="1309"/>
      <c r="QNJ411" s="1309"/>
      <c r="QNK411" s="1309"/>
      <c r="QNL411" s="1309"/>
      <c r="QNM411" s="1309"/>
      <c r="QNN411" s="1309"/>
      <c r="QNO411" s="1309"/>
      <c r="QNP411" s="1309"/>
      <c r="QNQ411" s="1309"/>
      <c r="QNR411" s="1309"/>
      <c r="QNS411" s="1309"/>
      <c r="QNT411" s="1309"/>
      <c r="QNU411" s="1309"/>
      <c r="QNV411" s="1309"/>
      <c r="QNW411" s="1309"/>
      <c r="QNX411" s="1309"/>
      <c r="QNY411" s="1309"/>
      <c r="QNZ411" s="1309"/>
      <c r="QOA411" s="1309"/>
      <c r="QOB411" s="1309"/>
      <c r="QOC411" s="1309"/>
      <c r="QOD411" s="1309"/>
      <c r="QOE411" s="1309"/>
      <c r="QOF411" s="1309"/>
      <c r="QOG411" s="1309"/>
      <c r="QOH411" s="1309"/>
      <c r="QOI411" s="1309"/>
      <c r="QOJ411" s="1309"/>
      <c r="QOK411" s="1309"/>
      <c r="QOL411" s="1309"/>
      <c r="QOM411" s="1309"/>
      <c r="QON411" s="1309"/>
      <c r="QOO411" s="1309"/>
      <c r="QOP411" s="1309"/>
      <c r="QOQ411" s="1309"/>
      <c r="QOR411" s="1309"/>
      <c r="QOS411" s="1309"/>
      <c r="QOT411" s="1309"/>
      <c r="QOU411" s="1309"/>
      <c r="QOV411" s="1309"/>
      <c r="QOW411" s="1309"/>
      <c r="QOX411" s="1309"/>
      <c r="QOY411" s="1309"/>
      <c r="QOZ411" s="1309"/>
      <c r="QPA411" s="1309"/>
      <c r="QPB411" s="1309"/>
      <c r="QPC411" s="1309"/>
      <c r="QPD411" s="1309"/>
      <c r="QPE411" s="1309"/>
      <c r="QPF411" s="1309"/>
      <c r="QPG411" s="1309"/>
      <c r="QPH411" s="1309"/>
      <c r="QPI411" s="1309"/>
      <c r="QPJ411" s="1309"/>
      <c r="QPK411" s="1309"/>
      <c r="QPL411" s="1309"/>
      <c r="QPM411" s="1309"/>
      <c r="QPN411" s="1309"/>
      <c r="QPO411" s="1309"/>
      <c r="QPP411" s="1309"/>
      <c r="QPQ411" s="1309"/>
      <c r="QPR411" s="1309"/>
      <c r="QPS411" s="1309"/>
      <c r="QPT411" s="1309"/>
      <c r="QPU411" s="1309"/>
      <c r="QPV411" s="1309"/>
      <c r="QPW411" s="1309"/>
      <c r="QPX411" s="1309"/>
      <c r="QPY411" s="1309"/>
      <c r="QPZ411" s="1309"/>
      <c r="QQA411" s="1309"/>
      <c r="QQB411" s="1309"/>
      <c r="QQC411" s="1309"/>
      <c r="QQD411" s="1309"/>
      <c r="QQE411" s="1309"/>
      <c r="QQF411" s="1309"/>
      <c r="QQG411" s="1309"/>
      <c r="QQH411" s="1309"/>
      <c r="QQI411" s="1309"/>
      <c r="QQJ411" s="1309"/>
      <c r="QQK411" s="1309"/>
      <c r="QQL411" s="1309"/>
      <c r="QQM411" s="1309"/>
      <c r="QQN411" s="1309"/>
      <c r="QQO411" s="1309"/>
      <c r="QQP411" s="1309"/>
      <c r="QQQ411" s="1309"/>
      <c r="QQR411" s="1309"/>
      <c r="QQS411" s="1309"/>
      <c r="QQT411" s="1309"/>
      <c r="QQU411" s="1309"/>
      <c r="QQV411" s="1309"/>
      <c r="QQW411" s="1309"/>
      <c r="QQX411" s="1309"/>
      <c r="QQY411" s="1309"/>
      <c r="QQZ411" s="1309"/>
      <c r="QRA411" s="1309"/>
      <c r="QRB411" s="1309"/>
      <c r="QRC411" s="1309"/>
      <c r="QRD411" s="1309"/>
      <c r="QRE411" s="1309"/>
      <c r="QRF411" s="1309"/>
      <c r="QRG411" s="1309"/>
      <c r="QRH411" s="1309"/>
      <c r="QRI411" s="1309"/>
      <c r="QRJ411" s="1309"/>
      <c r="QRK411" s="1309"/>
      <c r="QRL411" s="1309"/>
      <c r="QRM411" s="1309"/>
      <c r="QRN411" s="1309"/>
      <c r="QRO411" s="1309"/>
      <c r="QRP411" s="1309"/>
      <c r="QRQ411" s="1309"/>
      <c r="QRR411" s="1309"/>
      <c r="QRS411" s="1309"/>
      <c r="QRT411" s="1309"/>
      <c r="QRU411" s="1309"/>
      <c r="QRV411" s="1309"/>
      <c r="QRW411" s="1309"/>
      <c r="QRX411" s="1309"/>
      <c r="QRY411" s="1309"/>
      <c r="QRZ411" s="1309"/>
      <c r="QSA411" s="1309"/>
      <c r="QSB411" s="1309"/>
      <c r="QSC411" s="1309"/>
      <c r="QSD411" s="1309"/>
      <c r="QSE411" s="1309"/>
      <c r="QSF411" s="1309"/>
      <c r="QSG411" s="1309"/>
      <c r="QSH411" s="1309"/>
      <c r="QSI411" s="1309"/>
      <c r="QSJ411" s="1309"/>
      <c r="QSK411" s="1309"/>
      <c r="QSL411" s="1309"/>
      <c r="QSM411" s="1309"/>
      <c r="QSN411" s="1309"/>
      <c r="QSO411" s="1309"/>
      <c r="QSP411" s="1309"/>
      <c r="QSQ411" s="1309"/>
      <c r="QSR411" s="1309"/>
      <c r="QSS411" s="1309"/>
      <c r="QST411" s="1309"/>
      <c r="QSU411" s="1309"/>
      <c r="QSV411" s="1309"/>
      <c r="QSW411" s="1309"/>
      <c r="QSX411" s="1309"/>
      <c r="QSY411" s="1309"/>
      <c r="QSZ411" s="1309"/>
      <c r="QTA411" s="1309"/>
      <c r="QTB411" s="1309"/>
      <c r="QTC411" s="1309"/>
      <c r="QTD411" s="1309"/>
      <c r="QTE411" s="1309"/>
      <c r="QTF411" s="1309"/>
      <c r="QTG411" s="1309"/>
      <c r="QTH411" s="1309"/>
      <c r="QTI411" s="1309"/>
      <c r="QTJ411" s="1309"/>
      <c r="QTK411" s="1309"/>
      <c r="QTL411" s="1309"/>
      <c r="QTM411" s="1309"/>
      <c r="QTN411" s="1309"/>
      <c r="QTO411" s="1309"/>
      <c r="QTP411" s="1309"/>
      <c r="QTQ411" s="1309"/>
      <c r="QTR411" s="1309"/>
      <c r="QTS411" s="1309"/>
      <c r="QTT411" s="1309"/>
      <c r="QTU411" s="1309"/>
      <c r="QTV411" s="1309"/>
      <c r="QTW411" s="1309"/>
      <c r="QTX411" s="1309"/>
      <c r="QTY411" s="1309"/>
      <c r="QTZ411" s="1309"/>
      <c r="QUA411" s="1309"/>
      <c r="QUB411" s="1309"/>
      <c r="QUC411" s="1309"/>
      <c r="QUD411" s="1309"/>
      <c r="QUE411" s="1309"/>
      <c r="QUF411" s="1309"/>
      <c r="QUG411" s="1309"/>
      <c r="QUH411" s="1309"/>
      <c r="QUI411" s="1309"/>
      <c r="QUJ411" s="1309"/>
      <c r="QUK411" s="1309"/>
      <c r="QUL411" s="1309"/>
      <c r="QUM411" s="1309"/>
      <c r="QUN411" s="1309"/>
      <c r="QUO411" s="1309"/>
      <c r="QUP411" s="1309"/>
      <c r="QUQ411" s="1309"/>
      <c r="QUR411" s="1309"/>
      <c r="QUS411" s="1309"/>
      <c r="QUT411" s="1309"/>
      <c r="QUU411" s="1309"/>
      <c r="QUV411" s="1309"/>
      <c r="QUW411" s="1309"/>
      <c r="QUX411" s="1309"/>
      <c r="QUY411" s="1309"/>
      <c r="QUZ411" s="1309"/>
      <c r="QVA411" s="1309"/>
      <c r="QVB411" s="1309"/>
      <c r="QVC411" s="1309"/>
      <c r="QVD411" s="1309"/>
      <c r="QVE411" s="1309"/>
      <c r="QVF411" s="1309"/>
      <c r="QVG411" s="1309"/>
      <c r="QVH411" s="1309"/>
      <c r="QVI411" s="1309"/>
      <c r="QVJ411" s="1309"/>
      <c r="QVK411" s="1309"/>
      <c r="QVL411" s="1309"/>
      <c r="QVM411" s="1309"/>
      <c r="QVN411" s="1309"/>
      <c r="QVO411" s="1309"/>
      <c r="QVP411" s="1309"/>
      <c r="QVQ411" s="1309"/>
      <c r="QVR411" s="1309"/>
      <c r="QVS411" s="1309"/>
      <c r="QVT411" s="1309"/>
      <c r="QVU411" s="1309"/>
      <c r="QVV411" s="1309"/>
      <c r="QVW411" s="1309"/>
      <c r="QVX411" s="1309"/>
      <c r="QVY411" s="1309"/>
      <c r="QVZ411" s="1309"/>
      <c r="QWA411" s="1309"/>
      <c r="QWB411" s="1309"/>
      <c r="QWC411" s="1309"/>
      <c r="QWD411" s="1309"/>
      <c r="QWE411" s="1309"/>
      <c r="QWF411" s="1309"/>
      <c r="QWG411" s="1309"/>
      <c r="QWH411" s="1309"/>
      <c r="QWI411" s="1309"/>
      <c r="QWJ411" s="1309"/>
      <c r="QWK411" s="1309"/>
      <c r="QWL411" s="1309"/>
      <c r="QWM411" s="1309"/>
      <c r="QWN411" s="1309"/>
      <c r="QWO411" s="1309"/>
      <c r="QWP411" s="1309"/>
      <c r="QWQ411" s="1309"/>
      <c r="QWR411" s="1309"/>
      <c r="QWS411" s="1309"/>
      <c r="QWT411" s="1309"/>
      <c r="QWU411" s="1309"/>
      <c r="QWV411" s="1309"/>
      <c r="QWW411" s="1309"/>
      <c r="QWX411" s="1309"/>
      <c r="QWY411" s="1309"/>
      <c r="QWZ411" s="1309"/>
      <c r="QXA411" s="1309"/>
      <c r="QXB411" s="1309"/>
      <c r="QXC411" s="1309"/>
      <c r="QXD411" s="1309"/>
      <c r="QXE411" s="1309"/>
      <c r="QXF411" s="1309"/>
      <c r="QXG411" s="1309"/>
      <c r="QXH411" s="1309"/>
      <c r="QXI411" s="1309"/>
      <c r="QXJ411" s="1309"/>
      <c r="QXK411" s="1309"/>
      <c r="QXL411" s="1309"/>
      <c r="QXM411" s="1309"/>
      <c r="QXN411" s="1309"/>
      <c r="QXO411" s="1309"/>
      <c r="QXP411" s="1309"/>
      <c r="QXQ411" s="1309"/>
      <c r="QXR411" s="1309"/>
      <c r="QXS411" s="1309"/>
      <c r="QXT411" s="1309"/>
      <c r="QXU411" s="1309"/>
      <c r="QXV411" s="1309"/>
      <c r="QXW411" s="1309"/>
      <c r="QXX411" s="1309"/>
      <c r="QXY411" s="1309"/>
      <c r="QXZ411" s="1309"/>
      <c r="QYA411" s="1309"/>
      <c r="QYB411" s="1309"/>
      <c r="QYC411" s="1309"/>
      <c r="QYD411" s="1309"/>
      <c r="QYE411" s="1309"/>
      <c r="QYF411" s="1309"/>
      <c r="QYG411" s="1309"/>
      <c r="QYH411" s="1309"/>
      <c r="QYI411" s="1309"/>
      <c r="QYJ411" s="1309"/>
      <c r="QYK411" s="1309"/>
      <c r="QYL411" s="1309"/>
      <c r="QYM411" s="1309"/>
      <c r="QYN411" s="1309"/>
      <c r="QYO411" s="1309"/>
      <c r="QYP411" s="1309"/>
      <c r="QYQ411" s="1309"/>
      <c r="QYR411" s="1309"/>
      <c r="QYS411" s="1309"/>
      <c r="QYT411" s="1309"/>
      <c r="QYU411" s="1309"/>
      <c r="QYV411" s="1309"/>
      <c r="QYW411" s="1309"/>
      <c r="QYX411" s="1309"/>
      <c r="QYY411" s="1309"/>
      <c r="QYZ411" s="1309"/>
      <c r="QZA411" s="1309"/>
      <c r="QZB411" s="1309"/>
      <c r="QZC411" s="1309"/>
      <c r="QZD411" s="1309"/>
      <c r="QZE411" s="1309"/>
      <c r="QZF411" s="1309"/>
      <c r="QZG411" s="1309"/>
      <c r="QZH411" s="1309"/>
      <c r="QZI411" s="1309"/>
      <c r="QZJ411" s="1309"/>
      <c r="QZK411" s="1309"/>
      <c r="QZL411" s="1309"/>
      <c r="QZM411" s="1309"/>
      <c r="QZN411" s="1309"/>
      <c r="QZO411" s="1309"/>
      <c r="QZP411" s="1309"/>
      <c r="QZQ411" s="1309"/>
      <c r="QZR411" s="1309"/>
      <c r="QZS411" s="1309"/>
      <c r="QZT411" s="1309"/>
      <c r="QZU411" s="1309"/>
      <c r="QZV411" s="1309"/>
      <c r="QZW411" s="1309"/>
      <c r="QZX411" s="1309"/>
      <c r="QZY411" s="1309"/>
      <c r="QZZ411" s="1309"/>
      <c r="RAA411" s="1309"/>
      <c r="RAB411" s="1309"/>
      <c r="RAC411" s="1309"/>
      <c r="RAD411" s="1309"/>
      <c r="RAE411" s="1309"/>
      <c r="RAF411" s="1309"/>
      <c r="RAG411" s="1309"/>
      <c r="RAH411" s="1309"/>
      <c r="RAI411" s="1309"/>
      <c r="RAJ411" s="1309"/>
      <c r="RAK411" s="1309"/>
      <c r="RAL411" s="1309"/>
      <c r="RAM411" s="1309"/>
      <c r="RAN411" s="1309"/>
      <c r="RAO411" s="1309"/>
      <c r="RAP411" s="1309"/>
      <c r="RAQ411" s="1309"/>
      <c r="RAR411" s="1309"/>
      <c r="RAS411" s="1309"/>
      <c r="RAT411" s="1309"/>
      <c r="RAU411" s="1309"/>
      <c r="RAV411" s="1309"/>
      <c r="RAW411" s="1309"/>
      <c r="RAX411" s="1309"/>
      <c r="RAY411" s="1309"/>
      <c r="RAZ411" s="1309"/>
      <c r="RBA411" s="1309"/>
      <c r="RBB411" s="1309"/>
      <c r="RBC411" s="1309"/>
      <c r="RBD411" s="1309"/>
      <c r="RBE411" s="1309"/>
      <c r="RBF411" s="1309"/>
      <c r="RBG411" s="1309"/>
      <c r="RBH411" s="1309"/>
      <c r="RBI411" s="1309"/>
      <c r="RBJ411" s="1309"/>
      <c r="RBK411" s="1309"/>
      <c r="RBL411" s="1309"/>
      <c r="RBM411" s="1309"/>
      <c r="RBN411" s="1309"/>
      <c r="RBO411" s="1309"/>
      <c r="RBP411" s="1309"/>
      <c r="RBQ411" s="1309"/>
      <c r="RBR411" s="1309"/>
      <c r="RBS411" s="1309"/>
      <c r="RBT411" s="1309"/>
      <c r="RBU411" s="1309"/>
      <c r="RBV411" s="1309"/>
      <c r="RBW411" s="1309"/>
      <c r="RBX411" s="1309"/>
      <c r="RBY411" s="1309"/>
      <c r="RBZ411" s="1309"/>
      <c r="RCA411" s="1309"/>
      <c r="RCB411" s="1309"/>
      <c r="RCC411" s="1309"/>
      <c r="RCD411" s="1309"/>
      <c r="RCE411" s="1309"/>
      <c r="RCF411" s="1309"/>
      <c r="RCG411" s="1309"/>
      <c r="RCH411" s="1309"/>
      <c r="RCI411" s="1309"/>
      <c r="RCJ411" s="1309"/>
      <c r="RCK411" s="1309"/>
      <c r="RCL411" s="1309"/>
      <c r="RCM411" s="1309"/>
      <c r="RCN411" s="1309"/>
      <c r="RCO411" s="1309"/>
      <c r="RCP411" s="1309"/>
      <c r="RCQ411" s="1309"/>
      <c r="RCR411" s="1309"/>
      <c r="RCS411" s="1309"/>
      <c r="RCT411" s="1309"/>
      <c r="RCU411" s="1309"/>
      <c r="RCV411" s="1309"/>
      <c r="RCW411" s="1309"/>
      <c r="RCX411" s="1309"/>
      <c r="RCY411" s="1309"/>
      <c r="RCZ411" s="1309"/>
      <c r="RDA411" s="1309"/>
      <c r="RDB411" s="1309"/>
      <c r="RDC411" s="1309"/>
      <c r="RDD411" s="1309"/>
      <c r="RDE411" s="1309"/>
      <c r="RDF411" s="1309"/>
      <c r="RDG411" s="1309"/>
      <c r="RDH411" s="1309"/>
      <c r="RDI411" s="1309"/>
      <c r="RDJ411" s="1309"/>
      <c r="RDK411" s="1309"/>
      <c r="RDL411" s="1309"/>
      <c r="RDM411" s="1309"/>
      <c r="RDN411" s="1309"/>
      <c r="RDO411" s="1309"/>
      <c r="RDP411" s="1309"/>
      <c r="RDQ411" s="1309"/>
      <c r="RDR411" s="1309"/>
      <c r="RDS411" s="1309"/>
      <c r="RDT411" s="1309"/>
      <c r="RDU411" s="1309"/>
      <c r="RDV411" s="1309"/>
      <c r="RDW411" s="1309"/>
      <c r="RDX411" s="1309"/>
      <c r="RDY411" s="1309"/>
      <c r="RDZ411" s="1309"/>
      <c r="REA411" s="1309"/>
      <c r="REB411" s="1309"/>
      <c r="REC411" s="1309"/>
      <c r="RED411" s="1309"/>
      <c r="REE411" s="1309"/>
      <c r="REF411" s="1309"/>
      <c r="REG411" s="1309"/>
      <c r="REH411" s="1309"/>
      <c r="REI411" s="1309"/>
      <c r="REJ411" s="1309"/>
      <c r="REK411" s="1309"/>
      <c r="REL411" s="1309"/>
      <c r="REM411" s="1309"/>
      <c r="REN411" s="1309"/>
      <c r="REO411" s="1309"/>
      <c r="REP411" s="1309"/>
      <c r="REQ411" s="1309"/>
      <c r="RER411" s="1309"/>
      <c r="RES411" s="1309"/>
      <c r="RET411" s="1309"/>
      <c r="REU411" s="1309"/>
      <c r="REV411" s="1309"/>
      <c r="REW411" s="1309"/>
      <c r="REX411" s="1309"/>
      <c r="REY411" s="1309"/>
      <c r="REZ411" s="1309"/>
      <c r="RFA411" s="1309"/>
      <c r="RFB411" s="1309"/>
      <c r="RFC411" s="1309"/>
      <c r="RFD411" s="1309"/>
      <c r="RFE411" s="1309"/>
      <c r="RFF411" s="1309"/>
      <c r="RFG411" s="1309"/>
      <c r="RFH411" s="1309"/>
      <c r="RFI411" s="1309"/>
      <c r="RFJ411" s="1309"/>
      <c r="RFK411" s="1309"/>
      <c r="RFL411" s="1309"/>
      <c r="RFM411" s="1309"/>
      <c r="RFN411" s="1309"/>
      <c r="RFO411" s="1309"/>
      <c r="RFP411" s="1309"/>
      <c r="RFQ411" s="1309"/>
      <c r="RFR411" s="1309"/>
      <c r="RFS411" s="1309"/>
      <c r="RFT411" s="1309"/>
      <c r="RFU411" s="1309"/>
      <c r="RFV411" s="1309"/>
      <c r="RFW411" s="1309"/>
      <c r="RFX411" s="1309"/>
      <c r="RFY411" s="1309"/>
      <c r="RFZ411" s="1309"/>
      <c r="RGA411" s="1309"/>
      <c r="RGB411" s="1309"/>
      <c r="RGC411" s="1309"/>
      <c r="RGD411" s="1309"/>
      <c r="RGE411" s="1309"/>
      <c r="RGF411" s="1309"/>
      <c r="RGG411" s="1309"/>
      <c r="RGH411" s="1309"/>
      <c r="RGI411" s="1309"/>
      <c r="RGJ411" s="1309"/>
      <c r="RGK411" s="1309"/>
      <c r="RGL411" s="1309"/>
      <c r="RGM411" s="1309"/>
      <c r="RGN411" s="1309"/>
      <c r="RGO411" s="1309"/>
      <c r="RGP411" s="1309"/>
      <c r="RGQ411" s="1309"/>
      <c r="RGR411" s="1309"/>
      <c r="RGS411" s="1309"/>
      <c r="RGT411" s="1309"/>
      <c r="RGU411" s="1309"/>
      <c r="RGV411" s="1309"/>
      <c r="RGW411" s="1309"/>
      <c r="RGX411" s="1309"/>
      <c r="RGY411" s="1309"/>
      <c r="RGZ411" s="1309"/>
      <c r="RHA411" s="1309"/>
      <c r="RHB411" s="1309"/>
      <c r="RHC411" s="1309"/>
      <c r="RHD411" s="1309"/>
      <c r="RHE411" s="1309"/>
      <c r="RHF411" s="1309"/>
      <c r="RHG411" s="1309"/>
      <c r="RHH411" s="1309"/>
      <c r="RHI411" s="1309"/>
      <c r="RHJ411" s="1309"/>
      <c r="RHK411" s="1309"/>
      <c r="RHL411" s="1309"/>
      <c r="RHM411" s="1309"/>
      <c r="RHN411" s="1309"/>
      <c r="RHO411" s="1309"/>
      <c r="RHP411" s="1309"/>
      <c r="RHQ411" s="1309"/>
      <c r="RHR411" s="1309"/>
      <c r="RHS411" s="1309"/>
      <c r="RHT411" s="1309"/>
      <c r="RHU411" s="1309"/>
      <c r="RHV411" s="1309"/>
      <c r="RHW411" s="1309"/>
      <c r="RHX411" s="1309"/>
      <c r="RHY411" s="1309"/>
      <c r="RHZ411" s="1309"/>
      <c r="RIA411" s="1309"/>
      <c r="RIB411" s="1309"/>
      <c r="RIC411" s="1309"/>
      <c r="RID411" s="1309"/>
      <c r="RIE411" s="1309"/>
      <c r="RIF411" s="1309"/>
      <c r="RIG411" s="1309"/>
      <c r="RIH411" s="1309"/>
      <c r="RII411" s="1309"/>
      <c r="RIJ411" s="1309"/>
      <c r="RIK411" s="1309"/>
      <c r="RIL411" s="1309"/>
      <c r="RIM411" s="1309"/>
      <c r="RIN411" s="1309"/>
      <c r="RIO411" s="1309"/>
      <c r="RIP411" s="1309"/>
      <c r="RIQ411" s="1309"/>
      <c r="RIR411" s="1309"/>
      <c r="RIS411" s="1309"/>
      <c r="RIT411" s="1309"/>
      <c r="RIU411" s="1309"/>
      <c r="RIV411" s="1309"/>
      <c r="RIW411" s="1309"/>
      <c r="RIX411" s="1309"/>
      <c r="RIY411" s="1309"/>
      <c r="RIZ411" s="1309"/>
      <c r="RJA411" s="1309"/>
      <c r="RJB411" s="1309"/>
      <c r="RJC411" s="1309"/>
      <c r="RJD411" s="1309"/>
      <c r="RJE411" s="1309"/>
      <c r="RJF411" s="1309"/>
      <c r="RJG411" s="1309"/>
      <c r="RJH411" s="1309"/>
      <c r="RJI411" s="1309"/>
      <c r="RJJ411" s="1309"/>
      <c r="RJK411" s="1309"/>
      <c r="RJL411" s="1309"/>
      <c r="RJM411" s="1309"/>
      <c r="RJN411" s="1309"/>
      <c r="RJO411" s="1309"/>
      <c r="RJP411" s="1309"/>
      <c r="RJQ411" s="1309"/>
      <c r="RJR411" s="1309"/>
      <c r="RJS411" s="1309"/>
      <c r="RJT411" s="1309"/>
      <c r="RJU411" s="1309"/>
      <c r="RJV411" s="1309"/>
      <c r="RJW411" s="1309"/>
      <c r="RJX411" s="1309"/>
      <c r="RJY411" s="1309"/>
      <c r="RJZ411" s="1309"/>
      <c r="RKA411" s="1309"/>
      <c r="RKB411" s="1309"/>
      <c r="RKC411" s="1309"/>
      <c r="RKD411" s="1309"/>
      <c r="RKE411" s="1309"/>
      <c r="RKF411" s="1309"/>
      <c r="RKG411" s="1309"/>
      <c r="RKH411" s="1309"/>
      <c r="RKI411" s="1309"/>
      <c r="RKJ411" s="1309"/>
      <c r="RKK411" s="1309"/>
      <c r="RKL411" s="1309"/>
      <c r="RKM411" s="1309"/>
      <c r="RKN411" s="1309"/>
      <c r="RKO411" s="1309"/>
      <c r="RKP411" s="1309"/>
      <c r="RKQ411" s="1309"/>
      <c r="RKR411" s="1309"/>
      <c r="RKS411" s="1309"/>
      <c r="RKT411" s="1309"/>
      <c r="RKU411" s="1309"/>
      <c r="RKV411" s="1309"/>
      <c r="RKW411" s="1309"/>
      <c r="RKX411" s="1309"/>
      <c r="RKY411" s="1309"/>
      <c r="RKZ411" s="1309"/>
      <c r="RLA411" s="1309"/>
      <c r="RLB411" s="1309"/>
      <c r="RLC411" s="1309"/>
      <c r="RLD411" s="1309"/>
      <c r="RLE411" s="1309"/>
      <c r="RLF411" s="1309"/>
      <c r="RLG411" s="1309"/>
      <c r="RLH411" s="1309"/>
      <c r="RLI411" s="1309"/>
      <c r="RLJ411" s="1309"/>
      <c r="RLK411" s="1309"/>
      <c r="RLL411" s="1309"/>
      <c r="RLM411" s="1309"/>
      <c r="RLN411" s="1309"/>
      <c r="RLO411" s="1309"/>
      <c r="RLP411" s="1309"/>
      <c r="RLQ411" s="1309"/>
      <c r="RLR411" s="1309"/>
      <c r="RLS411" s="1309"/>
      <c r="RLT411" s="1309"/>
      <c r="RLU411" s="1309"/>
      <c r="RLV411" s="1309"/>
      <c r="RLW411" s="1309"/>
      <c r="RLX411" s="1309"/>
      <c r="RLY411" s="1309"/>
      <c r="RLZ411" s="1309"/>
      <c r="RMA411" s="1309"/>
      <c r="RMB411" s="1309"/>
      <c r="RMC411" s="1309"/>
      <c r="RMD411" s="1309"/>
      <c r="RME411" s="1309"/>
      <c r="RMF411" s="1309"/>
      <c r="RMG411" s="1309"/>
      <c r="RMH411" s="1309"/>
      <c r="RMI411" s="1309"/>
      <c r="RMJ411" s="1309"/>
      <c r="RMK411" s="1309"/>
      <c r="RML411" s="1309"/>
      <c r="RMM411" s="1309"/>
      <c r="RMN411" s="1309"/>
      <c r="RMO411" s="1309"/>
      <c r="RMP411" s="1309"/>
      <c r="RMQ411" s="1309"/>
      <c r="RMR411" s="1309"/>
      <c r="RMS411" s="1309"/>
      <c r="RMT411" s="1309"/>
      <c r="RMU411" s="1309"/>
      <c r="RMV411" s="1309"/>
      <c r="RMW411" s="1309"/>
      <c r="RMX411" s="1309"/>
      <c r="RMY411" s="1309"/>
      <c r="RMZ411" s="1309"/>
      <c r="RNA411" s="1309"/>
      <c r="RNB411" s="1309"/>
      <c r="RNC411" s="1309"/>
      <c r="RND411" s="1309"/>
      <c r="RNE411" s="1309"/>
      <c r="RNF411" s="1309"/>
      <c r="RNG411" s="1309"/>
      <c r="RNH411" s="1309"/>
      <c r="RNI411" s="1309"/>
      <c r="RNJ411" s="1309"/>
      <c r="RNK411" s="1309"/>
      <c r="RNL411" s="1309"/>
      <c r="RNM411" s="1309"/>
      <c r="RNN411" s="1309"/>
      <c r="RNO411" s="1309"/>
      <c r="RNP411" s="1309"/>
      <c r="RNQ411" s="1309"/>
      <c r="RNR411" s="1309"/>
      <c r="RNS411" s="1309"/>
      <c r="RNT411" s="1309"/>
      <c r="RNU411" s="1309"/>
      <c r="RNV411" s="1309"/>
      <c r="RNW411" s="1309"/>
      <c r="RNX411" s="1309"/>
      <c r="RNY411" s="1309"/>
      <c r="RNZ411" s="1309"/>
      <c r="ROA411" s="1309"/>
      <c r="ROB411" s="1309"/>
      <c r="ROC411" s="1309"/>
      <c r="ROD411" s="1309"/>
      <c r="ROE411" s="1309"/>
      <c r="ROF411" s="1309"/>
      <c r="ROG411" s="1309"/>
      <c r="ROH411" s="1309"/>
      <c r="ROI411" s="1309"/>
      <c r="ROJ411" s="1309"/>
      <c r="ROK411" s="1309"/>
      <c r="ROL411" s="1309"/>
      <c r="ROM411" s="1309"/>
      <c r="RON411" s="1309"/>
      <c r="ROO411" s="1309"/>
      <c r="ROP411" s="1309"/>
      <c r="ROQ411" s="1309"/>
      <c r="ROR411" s="1309"/>
      <c r="ROS411" s="1309"/>
      <c r="ROT411" s="1309"/>
      <c r="ROU411" s="1309"/>
      <c r="ROV411" s="1309"/>
      <c r="ROW411" s="1309"/>
      <c r="ROX411" s="1309"/>
      <c r="ROY411" s="1309"/>
      <c r="ROZ411" s="1309"/>
      <c r="RPA411" s="1309"/>
      <c r="RPB411" s="1309"/>
      <c r="RPC411" s="1309"/>
      <c r="RPD411" s="1309"/>
      <c r="RPE411" s="1309"/>
      <c r="RPF411" s="1309"/>
      <c r="RPG411" s="1309"/>
      <c r="RPH411" s="1309"/>
      <c r="RPI411" s="1309"/>
      <c r="RPJ411" s="1309"/>
      <c r="RPK411" s="1309"/>
      <c r="RPL411" s="1309"/>
      <c r="RPM411" s="1309"/>
      <c r="RPN411" s="1309"/>
      <c r="RPO411" s="1309"/>
      <c r="RPP411" s="1309"/>
      <c r="RPQ411" s="1309"/>
      <c r="RPR411" s="1309"/>
      <c r="RPS411" s="1309"/>
      <c r="RPT411" s="1309"/>
      <c r="RPU411" s="1309"/>
      <c r="RPV411" s="1309"/>
      <c r="RPW411" s="1309"/>
      <c r="RPX411" s="1309"/>
      <c r="RPY411" s="1309"/>
      <c r="RPZ411" s="1309"/>
      <c r="RQA411" s="1309"/>
      <c r="RQB411" s="1309"/>
      <c r="RQC411" s="1309"/>
      <c r="RQD411" s="1309"/>
      <c r="RQE411" s="1309"/>
      <c r="RQF411" s="1309"/>
      <c r="RQG411" s="1309"/>
      <c r="RQH411" s="1309"/>
      <c r="RQI411" s="1309"/>
      <c r="RQJ411" s="1309"/>
      <c r="RQK411" s="1309"/>
      <c r="RQL411" s="1309"/>
      <c r="RQM411" s="1309"/>
      <c r="RQN411" s="1309"/>
      <c r="RQO411" s="1309"/>
      <c r="RQP411" s="1309"/>
      <c r="RQQ411" s="1309"/>
      <c r="RQR411" s="1309"/>
      <c r="RQS411" s="1309"/>
      <c r="RQT411" s="1309"/>
      <c r="RQU411" s="1309"/>
      <c r="RQV411" s="1309"/>
      <c r="RQW411" s="1309"/>
      <c r="RQX411" s="1309"/>
      <c r="RQY411" s="1309"/>
      <c r="RQZ411" s="1309"/>
      <c r="RRA411" s="1309"/>
      <c r="RRB411" s="1309"/>
      <c r="RRC411" s="1309"/>
      <c r="RRD411" s="1309"/>
      <c r="RRE411" s="1309"/>
      <c r="RRF411" s="1309"/>
      <c r="RRG411" s="1309"/>
      <c r="RRH411" s="1309"/>
      <c r="RRI411" s="1309"/>
      <c r="RRJ411" s="1309"/>
      <c r="RRK411" s="1309"/>
      <c r="RRL411" s="1309"/>
      <c r="RRM411" s="1309"/>
      <c r="RRN411" s="1309"/>
      <c r="RRO411" s="1309"/>
      <c r="RRP411" s="1309"/>
      <c r="RRQ411" s="1309"/>
      <c r="RRR411" s="1309"/>
      <c r="RRS411" s="1309"/>
      <c r="RRT411" s="1309"/>
      <c r="RRU411" s="1309"/>
      <c r="RRV411" s="1309"/>
      <c r="RRW411" s="1309"/>
      <c r="RRX411" s="1309"/>
      <c r="RRY411" s="1309"/>
      <c r="RRZ411" s="1309"/>
      <c r="RSA411" s="1309"/>
      <c r="RSB411" s="1309"/>
      <c r="RSC411" s="1309"/>
      <c r="RSD411" s="1309"/>
      <c r="RSE411" s="1309"/>
      <c r="RSF411" s="1309"/>
      <c r="RSG411" s="1309"/>
      <c r="RSH411" s="1309"/>
      <c r="RSI411" s="1309"/>
      <c r="RSJ411" s="1309"/>
      <c r="RSK411" s="1309"/>
      <c r="RSL411" s="1309"/>
      <c r="RSM411" s="1309"/>
      <c r="RSN411" s="1309"/>
      <c r="RSO411" s="1309"/>
      <c r="RSP411" s="1309"/>
      <c r="RSQ411" s="1309"/>
      <c r="RSR411" s="1309"/>
      <c r="RSS411" s="1309"/>
      <c r="RST411" s="1309"/>
      <c r="RSU411" s="1309"/>
      <c r="RSV411" s="1309"/>
      <c r="RSW411" s="1309"/>
      <c r="RSX411" s="1309"/>
      <c r="RSY411" s="1309"/>
      <c r="RSZ411" s="1309"/>
      <c r="RTA411" s="1309"/>
      <c r="RTB411" s="1309"/>
      <c r="RTC411" s="1309"/>
      <c r="RTD411" s="1309"/>
      <c r="RTE411" s="1309"/>
      <c r="RTF411" s="1309"/>
      <c r="RTG411" s="1309"/>
      <c r="RTH411" s="1309"/>
      <c r="RTI411" s="1309"/>
      <c r="RTJ411" s="1309"/>
      <c r="RTK411" s="1309"/>
      <c r="RTL411" s="1309"/>
      <c r="RTM411" s="1309"/>
      <c r="RTN411" s="1309"/>
      <c r="RTO411" s="1309"/>
      <c r="RTP411" s="1309"/>
      <c r="RTQ411" s="1309"/>
      <c r="RTR411" s="1309"/>
      <c r="RTS411" s="1309"/>
      <c r="RTT411" s="1309"/>
      <c r="RTU411" s="1309"/>
      <c r="RTV411" s="1309"/>
      <c r="RTW411" s="1309"/>
      <c r="RTX411" s="1309"/>
      <c r="RTY411" s="1309"/>
      <c r="RTZ411" s="1309"/>
      <c r="RUA411" s="1309"/>
      <c r="RUB411" s="1309"/>
      <c r="RUC411" s="1309"/>
      <c r="RUD411" s="1309"/>
      <c r="RUE411" s="1309"/>
      <c r="RUF411" s="1309"/>
      <c r="RUG411" s="1309"/>
      <c r="RUH411" s="1309"/>
      <c r="RUI411" s="1309"/>
      <c r="RUJ411" s="1309"/>
      <c r="RUK411" s="1309"/>
      <c r="RUL411" s="1309"/>
      <c r="RUM411" s="1309"/>
      <c r="RUN411" s="1309"/>
      <c r="RUO411" s="1309"/>
      <c r="RUP411" s="1309"/>
      <c r="RUQ411" s="1309"/>
      <c r="RUR411" s="1309"/>
      <c r="RUS411" s="1309"/>
      <c r="RUT411" s="1309"/>
      <c r="RUU411" s="1309"/>
      <c r="RUV411" s="1309"/>
      <c r="RUW411" s="1309"/>
      <c r="RUX411" s="1309"/>
      <c r="RUY411" s="1309"/>
      <c r="RUZ411" s="1309"/>
      <c r="RVA411" s="1309"/>
      <c r="RVB411" s="1309"/>
      <c r="RVC411" s="1309"/>
      <c r="RVD411" s="1309"/>
      <c r="RVE411" s="1309"/>
      <c r="RVF411" s="1309"/>
      <c r="RVG411" s="1309"/>
      <c r="RVH411" s="1309"/>
      <c r="RVI411" s="1309"/>
      <c r="RVJ411" s="1309"/>
      <c r="RVK411" s="1309"/>
      <c r="RVL411" s="1309"/>
      <c r="RVM411" s="1309"/>
      <c r="RVN411" s="1309"/>
      <c r="RVO411" s="1309"/>
      <c r="RVP411" s="1309"/>
      <c r="RVQ411" s="1309"/>
      <c r="RVR411" s="1309"/>
      <c r="RVS411" s="1309"/>
      <c r="RVT411" s="1309"/>
      <c r="RVU411" s="1309"/>
      <c r="RVV411" s="1309"/>
      <c r="RVW411" s="1309"/>
      <c r="RVX411" s="1309"/>
      <c r="RVY411" s="1309"/>
      <c r="RVZ411" s="1309"/>
      <c r="RWA411" s="1309"/>
      <c r="RWB411" s="1309"/>
      <c r="RWC411" s="1309"/>
      <c r="RWD411" s="1309"/>
      <c r="RWE411" s="1309"/>
      <c r="RWF411" s="1309"/>
      <c r="RWG411" s="1309"/>
      <c r="RWH411" s="1309"/>
      <c r="RWI411" s="1309"/>
      <c r="RWJ411" s="1309"/>
      <c r="RWK411" s="1309"/>
      <c r="RWL411" s="1309"/>
      <c r="RWM411" s="1309"/>
      <c r="RWN411" s="1309"/>
      <c r="RWO411" s="1309"/>
      <c r="RWP411" s="1309"/>
      <c r="RWQ411" s="1309"/>
      <c r="RWR411" s="1309"/>
      <c r="RWS411" s="1309"/>
      <c r="RWT411" s="1309"/>
      <c r="RWU411" s="1309"/>
      <c r="RWV411" s="1309"/>
      <c r="RWW411" s="1309"/>
      <c r="RWX411" s="1309"/>
      <c r="RWY411" s="1309"/>
      <c r="RWZ411" s="1309"/>
      <c r="RXA411" s="1309"/>
      <c r="RXB411" s="1309"/>
      <c r="RXC411" s="1309"/>
      <c r="RXD411" s="1309"/>
      <c r="RXE411" s="1309"/>
      <c r="RXF411" s="1309"/>
      <c r="RXG411" s="1309"/>
      <c r="RXH411" s="1309"/>
      <c r="RXI411" s="1309"/>
      <c r="RXJ411" s="1309"/>
      <c r="RXK411" s="1309"/>
      <c r="RXL411" s="1309"/>
      <c r="RXM411" s="1309"/>
      <c r="RXN411" s="1309"/>
      <c r="RXO411" s="1309"/>
      <c r="RXP411" s="1309"/>
      <c r="RXQ411" s="1309"/>
      <c r="RXR411" s="1309"/>
      <c r="RXS411" s="1309"/>
      <c r="RXT411" s="1309"/>
      <c r="RXU411" s="1309"/>
      <c r="RXV411" s="1309"/>
      <c r="RXW411" s="1309"/>
      <c r="RXX411" s="1309"/>
      <c r="RXY411" s="1309"/>
      <c r="RXZ411" s="1309"/>
      <c r="RYA411" s="1309"/>
      <c r="RYB411" s="1309"/>
      <c r="RYC411" s="1309"/>
      <c r="RYD411" s="1309"/>
      <c r="RYE411" s="1309"/>
      <c r="RYF411" s="1309"/>
      <c r="RYG411" s="1309"/>
      <c r="RYH411" s="1309"/>
      <c r="RYI411" s="1309"/>
      <c r="RYJ411" s="1309"/>
      <c r="RYK411" s="1309"/>
      <c r="RYL411" s="1309"/>
      <c r="RYM411" s="1309"/>
      <c r="RYN411" s="1309"/>
      <c r="RYO411" s="1309"/>
      <c r="RYP411" s="1309"/>
      <c r="RYQ411" s="1309"/>
      <c r="RYR411" s="1309"/>
      <c r="RYS411" s="1309"/>
      <c r="RYT411" s="1309"/>
      <c r="RYU411" s="1309"/>
      <c r="RYV411" s="1309"/>
      <c r="RYW411" s="1309"/>
      <c r="RYX411" s="1309"/>
      <c r="RYY411" s="1309"/>
      <c r="RYZ411" s="1309"/>
      <c r="RZA411" s="1309"/>
      <c r="RZB411" s="1309"/>
      <c r="RZC411" s="1309"/>
      <c r="RZD411" s="1309"/>
      <c r="RZE411" s="1309"/>
      <c r="RZF411" s="1309"/>
      <c r="RZG411" s="1309"/>
      <c r="RZH411" s="1309"/>
      <c r="RZI411" s="1309"/>
      <c r="RZJ411" s="1309"/>
      <c r="RZK411" s="1309"/>
      <c r="RZL411" s="1309"/>
      <c r="RZM411" s="1309"/>
      <c r="RZN411" s="1309"/>
      <c r="RZO411" s="1309"/>
      <c r="RZP411" s="1309"/>
      <c r="RZQ411" s="1309"/>
      <c r="RZR411" s="1309"/>
      <c r="RZS411" s="1309"/>
      <c r="RZT411" s="1309"/>
      <c r="RZU411" s="1309"/>
      <c r="RZV411" s="1309"/>
      <c r="RZW411" s="1309"/>
      <c r="RZX411" s="1309"/>
      <c r="RZY411" s="1309"/>
      <c r="RZZ411" s="1309"/>
      <c r="SAA411" s="1309"/>
      <c r="SAB411" s="1309"/>
      <c r="SAC411" s="1309"/>
      <c r="SAD411" s="1309"/>
      <c r="SAE411" s="1309"/>
      <c r="SAF411" s="1309"/>
      <c r="SAG411" s="1309"/>
      <c r="SAH411" s="1309"/>
      <c r="SAI411" s="1309"/>
      <c r="SAJ411" s="1309"/>
      <c r="SAK411" s="1309"/>
      <c r="SAL411" s="1309"/>
      <c r="SAM411" s="1309"/>
      <c r="SAN411" s="1309"/>
      <c r="SAO411" s="1309"/>
      <c r="SAP411" s="1309"/>
      <c r="SAQ411" s="1309"/>
      <c r="SAR411" s="1309"/>
      <c r="SAS411" s="1309"/>
      <c r="SAT411" s="1309"/>
      <c r="SAU411" s="1309"/>
      <c r="SAV411" s="1309"/>
      <c r="SAW411" s="1309"/>
      <c r="SAX411" s="1309"/>
      <c r="SAY411" s="1309"/>
      <c r="SAZ411" s="1309"/>
      <c r="SBA411" s="1309"/>
      <c r="SBB411" s="1309"/>
      <c r="SBC411" s="1309"/>
      <c r="SBD411" s="1309"/>
      <c r="SBE411" s="1309"/>
      <c r="SBF411" s="1309"/>
      <c r="SBG411" s="1309"/>
      <c r="SBH411" s="1309"/>
      <c r="SBI411" s="1309"/>
      <c r="SBJ411" s="1309"/>
      <c r="SBK411" s="1309"/>
      <c r="SBL411" s="1309"/>
      <c r="SBM411" s="1309"/>
      <c r="SBN411" s="1309"/>
      <c r="SBO411" s="1309"/>
      <c r="SBP411" s="1309"/>
      <c r="SBQ411" s="1309"/>
      <c r="SBR411" s="1309"/>
      <c r="SBS411" s="1309"/>
      <c r="SBT411" s="1309"/>
      <c r="SBU411" s="1309"/>
      <c r="SBV411" s="1309"/>
      <c r="SBW411" s="1309"/>
      <c r="SBX411" s="1309"/>
      <c r="SBY411" s="1309"/>
      <c r="SBZ411" s="1309"/>
      <c r="SCA411" s="1309"/>
      <c r="SCB411" s="1309"/>
      <c r="SCC411" s="1309"/>
      <c r="SCD411" s="1309"/>
      <c r="SCE411" s="1309"/>
      <c r="SCF411" s="1309"/>
      <c r="SCG411" s="1309"/>
      <c r="SCH411" s="1309"/>
      <c r="SCI411" s="1309"/>
      <c r="SCJ411" s="1309"/>
      <c r="SCK411" s="1309"/>
      <c r="SCL411" s="1309"/>
      <c r="SCM411" s="1309"/>
      <c r="SCN411" s="1309"/>
      <c r="SCO411" s="1309"/>
      <c r="SCP411" s="1309"/>
      <c r="SCQ411" s="1309"/>
      <c r="SCR411" s="1309"/>
      <c r="SCS411" s="1309"/>
      <c r="SCT411" s="1309"/>
      <c r="SCU411" s="1309"/>
      <c r="SCV411" s="1309"/>
      <c r="SCW411" s="1309"/>
      <c r="SCX411" s="1309"/>
      <c r="SCY411" s="1309"/>
      <c r="SCZ411" s="1309"/>
      <c r="SDA411" s="1309"/>
      <c r="SDB411" s="1309"/>
      <c r="SDC411" s="1309"/>
      <c r="SDD411" s="1309"/>
      <c r="SDE411" s="1309"/>
      <c r="SDF411" s="1309"/>
      <c r="SDG411" s="1309"/>
      <c r="SDH411" s="1309"/>
      <c r="SDI411" s="1309"/>
      <c r="SDJ411" s="1309"/>
      <c r="SDK411" s="1309"/>
      <c r="SDL411" s="1309"/>
      <c r="SDM411" s="1309"/>
      <c r="SDN411" s="1309"/>
      <c r="SDO411" s="1309"/>
      <c r="SDP411" s="1309"/>
      <c r="SDQ411" s="1309"/>
      <c r="SDR411" s="1309"/>
      <c r="SDS411" s="1309"/>
      <c r="SDT411" s="1309"/>
      <c r="SDU411" s="1309"/>
      <c r="SDV411" s="1309"/>
      <c r="SDW411" s="1309"/>
      <c r="SDX411" s="1309"/>
      <c r="SDY411" s="1309"/>
      <c r="SDZ411" s="1309"/>
      <c r="SEA411" s="1309"/>
      <c r="SEB411" s="1309"/>
      <c r="SEC411" s="1309"/>
      <c r="SED411" s="1309"/>
      <c r="SEE411" s="1309"/>
      <c r="SEF411" s="1309"/>
      <c r="SEG411" s="1309"/>
      <c r="SEH411" s="1309"/>
      <c r="SEI411" s="1309"/>
      <c r="SEJ411" s="1309"/>
      <c r="SEK411" s="1309"/>
      <c r="SEL411" s="1309"/>
      <c r="SEM411" s="1309"/>
      <c r="SEN411" s="1309"/>
      <c r="SEO411" s="1309"/>
      <c r="SEP411" s="1309"/>
      <c r="SEQ411" s="1309"/>
      <c r="SER411" s="1309"/>
      <c r="SES411" s="1309"/>
      <c r="SET411" s="1309"/>
      <c r="SEU411" s="1309"/>
      <c r="SEV411" s="1309"/>
      <c r="SEW411" s="1309"/>
      <c r="SEX411" s="1309"/>
      <c r="SEY411" s="1309"/>
      <c r="SEZ411" s="1309"/>
      <c r="SFA411" s="1309"/>
      <c r="SFB411" s="1309"/>
      <c r="SFC411" s="1309"/>
      <c r="SFD411" s="1309"/>
      <c r="SFE411" s="1309"/>
      <c r="SFF411" s="1309"/>
      <c r="SFG411" s="1309"/>
      <c r="SFH411" s="1309"/>
      <c r="SFI411" s="1309"/>
      <c r="SFJ411" s="1309"/>
      <c r="SFK411" s="1309"/>
      <c r="SFL411" s="1309"/>
      <c r="SFM411" s="1309"/>
      <c r="SFN411" s="1309"/>
      <c r="SFO411" s="1309"/>
      <c r="SFP411" s="1309"/>
      <c r="SFQ411" s="1309"/>
      <c r="SFR411" s="1309"/>
      <c r="SFS411" s="1309"/>
      <c r="SFT411" s="1309"/>
      <c r="SFU411" s="1309"/>
      <c r="SFV411" s="1309"/>
      <c r="SFW411" s="1309"/>
      <c r="SFX411" s="1309"/>
      <c r="SFY411" s="1309"/>
      <c r="SFZ411" s="1309"/>
      <c r="SGA411" s="1309"/>
      <c r="SGB411" s="1309"/>
      <c r="SGC411" s="1309"/>
      <c r="SGD411" s="1309"/>
      <c r="SGE411" s="1309"/>
      <c r="SGF411" s="1309"/>
      <c r="SGG411" s="1309"/>
      <c r="SGH411" s="1309"/>
      <c r="SGI411" s="1309"/>
      <c r="SGJ411" s="1309"/>
      <c r="SGK411" s="1309"/>
      <c r="SGL411" s="1309"/>
      <c r="SGM411" s="1309"/>
      <c r="SGN411" s="1309"/>
      <c r="SGO411" s="1309"/>
      <c r="SGP411" s="1309"/>
      <c r="SGQ411" s="1309"/>
      <c r="SGR411" s="1309"/>
      <c r="SGS411" s="1309"/>
      <c r="SGT411" s="1309"/>
      <c r="SGU411" s="1309"/>
      <c r="SGV411" s="1309"/>
      <c r="SGW411" s="1309"/>
      <c r="SGX411" s="1309"/>
      <c r="SGY411" s="1309"/>
      <c r="SGZ411" s="1309"/>
      <c r="SHA411" s="1309"/>
      <c r="SHB411" s="1309"/>
      <c r="SHC411" s="1309"/>
      <c r="SHD411" s="1309"/>
      <c r="SHE411" s="1309"/>
      <c r="SHF411" s="1309"/>
      <c r="SHG411" s="1309"/>
      <c r="SHH411" s="1309"/>
      <c r="SHI411" s="1309"/>
      <c r="SHJ411" s="1309"/>
      <c r="SHK411" s="1309"/>
      <c r="SHL411" s="1309"/>
      <c r="SHM411" s="1309"/>
      <c r="SHN411" s="1309"/>
      <c r="SHO411" s="1309"/>
      <c r="SHP411" s="1309"/>
      <c r="SHQ411" s="1309"/>
      <c r="SHR411" s="1309"/>
      <c r="SHS411" s="1309"/>
      <c r="SHT411" s="1309"/>
      <c r="SHU411" s="1309"/>
      <c r="SHV411" s="1309"/>
      <c r="SHW411" s="1309"/>
      <c r="SHX411" s="1309"/>
      <c r="SHY411" s="1309"/>
      <c r="SHZ411" s="1309"/>
      <c r="SIA411" s="1309"/>
      <c r="SIB411" s="1309"/>
      <c r="SIC411" s="1309"/>
      <c r="SID411" s="1309"/>
      <c r="SIE411" s="1309"/>
      <c r="SIF411" s="1309"/>
      <c r="SIG411" s="1309"/>
      <c r="SIH411" s="1309"/>
      <c r="SII411" s="1309"/>
      <c r="SIJ411" s="1309"/>
      <c r="SIK411" s="1309"/>
      <c r="SIL411" s="1309"/>
      <c r="SIM411" s="1309"/>
      <c r="SIN411" s="1309"/>
      <c r="SIO411" s="1309"/>
      <c r="SIP411" s="1309"/>
      <c r="SIQ411" s="1309"/>
      <c r="SIR411" s="1309"/>
      <c r="SIS411" s="1309"/>
      <c r="SIT411" s="1309"/>
      <c r="SIU411" s="1309"/>
      <c r="SIV411" s="1309"/>
      <c r="SIW411" s="1309"/>
      <c r="SIX411" s="1309"/>
      <c r="SIY411" s="1309"/>
      <c r="SIZ411" s="1309"/>
      <c r="SJA411" s="1309"/>
      <c r="SJB411" s="1309"/>
      <c r="SJC411" s="1309"/>
      <c r="SJD411" s="1309"/>
      <c r="SJE411" s="1309"/>
      <c r="SJF411" s="1309"/>
      <c r="SJG411" s="1309"/>
      <c r="SJH411" s="1309"/>
      <c r="SJI411" s="1309"/>
      <c r="SJJ411" s="1309"/>
      <c r="SJK411" s="1309"/>
      <c r="SJL411" s="1309"/>
      <c r="SJM411" s="1309"/>
      <c r="SJN411" s="1309"/>
      <c r="SJO411" s="1309"/>
      <c r="SJP411" s="1309"/>
      <c r="SJQ411" s="1309"/>
      <c r="SJR411" s="1309"/>
      <c r="SJS411" s="1309"/>
      <c r="SJT411" s="1309"/>
      <c r="SJU411" s="1309"/>
      <c r="SJV411" s="1309"/>
      <c r="SJW411" s="1309"/>
      <c r="SJX411" s="1309"/>
      <c r="SJY411" s="1309"/>
      <c r="SJZ411" s="1309"/>
      <c r="SKA411" s="1309"/>
      <c r="SKB411" s="1309"/>
      <c r="SKC411" s="1309"/>
      <c r="SKD411" s="1309"/>
      <c r="SKE411" s="1309"/>
      <c r="SKF411" s="1309"/>
      <c r="SKG411" s="1309"/>
      <c r="SKH411" s="1309"/>
      <c r="SKI411" s="1309"/>
      <c r="SKJ411" s="1309"/>
      <c r="SKK411" s="1309"/>
      <c r="SKL411" s="1309"/>
      <c r="SKM411" s="1309"/>
      <c r="SKN411" s="1309"/>
      <c r="SKO411" s="1309"/>
      <c r="SKP411" s="1309"/>
      <c r="SKQ411" s="1309"/>
      <c r="SKR411" s="1309"/>
      <c r="SKS411" s="1309"/>
      <c r="SKT411" s="1309"/>
      <c r="SKU411" s="1309"/>
      <c r="SKV411" s="1309"/>
      <c r="SKW411" s="1309"/>
      <c r="SKX411" s="1309"/>
      <c r="SKY411" s="1309"/>
      <c r="SKZ411" s="1309"/>
      <c r="SLA411" s="1309"/>
      <c r="SLB411" s="1309"/>
      <c r="SLC411" s="1309"/>
      <c r="SLD411" s="1309"/>
      <c r="SLE411" s="1309"/>
      <c r="SLF411" s="1309"/>
      <c r="SLG411" s="1309"/>
      <c r="SLH411" s="1309"/>
      <c r="SLI411" s="1309"/>
      <c r="SLJ411" s="1309"/>
      <c r="SLK411" s="1309"/>
      <c r="SLL411" s="1309"/>
      <c r="SLM411" s="1309"/>
      <c r="SLN411" s="1309"/>
      <c r="SLO411" s="1309"/>
      <c r="SLP411" s="1309"/>
      <c r="SLQ411" s="1309"/>
      <c r="SLR411" s="1309"/>
      <c r="SLS411" s="1309"/>
      <c r="SLT411" s="1309"/>
      <c r="SLU411" s="1309"/>
      <c r="SLV411" s="1309"/>
      <c r="SLW411" s="1309"/>
      <c r="SLX411" s="1309"/>
      <c r="SLY411" s="1309"/>
      <c r="SLZ411" s="1309"/>
      <c r="SMA411" s="1309"/>
      <c r="SMB411" s="1309"/>
      <c r="SMC411" s="1309"/>
      <c r="SMD411" s="1309"/>
      <c r="SME411" s="1309"/>
      <c r="SMF411" s="1309"/>
      <c r="SMG411" s="1309"/>
      <c r="SMH411" s="1309"/>
      <c r="SMI411" s="1309"/>
      <c r="SMJ411" s="1309"/>
      <c r="SMK411" s="1309"/>
      <c r="SML411" s="1309"/>
      <c r="SMM411" s="1309"/>
      <c r="SMN411" s="1309"/>
      <c r="SMO411" s="1309"/>
      <c r="SMP411" s="1309"/>
      <c r="SMQ411" s="1309"/>
      <c r="SMR411" s="1309"/>
      <c r="SMS411" s="1309"/>
      <c r="SMT411" s="1309"/>
      <c r="SMU411" s="1309"/>
      <c r="SMV411" s="1309"/>
      <c r="SMW411" s="1309"/>
      <c r="SMX411" s="1309"/>
      <c r="SMY411" s="1309"/>
      <c r="SMZ411" s="1309"/>
      <c r="SNA411" s="1309"/>
      <c r="SNB411" s="1309"/>
      <c r="SNC411" s="1309"/>
      <c r="SND411" s="1309"/>
      <c r="SNE411" s="1309"/>
      <c r="SNF411" s="1309"/>
      <c r="SNG411" s="1309"/>
      <c r="SNH411" s="1309"/>
      <c r="SNI411" s="1309"/>
      <c r="SNJ411" s="1309"/>
      <c r="SNK411" s="1309"/>
      <c r="SNL411" s="1309"/>
      <c r="SNM411" s="1309"/>
      <c r="SNN411" s="1309"/>
      <c r="SNO411" s="1309"/>
      <c r="SNP411" s="1309"/>
      <c r="SNQ411" s="1309"/>
      <c r="SNR411" s="1309"/>
      <c r="SNS411" s="1309"/>
      <c r="SNT411" s="1309"/>
      <c r="SNU411" s="1309"/>
      <c r="SNV411" s="1309"/>
      <c r="SNW411" s="1309"/>
      <c r="SNX411" s="1309"/>
      <c r="SNY411" s="1309"/>
      <c r="SNZ411" s="1309"/>
      <c r="SOA411" s="1309"/>
      <c r="SOB411" s="1309"/>
      <c r="SOC411" s="1309"/>
      <c r="SOD411" s="1309"/>
      <c r="SOE411" s="1309"/>
      <c r="SOF411" s="1309"/>
      <c r="SOG411" s="1309"/>
      <c r="SOH411" s="1309"/>
      <c r="SOI411" s="1309"/>
      <c r="SOJ411" s="1309"/>
      <c r="SOK411" s="1309"/>
      <c r="SOL411" s="1309"/>
      <c r="SOM411" s="1309"/>
      <c r="SON411" s="1309"/>
      <c r="SOO411" s="1309"/>
      <c r="SOP411" s="1309"/>
      <c r="SOQ411" s="1309"/>
      <c r="SOR411" s="1309"/>
      <c r="SOS411" s="1309"/>
      <c r="SOT411" s="1309"/>
      <c r="SOU411" s="1309"/>
      <c r="SOV411" s="1309"/>
      <c r="SOW411" s="1309"/>
      <c r="SOX411" s="1309"/>
      <c r="SOY411" s="1309"/>
      <c r="SOZ411" s="1309"/>
      <c r="SPA411" s="1309"/>
      <c r="SPB411" s="1309"/>
      <c r="SPC411" s="1309"/>
      <c r="SPD411" s="1309"/>
      <c r="SPE411" s="1309"/>
      <c r="SPF411" s="1309"/>
      <c r="SPG411" s="1309"/>
      <c r="SPH411" s="1309"/>
      <c r="SPI411" s="1309"/>
      <c r="SPJ411" s="1309"/>
      <c r="SPK411" s="1309"/>
      <c r="SPL411" s="1309"/>
      <c r="SPM411" s="1309"/>
      <c r="SPN411" s="1309"/>
      <c r="SPO411" s="1309"/>
      <c r="SPP411" s="1309"/>
      <c r="SPQ411" s="1309"/>
      <c r="SPR411" s="1309"/>
      <c r="SPS411" s="1309"/>
      <c r="SPT411" s="1309"/>
      <c r="SPU411" s="1309"/>
      <c r="SPV411" s="1309"/>
      <c r="SPW411" s="1309"/>
      <c r="SPX411" s="1309"/>
      <c r="SPY411" s="1309"/>
      <c r="SPZ411" s="1309"/>
      <c r="SQA411" s="1309"/>
      <c r="SQB411" s="1309"/>
      <c r="SQC411" s="1309"/>
      <c r="SQD411" s="1309"/>
      <c r="SQE411" s="1309"/>
      <c r="SQF411" s="1309"/>
      <c r="SQG411" s="1309"/>
      <c r="SQH411" s="1309"/>
      <c r="SQI411" s="1309"/>
      <c r="SQJ411" s="1309"/>
      <c r="SQK411" s="1309"/>
      <c r="SQL411" s="1309"/>
      <c r="SQM411" s="1309"/>
      <c r="SQN411" s="1309"/>
      <c r="SQO411" s="1309"/>
      <c r="SQP411" s="1309"/>
      <c r="SQQ411" s="1309"/>
      <c r="SQR411" s="1309"/>
      <c r="SQS411" s="1309"/>
      <c r="SQT411" s="1309"/>
      <c r="SQU411" s="1309"/>
      <c r="SQV411" s="1309"/>
      <c r="SQW411" s="1309"/>
      <c r="SQX411" s="1309"/>
      <c r="SQY411" s="1309"/>
      <c r="SQZ411" s="1309"/>
      <c r="SRA411" s="1309"/>
      <c r="SRB411" s="1309"/>
      <c r="SRC411" s="1309"/>
      <c r="SRD411" s="1309"/>
      <c r="SRE411" s="1309"/>
      <c r="SRF411" s="1309"/>
      <c r="SRG411" s="1309"/>
      <c r="SRH411" s="1309"/>
      <c r="SRI411" s="1309"/>
      <c r="SRJ411" s="1309"/>
      <c r="SRK411" s="1309"/>
      <c r="SRL411" s="1309"/>
      <c r="SRM411" s="1309"/>
      <c r="SRN411" s="1309"/>
      <c r="SRO411" s="1309"/>
      <c r="SRP411" s="1309"/>
      <c r="SRQ411" s="1309"/>
      <c r="SRR411" s="1309"/>
      <c r="SRS411" s="1309"/>
      <c r="SRT411" s="1309"/>
      <c r="SRU411" s="1309"/>
      <c r="SRV411" s="1309"/>
      <c r="SRW411" s="1309"/>
      <c r="SRX411" s="1309"/>
      <c r="SRY411" s="1309"/>
      <c r="SRZ411" s="1309"/>
      <c r="SSA411" s="1309"/>
      <c r="SSB411" s="1309"/>
      <c r="SSC411" s="1309"/>
      <c r="SSD411" s="1309"/>
      <c r="SSE411" s="1309"/>
      <c r="SSF411" s="1309"/>
      <c r="SSG411" s="1309"/>
      <c r="SSH411" s="1309"/>
      <c r="SSI411" s="1309"/>
      <c r="SSJ411" s="1309"/>
      <c r="SSK411" s="1309"/>
      <c r="SSL411" s="1309"/>
      <c r="SSM411" s="1309"/>
      <c r="SSN411" s="1309"/>
      <c r="SSO411" s="1309"/>
      <c r="SSP411" s="1309"/>
      <c r="SSQ411" s="1309"/>
      <c r="SSR411" s="1309"/>
      <c r="SSS411" s="1309"/>
      <c r="SST411" s="1309"/>
      <c r="SSU411" s="1309"/>
      <c r="SSV411" s="1309"/>
      <c r="SSW411" s="1309"/>
      <c r="SSX411" s="1309"/>
      <c r="SSY411" s="1309"/>
      <c r="SSZ411" s="1309"/>
      <c r="STA411" s="1309"/>
      <c r="STB411" s="1309"/>
      <c r="STC411" s="1309"/>
      <c r="STD411" s="1309"/>
      <c r="STE411" s="1309"/>
      <c r="STF411" s="1309"/>
      <c r="STG411" s="1309"/>
      <c r="STH411" s="1309"/>
      <c r="STI411" s="1309"/>
      <c r="STJ411" s="1309"/>
      <c r="STK411" s="1309"/>
      <c r="STL411" s="1309"/>
      <c r="STM411" s="1309"/>
      <c r="STN411" s="1309"/>
      <c r="STO411" s="1309"/>
      <c r="STP411" s="1309"/>
      <c r="STQ411" s="1309"/>
      <c r="STR411" s="1309"/>
      <c r="STS411" s="1309"/>
      <c r="STT411" s="1309"/>
      <c r="STU411" s="1309"/>
      <c r="STV411" s="1309"/>
      <c r="STW411" s="1309"/>
      <c r="STX411" s="1309"/>
      <c r="STY411" s="1309"/>
      <c r="STZ411" s="1309"/>
      <c r="SUA411" s="1309"/>
      <c r="SUB411" s="1309"/>
      <c r="SUC411" s="1309"/>
      <c r="SUD411" s="1309"/>
      <c r="SUE411" s="1309"/>
      <c r="SUF411" s="1309"/>
      <c r="SUG411" s="1309"/>
      <c r="SUH411" s="1309"/>
      <c r="SUI411" s="1309"/>
      <c r="SUJ411" s="1309"/>
      <c r="SUK411" s="1309"/>
      <c r="SUL411" s="1309"/>
      <c r="SUM411" s="1309"/>
      <c r="SUN411" s="1309"/>
      <c r="SUO411" s="1309"/>
      <c r="SUP411" s="1309"/>
      <c r="SUQ411" s="1309"/>
      <c r="SUR411" s="1309"/>
      <c r="SUS411" s="1309"/>
      <c r="SUT411" s="1309"/>
      <c r="SUU411" s="1309"/>
      <c r="SUV411" s="1309"/>
      <c r="SUW411" s="1309"/>
      <c r="SUX411" s="1309"/>
      <c r="SUY411" s="1309"/>
      <c r="SUZ411" s="1309"/>
      <c r="SVA411" s="1309"/>
      <c r="SVB411" s="1309"/>
      <c r="SVC411" s="1309"/>
      <c r="SVD411" s="1309"/>
      <c r="SVE411" s="1309"/>
      <c r="SVF411" s="1309"/>
      <c r="SVG411" s="1309"/>
      <c r="SVH411" s="1309"/>
      <c r="SVI411" s="1309"/>
      <c r="SVJ411" s="1309"/>
      <c r="SVK411" s="1309"/>
      <c r="SVL411" s="1309"/>
      <c r="SVM411" s="1309"/>
      <c r="SVN411" s="1309"/>
      <c r="SVO411" s="1309"/>
      <c r="SVP411" s="1309"/>
      <c r="SVQ411" s="1309"/>
      <c r="SVR411" s="1309"/>
      <c r="SVS411" s="1309"/>
      <c r="SVT411" s="1309"/>
      <c r="SVU411" s="1309"/>
      <c r="SVV411" s="1309"/>
      <c r="SVW411" s="1309"/>
      <c r="SVX411" s="1309"/>
      <c r="SVY411" s="1309"/>
      <c r="SVZ411" s="1309"/>
      <c r="SWA411" s="1309"/>
      <c r="SWB411" s="1309"/>
      <c r="SWC411" s="1309"/>
      <c r="SWD411" s="1309"/>
      <c r="SWE411" s="1309"/>
      <c r="SWF411" s="1309"/>
      <c r="SWG411" s="1309"/>
      <c r="SWH411" s="1309"/>
      <c r="SWI411" s="1309"/>
      <c r="SWJ411" s="1309"/>
      <c r="SWK411" s="1309"/>
      <c r="SWL411" s="1309"/>
      <c r="SWM411" s="1309"/>
      <c r="SWN411" s="1309"/>
      <c r="SWO411" s="1309"/>
      <c r="SWP411" s="1309"/>
      <c r="SWQ411" s="1309"/>
      <c r="SWR411" s="1309"/>
      <c r="SWS411" s="1309"/>
      <c r="SWT411" s="1309"/>
      <c r="SWU411" s="1309"/>
      <c r="SWV411" s="1309"/>
      <c r="SWW411" s="1309"/>
      <c r="SWX411" s="1309"/>
      <c r="SWY411" s="1309"/>
      <c r="SWZ411" s="1309"/>
      <c r="SXA411" s="1309"/>
      <c r="SXB411" s="1309"/>
      <c r="SXC411" s="1309"/>
      <c r="SXD411" s="1309"/>
      <c r="SXE411" s="1309"/>
      <c r="SXF411" s="1309"/>
      <c r="SXG411" s="1309"/>
      <c r="SXH411" s="1309"/>
      <c r="SXI411" s="1309"/>
      <c r="SXJ411" s="1309"/>
      <c r="SXK411" s="1309"/>
      <c r="SXL411" s="1309"/>
      <c r="SXM411" s="1309"/>
      <c r="SXN411" s="1309"/>
      <c r="SXO411" s="1309"/>
      <c r="SXP411" s="1309"/>
      <c r="SXQ411" s="1309"/>
      <c r="SXR411" s="1309"/>
      <c r="SXS411" s="1309"/>
      <c r="SXT411" s="1309"/>
      <c r="SXU411" s="1309"/>
      <c r="SXV411" s="1309"/>
      <c r="SXW411" s="1309"/>
      <c r="SXX411" s="1309"/>
      <c r="SXY411" s="1309"/>
      <c r="SXZ411" s="1309"/>
      <c r="SYA411" s="1309"/>
      <c r="SYB411" s="1309"/>
      <c r="SYC411" s="1309"/>
      <c r="SYD411" s="1309"/>
      <c r="SYE411" s="1309"/>
      <c r="SYF411" s="1309"/>
      <c r="SYG411" s="1309"/>
      <c r="SYH411" s="1309"/>
      <c r="SYI411" s="1309"/>
      <c r="SYJ411" s="1309"/>
      <c r="SYK411" s="1309"/>
      <c r="SYL411" s="1309"/>
      <c r="SYM411" s="1309"/>
      <c r="SYN411" s="1309"/>
      <c r="SYO411" s="1309"/>
      <c r="SYP411" s="1309"/>
      <c r="SYQ411" s="1309"/>
      <c r="SYR411" s="1309"/>
      <c r="SYS411" s="1309"/>
      <c r="SYT411" s="1309"/>
      <c r="SYU411" s="1309"/>
      <c r="SYV411" s="1309"/>
      <c r="SYW411" s="1309"/>
      <c r="SYX411" s="1309"/>
      <c r="SYY411" s="1309"/>
      <c r="SYZ411" s="1309"/>
      <c r="SZA411" s="1309"/>
      <c r="SZB411" s="1309"/>
      <c r="SZC411" s="1309"/>
      <c r="SZD411" s="1309"/>
      <c r="SZE411" s="1309"/>
      <c r="SZF411" s="1309"/>
      <c r="SZG411" s="1309"/>
      <c r="SZH411" s="1309"/>
      <c r="SZI411" s="1309"/>
      <c r="SZJ411" s="1309"/>
      <c r="SZK411" s="1309"/>
      <c r="SZL411" s="1309"/>
      <c r="SZM411" s="1309"/>
      <c r="SZN411" s="1309"/>
      <c r="SZO411" s="1309"/>
      <c r="SZP411" s="1309"/>
      <c r="SZQ411" s="1309"/>
      <c r="SZR411" s="1309"/>
      <c r="SZS411" s="1309"/>
      <c r="SZT411" s="1309"/>
      <c r="SZU411" s="1309"/>
      <c r="SZV411" s="1309"/>
      <c r="SZW411" s="1309"/>
      <c r="SZX411" s="1309"/>
      <c r="SZY411" s="1309"/>
      <c r="SZZ411" s="1309"/>
      <c r="TAA411" s="1309"/>
      <c r="TAB411" s="1309"/>
      <c r="TAC411" s="1309"/>
      <c r="TAD411" s="1309"/>
      <c r="TAE411" s="1309"/>
      <c r="TAF411" s="1309"/>
      <c r="TAG411" s="1309"/>
      <c r="TAH411" s="1309"/>
      <c r="TAI411" s="1309"/>
      <c r="TAJ411" s="1309"/>
      <c r="TAK411" s="1309"/>
      <c r="TAL411" s="1309"/>
      <c r="TAM411" s="1309"/>
      <c r="TAN411" s="1309"/>
      <c r="TAO411" s="1309"/>
      <c r="TAP411" s="1309"/>
      <c r="TAQ411" s="1309"/>
      <c r="TAR411" s="1309"/>
      <c r="TAS411" s="1309"/>
      <c r="TAT411" s="1309"/>
      <c r="TAU411" s="1309"/>
      <c r="TAV411" s="1309"/>
      <c r="TAW411" s="1309"/>
      <c r="TAX411" s="1309"/>
      <c r="TAY411" s="1309"/>
      <c r="TAZ411" s="1309"/>
      <c r="TBA411" s="1309"/>
      <c r="TBB411" s="1309"/>
      <c r="TBC411" s="1309"/>
      <c r="TBD411" s="1309"/>
      <c r="TBE411" s="1309"/>
      <c r="TBF411" s="1309"/>
      <c r="TBG411" s="1309"/>
      <c r="TBH411" s="1309"/>
      <c r="TBI411" s="1309"/>
      <c r="TBJ411" s="1309"/>
      <c r="TBK411" s="1309"/>
      <c r="TBL411" s="1309"/>
      <c r="TBM411" s="1309"/>
      <c r="TBN411" s="1309"/>
      <c r="TBO411" s="1309"/>
      <c r="TBP411" s="1309"/>
      <c r="TBQ411" s="1309"/>
      <c r="TBR411" s="1309"/>
      <c r="TBS411" s="1309"/>
      <c r="TBT411" s="1309"/>
      <c r="TBU411" s="1309"/>
      <c r="TBV411" s="1309"/>
      <c r="TBW411" s="1309"/>
      <c r="TBX411" s="1309"/>
      <c r="TBY411" s="1309"/>
      <c r="TBZ411" s="1309"/>
      <c r="TCA411" s="1309"/>
      <c r="TCB411" s="1309"/>
      <c r="TCC411" s="1309"/>
      <c r="TCD411" s="1309"/>
      <c r="TCE411" s="1309"/>
      <c r="TCF411" s="1309"/>
      <c r="TCG411" s="1309"/>
      <c r="TCH411" s="1309"/>
      <c r="TCI411" s="1309"/>
      <c r="TCJ411" s="1309"/>
      <c r="TCK411" s="1309"/>
      <c r="TCL411" s="1309"/>
      <c r="TCM411" s="1309"/>
      <c r="TCN411" s="1309"/>
      <c r="TCO411" s="1309"/>
      <c r="TCP411" s="1309"/>
      <c r="TCQ411" s="1309"/>
      <c r="TCR411" s="1309"/>
      <c r="TCS411" s="1309"/>
      <c r="TCT411" s="1309"/>
      <c r="TCU411" s="1309"/>
      <c r="TCV411" s="1309"/>
      <c r="TCW411" s="1309"/>
      <c r="TCX411" s="1309"/>
      <c r="TCY411" s="1309"/>
      <c r="TCZ411" s="1309"/>
      <c r="TDA411" s="1309"/>
      <c r="TDB411" s="1309"/>
      <c r="TDC411" s="1309"/>
      <c r="TDD411" s="1309"/>
      <c r="TDE411" s="1309"/>
      <c r="TDF411" s="1309"/>
      <c r="TDG411" s="1309"/>
      <c r="TDH411" s="1309"/>
      <c r="TDI411" s="1309"/>
      <c r="TDJ411" s="1309"/>
      <c r="TDK411" s="1309"/>
      <c r="TDL411" s="1309"/>
      <c r="TDM411" s="1309"/>
      <c r="TDN411" s="1309"/>
      <c r="TDO411" s="1309"/>
      <c r="TDP411" s="1309"/>
      <c r="TDQ411" s="1309"/>
      <c r="TDR411" s="1309"/>
      <c r="TDS411" s="1309"/>
      <c r="TDT411" s="1309"/>
      <c r="TDU411" s="1309"/>
      <c r="TDV411" s="1309"/>
      <c r="TDW411" s="1309"/>
      <c r="TDX411" s="1309"/>
      <c r="TDY411" s="1309"/>
      <c r="TDZ411" s="1309"/>
      <c r="TEA411" s="1309"/>
      <c r="TEB411" s="1309"/>
      <c r="TEC411" s="1309"/>
      <c r="TED411" s="1309"/>
      <c r="TEE411" s="1309"/>
      <c r="TEF411" s="1309"/>
      <c r="TEG411" s="1309"/>
      <c r="TEH411" s="1309"/>
      <c r="TEI411" s="1309"/>
      <c r="TEJ411" s="1309"/>
      <c r="TEK411" s="1309"/>
      <c r="TEL411" s="1309"/>
      <c r="TEM411" s="1309"/>
      <c r="TEN411" s="1309"/>
      <c r="TEO411" s="1309"/>
      <c r="TEP411" s="1309"/>
      <c r="TEQ411" s="1309"/>
      <c r="TER411" s="1309"/>
      <c r="TES411" s="1309"/>
      <c r="TET411" s="1309"/>
      <c r="TEU411" s="1309"/>
      <c r="TEV411" s="1309"/>
      <c r="TEW411" s="1309"/>
      <c r="TEX411" s="1309"/>
      <c r="TEY411" s="1309"/>
      <c r="TEZ411" s="1309"/>
      <c r="TFA411" s="1309"/>
      <c r="TFB411" s="1309"/>
      <c r="TFC411" s="1309"/>
      <c r="TFD411" s="1309"/>
      <c r="TFE411" s="1309"/>
      <c r="TFF411" s="1309"/>
      <c r="TFG411" s="1309"/>
      <c r="TFH411" s="1309"/>
      <c r="TFI411" s="1309"/>
      <c r="TFJ411" s="1309"/>
      <c r="TFK411" s="1309"/>
      <c r="TFL411" s="1309"/>
      <c r="TFM411" s="1309"/>
      <c r="TFN411" s="1309"/>
      <c r="TFO411" s="1309"/>
      <c r="TFP411" s="1309"/>
      <c r="TFQ411" s="1309"/>
      <c r="TFR411" s="1309"/>
      <c r="TFS411" s="1309"/>
      <c r="TFT411" s="1309"/>
      <c r="TFU411" s="1309"/>
      <c r="TFV411" s="1309"/>
      <c r="TFW411" s="1309"/>
      <c r="TFX411" s="1309"/>
      <c r="TFY411" s="1309"/>
      <c r="TFZ411" s="1309"/>
      <c r="TGA411" s="1309"/>
      <c r="TGB411" s="1309"/>
      <c r="TGC411" s="1309"/>
      <c r="TGD411" s="1309"/>
      <c r="TGE411" s="1309"/>
      <c r="TGF411" s="1309"/>
      <c r="TGG411" s="1309"/>
      <c r="TGH411" s="1309"/>
      <c r="TGI411" s="1309"/>
      <c r="TGJ411" s="1309"/>
      <c r="TGK411" s="1309"/>
      <c r="TGL411" s="1309"/>
      <c r="TGM411" s="1309"/>
      <c r="TGN411" s="1309"/>
      <c r="TGO411" s="1309"/>
      <c r="TGP411" s="1309"/>
      <c r="TGQ411" s="1309"/>
      <c r="TGR411" s="1309"/>
      <c r="TGS411" s="1309"/>
      <c r="TGT411" s="1309"/>
      <c r="TGU411" s="1309"/>
      <c r="TGV411" s="1309"/>
      <c r="TGW411" s="1309"/>
      <c r="TGX411" s="1309"/>
      <c r="TGY411" s="1309"/>
      <c r="TGZ411" s="1309"/>
      <c r="THA411" s="1309"/>
      <c r="THB411" s="1309"/>
      <c r="THC411" s="1309"/>
      <c r="THD411" s="1309"/>
      <c r="THE411" s="1309"/>
      <c r="THF411" s="1309"/>
      <c r="THG411" s="1309"/>
      <c r="THH411" s="1309"/>
      <c r="THI411" s="1309"/>
      <c r="THJ411" s="1309"/>
      <c r="THK411" s="1309"/>
      <c r="THL411" s="1309"/>
      <c r="THM411" s="1309"/>
      <c r="THN411" s="1309"/>
      <c r="THO411" s="1309"/>
      <c r="THP411" s="1309"/>
      <c r="THQ411" s="1309"/>
      <c r="THR411" s="1309"/>
      <c r="THS411" s="1309"/>
      <c r="THT411" s="1309"/>
      <c r="THU411" s="1309"/>
      <c r="THV411" s="1309"/>
      <c r="THW411" s="1309"/>
      <c r="THX411" s="1309"/>
      <c r="THY411" s="1309"/>
      <c r="THZ411" s="1309"/>
      <c r="TIA411" s="1309"/>
      <c r="TIB411" s="1309"/>
      <c r="TIC411" s="1309"/>
      <c r="TID411" s="1309"/>
      <c r="TIE411" s="1309"/>
      <c r="TIF411" s="1309"/>
      <c r="TIG411" s="1309"/>
      <c r="TIH411" s="1309"/>
      <c r="TII411" s="1309"/>
      <c r="TIJ411" s="1309"/>
      <c r="TIK411" s="1309"/>
      <c r="TIL411" s="1309"/>
      <c r="TIM411" s="1309"/>
      <c r="TIN411" s="1309"/>
      <c r="TIO411" s="1309"/>
      <c r="TIP411" s="1309"/>
      <c r="TIQ411" s="1309"/>
      <c r="TIR411" s="1309"/>
      <c r="TIS411" s="1309"/>
      <c r="TIT411" s="1309"/>
      <c r="TIU411" s="1309"/>
      <c r="TIV411" s="1309"/>
      <c r="TIW411" s="1309"/>
      <c r="TIX411" s="1309"/>
      <c r="TIY411" s="1309"/>
      <c r="TIZ411" s="1309"/>
      <c r="TJA411" s="1309"/>
      <c r="TJB411" s="1309"/>
      <c r="TJC411" s="1309"/>
      <c r="TJD411" s="1309"/>
      <c r="TJE411" s="1309"/>
      <c r="TJF411" s="1309"/>
      <c r="TJG411" s="1309"/>
      <c r="TJH411" s="1309"/>
      <c r="TJI411" s="1309"/>
      <c r="TJJ411" s="1309"/>
      <c r="TJK411" s="1309"/>
      <c r="TJL411" s="1309"/>
      <c r="TJM411" s="1309"/>
      <c r="TJN411" s="1309"/>
      <c r="TJO411" s="1309"/>
      <c r="TJP411" s="1309"/>
      <c r="TJQ411" s="1309"/>
      <c r="TJR411" s="1309"/>
      <c r="TJS411" s="1309"/>
      <c r="TJT411" s="1309"/>
      <c r="TJU411" s="1309"/>
      <c r="TJV411" s="1309"/>
      <c r="TJW411" s="1309"/>
      <c r="TJX411" s="1309"/>
      <c r="TJY411" s="1309"/>
      <c r="TJZ411" s="1309"/>
      <c r="TKA411" s="1309"/>
      <c r="TKB411" s="1309"/>
      <c r="TKC411" s="1309"/>
      <c r="TKD411" s="1309"/>
      <c r="TKE411" s="1309"/>
      <c r="TKF411" s="1309"/>
      <c r="TKG411" s="1309"/>
      <c r="TKH411" s="1309"/>
      <c r="TKI411" s="1309"/>
      <c r="TKJ411" s="1309"/>
      <c r="TKK411" s="1309"/>
      <c r="TKL411" s="1309"/>
      <c r="TKM411" s="1309"/>
      <c r="TKN411" s="1309"/>
      <c r="TKO411" s="1309"/>
      <c r="TKP411" s="1309"/>
      <c r="TKQ411" s="1309"/>
      <c r="TKR411" s="1309"/>
      <c r="TKS411" s="1309"/>
      <c r="TKT411" s="1309"/>
      <c r="TKU411" s="1309"/>
      <c r="TKV411" s="1309"/>
      <c r="TKW411" s="1309"/>
      <c r="TKX411" s="1309"/>
      <c r="TKY411" s="1309"/>
      <c r="TKZ411" s="1309"/>
      <c r="TLA411" s="1309"/>
      <c r="TLB411" s="1309"/>
      <c r="TLC411" s="1309"/>
      <c r="TLD411" s="1309"/>
      <c r="TLE411" s="1309"/>
      <c r="TLF411" s="1309"/>
      <c r="TLG411" s="1309"/>
      <c r="TLH411" s="1309"/>
      <c r="TLI411" s="1309"/>
      <c r="TLJ411" s="1309"/>
      <c r="TLK411" s="1309"/>
      <c r="TLL411" s="1309"/>
      <c r="TLM411" s="1309"/>
      <c r="TLN411" s="1309"/>
      <c r="TLO411" s="1309"/>
      <c r="TLP411" s="1309"/>
      <c r="TLQ411" s="1309"/>
      <c r="TLR411" s="1309"/>
      <c r="TLS411" s="1309"/>
      <c r="TLT411" s="1309"/>
      <c r="TLU411" s="1309"/>
      <c r="TLV411" s="1309"/>
      <c r="TLW411" s="1309"/>
      <c r="TLX411" s="1309"/>
      <c r="TLY411" s="1309"/>
      <c r="TLZ411" s="1309"/>
      <c r="TMA411" s="1309"/>
      <c r="TMB411" s="1309"/>
      <c r="TMC411" s="1309"/>
      <c r="TMD411" s="1309"/>
      <c r="TME411" s="1309"/>
      <c r="TMF411" s="1309"/>
      <c r="TMG411" s="1309"/>
      <c r="TMH411" s="1309"/>
      <c r="TMI411" s="1309"/>
      <c r="TMJ411" s="1309"/>
      <c r="TMK411" s="1309"/>
      <c r="TML411" s="1309"/>
      <c r="TMM411" s="1309"/>
      <c r="TMN411" s="1309"/>
      <c r="TMO411" s="1309"/>
      <c r="TMP411" s="1309"/>
      <c r="TMQ411" s="1309"/>
      <c r="TMR411" s="1309"/>
      <c r="TMS411" s="1309"/>
      <c r="TMT411" s="1309"/>
      <c r="TMU411" s="1309"/>
      <c r="TMV411" s="1309"/>
      <c r="TMW411" s="1309"/>
      <c r="TMX411" s="1309"/>
      <c r="TMY411" s="1309"/>
      <c r="TMZ411" s="1309"/>
      <c r="TNA411" s="1309"/>
      <c r="TNB411" s="1309"/>
      <c r="TNC411" s="1309"/>
      <c r="TND411" s="1309"/>
      <c r="TNE411" s="1309"/>
      <c r="TNF411" s="1309"/>
      <c r="TNG411" s="1309"/>
      <c r="TNH411" s="1309"/>
      <c r="TNI411" s="1309"/>
      <c r="TNJ411" s="1309"/>
      <c r="TNK411" s="1309"/>
      <c r="TNL411" s="1309"/>
      <c r="TNM411" s="1309"/>
      <c r="TNN411" s="1309"/>
      <c r="TNO411" s="1309"/>
      <c r="TNP411" s="1309"/>
      <c r="TNQ411" s="1309"/>
      <c r="TNR411" s="1309"/>
      <c r="TNS411" s="1309"/>
      <c r="TNT411" s="1309"/>
      <c r="TNU411" s="1309"/>
      <c r="TNV411" s="1309"/>
      <c r="TNW411" s="1309"/>
      <c r="TNX411" s="1309"/>
      <c r="TNY411" s="1309"/>
      <c r="TNZ411" s="1309"/>
      <c r="TOA411" s="1309"/>
      <c r="TOB411" s="1309"/>
      <c r="TOC411" s="1309"/>
      <c r="TOD411" s="1309"/>
      <c r="TOE411" s="1309"/>
      <c r="TOF411" s="1309"/>
      <c r="TOG411" s="1309"/>
      <c r="TOH411" s="1309"/>
      <c r="TOI411" s="1309"/>
      <c r="TOJ411" s="1309"/>
      <c r="TOK411" s="1309"/>
      <c r="TOL411" s="1309"/>
      <c r="TOM411" s="1309"/>
      <c r="TON411" s="1309"/>
      <c r="TOO411" s="1309"/>
      <c r="TOP411" s="1309"/>
      <c r="TOQ411" s="1309"/>
      <c r="TOR411" s="1309"/>
      <c r="TOS411" s="1309"/>
      <c r="TOT411" s="1309"/>
      <c r="TOU411" s="1309"/>
      <c r="TOV411" s="1309"/>
      <c r="TOW411" s="1309"/>
      <c r="TOX411" s="1309"/>
      <c r="TOY411" s="1309"/>
      <c r="TOZ411" s="1309"/>
      <c r="TPA411" s="1309"/>
      <c r="TPB411" s="1309"/>
      <c r="TPC411" s="1309"/>
      <c r="TPD411" s="1309"/>
      <c r="TPE411" s="1309"/>
      <c r="TPF411" s="1309"/>
      <c r="TPG411" s="1309"/>
      <c r="TPH411" s="1309"/>
      <c r="TPI411" s="1309"/>
      <c r="TPJ411" s="1309"/>
      <c r="TPK411" s="1309"/>
      <c r="TPL411" s="1309"/>
      <c r="TPM411" s="1309"/>
      <c r="TPN411" s="1309"/>
      <c r="TPO411" s="1309"/>
      <c r="TPP411" s="1309"/>
      <c r="TPQ411" s="1309"/>
      <c r="TPR411" s="1309"/>
      <c r="TPS411" s="1309"/>
      <c r="TPT411" s="1309"/>
      <c r="TPU411" s="1309"/>
      <c r="TPV411" s="1309"/>
      <c r="TPW411" s="1309"/>
      <c r="TPX411" s="1309"/>
      <c r="TPY411" s="1309"/>
      <c r="TPZ411" s="1309"/>
      <c r="TQA411" s="1309"/>
      <c r="TQB411" s="1309"/>
      <c r="TQC411" s="1309"/>
      <c r="TQD411" s="1309"/>
      <c r="TQE411" s="1309"/>
      <c r="TQF411" s="1309"/>
      <c r="TQG411" s="1309"/>
      <c r="TQH411" s="1309"/>
      <c r="TQI411" s="1309"/>
      <c r="TQJ411" s="1309"/>
      <c r="TQK411" s="1309"/>
      <c r="TQL411" s="1309"/>
      <c r="TQM411" s="1309"/>
      <c r="TQN411" s="1309"/>
      <c r="TQO411" s="1309"/>
      <c r="TQP411" s="1309"/>
      <c r="TQQ411" s="1309"/>
      <c r="TQR411" s="1309"/>
      <c r="TQS411" s="1309"/>
      <c r="TQT411" s="1309"/>
      <c r="TQU411" s="1309"/>
      <c r="TQV411" s="1309"/>
      <c r="TQW411" s="1309"/>
      <c r="TQX411" s="1309"/>
      <c r="TQY411" s="1309"/>
      <c r="TQZ411" s="1309"/>
      <c r="TRA411" s="1309"/>
      <c r="TRB411" s="1309"/>
      <c r="TRC411" s="1309"/>
      <c r="TRD411" s="1309"/>
      <c r="TRE411" s="1309"/>
      <c r="TRF411" s="1309"/>
      <c r="TRG411" s="1309"/>
      <c r="TRH411" s="1309"/>
      <c r="TRI411" s="1309"/>
      <c r="TRJ411" s="1309"/>
      <c r="TRK411" s="1309"/>
      <c r="TRL411" s="1309"/>
      <c r="TRM411" s="1309"/>
      <c r="TRN411" s="1309"/>
      <c r="TRO411" s="1309"/>
      <c r="TRP411" s="1309"/>
      <c r="TRQ411" s="1309"/>
      <c r="TRR411" s="1309"/>
      <c r="TRS411" s="1309"/>
      <c r="TRT411" s="1309"/>
      <c r="TRU411" s="1309"/>
      <c r="TRV411" s="1309"/>
      <c r="TRW411" s="1309"/>
      <c r="TRX411" s="1309"/>
      <c r="TRY411" s="1309"/>
      <c r="TRZ411" s="1309"/>
      <c r="TSA411" s="1309"/>
      <c r="TSB411" s="1309"/>
      <c r="TSC411" s="1309"/>
      <c r="TSD411" s="1309"/>
      <c r="TSE411" s="1309"/>
      <c r="TSF411" s="1309"/>
      <c r="TSG411" s="1309"/>
      <c r="TSH411" s="1309"/>
      <c r="TSI411" s="1309"/>
      <c r="TSJ411" s="1309"/>
      <c r="TSK411" s="1309"/>
      <c r="TSL411" s="1309"/>
      <c r="TSM411" s="1309"/>
      <c r="TSN411" s="1309"/>
      <c r="TSO411" s="1309"/>
      <c r="TSP411" s="1309"/>
      <c r="TSQ411" s="1309"/>
      <c r="TSR411" s="1309"/>
      <c r="TSS411" s="1309"/>
      <c r="TST411" s="1309"/>
      <c r="TSU411" s="1309"/>
      <c r="TSV411" s="1309"/>
      <c r="TSW411" s="1309"/>
      <c r="TSX411" s="1309"/>
      <c r="TSY411" s="1309"/>
      <c r="TSZ411" s="1309"/>
      <c r="TTA411" s="1309"/>
      <c r="TTB411" s="1309"/>
      <c r="TTC411" s="1309"/>
      <c r="TTD411" s="1309"/>
      <c r="TTE411" s="1309"/>
      <c r="TTF411" s="1309"/>
      <c r="TTG411" s="1309"/>
      <c r="TTH411" s="1309"/>
      <c r="TTI411" s="1309"/>
      <c r="TTJ411" s="1309"/>
      <c r="TTK411" s="1309"/>
      <c r="TTL411" s="1309"/>
      <c r="TTM411" s="1309"/>
      <c r="TTN411" s="1309"/>
      <c r="TTO411" s="1309"/>
      <c r="TTP411" s="1309"/>
      <c r="TTQ411" s="1309"/>
      <c r="TTR411" s="1309"/>
      <c r="TTS411" s="1309"/>
      <c r="TTT411" s="1309"/>
      <c r="TTU411" s="1309"/>
      <c r="TTV411" s="1309"/>
      <c r="TTW411" s="1309"/>
      <c r="TTX411" s="1309"/>
      <c r="TTY411" s="1309"/>
      <c r="TTZ411" s="1309"/>
      <c r="TUA411" s="1309"/>
      <c r="TUB411" s="1309"/>
      <c r="TUC411" s="1309"/>
      <c r="TUD411" s="1309"/>
      <c r="TUE411" s="1309"/>
      <c r="TUF411" s="1309"/>
      <c r="TUG411" s="1309"/>
      <c r="TUH411" s="1309"/>
      <c r="TUI411" s="1309"/>
      <c r="TUJ411" s="1309"/>
      <c r="TUK411" s="1309"/>
      <c r="TUL411" s="1309"/>
      <c r="TUM411" s="1309"/>
      <c r="TUN411" s="1309"/>
      <c r="TUO411" s="1309"/>
      <c r="TUP411" s="1309"/>
      <c r="TUQ411" s="1309"/>
      <c r="TUR411" s="1309"/>
      <c r="TUS411" s="1309"/>
      <c r="TUT411" s="1309"/>
      <c r="TUU411" s="1309"/>
      <c r="TUV411" s="1309"/>
      <c r="TUW411" s="1309"/>
      <c r="TUX411" s="1309"/>
      <c r="TUY411" s="1309"/>
      <c r="TUZ411" s="1309"/>
      <c r="TVA411" s="1309"/>
      <c r="TVB411" s="1309"/>
      <c r="TVC411" s="1309"/>
      <c r="TVD411" s="1309"/>
      <c r="TVE411" s="1309"/>
      <c r="TVF411" s="1309"/>
      <c r="TVG411" s="1309"/>
      <c r="TVH411" s="1309"/>
      <c r="TVI411" s="1309"/>
      <c r="TVJ411" s="1309"/>
      <c r="TVK411" s="1309"/>
      <c r="TVL411" s="1309"/>
      <c r="TVM411" s="1309"/>
      <c r="TVN411" s="1309"/>
      <c r="TVO411" s="1309"/>
      <c r="TVP411" s="1309"/>
      <c r="TVQ411" s="1309"/>
      <c r="TVR411" s="1309"/>
      <c r="TVS411" s="1309"/>
      <c r="TVT411" s="1309"/>
      <c r="TVU411" s="1309"/>
      <c r="TVV411" s="1309"/>
      <c r="TVW411" s="1309"/>
      <c r="TVX411" s="1309"/>
      <c r="TVY411" s="1309"/>
      <c r="TVZ411" s="1309"/>
      <c r="TWA411" s="1309"/>
      <c r="TWB411" s="1309"/>
      <c r="TWC411" s="1309"/>
      <c r="TWD411" s="1309"/>
      <c r="TWE411" s="1309"/>
      <c r="TWF411" s="1309"/>
      <c r="TWG411" s="1309"/>
      <c r="TWH411" s="1309"/>
      <c r="TWI411" s="1309"/>
      <c r="TWJ411" s="1309"/>
      <c r="TWK411" s="1309"/>
      <c r="TWL411" s="1309"/>
      <c r="TWM411" s="1309"/>
      <c r="TWN411" s="1309"/>
      <c r="TWO411" s="1309"/>
      <c r="TWP411" s="1309"/>
      <c r="TWQ411" s="1309"/>
      <c r="TWR411" s="1309"/>
      <c r="TWS411" s="1309"/>
      <c r="TWT411" s="1309"/>
      <c r="TWU411" s="1309"/>
      <c r="TWV411" s="1309"/>
      <c r="TWW411" s="1309"/>
      <c r="TWX411" s="1309"/>
      <c r="TWY411" s="1309"/>
      <c r="TWZ411" s="1309"/>
      <c r="TXA411" s="1309"/>
      <c r="TXB411" s="1309"/>
      <c r="TXC411" s="1309"/>
      <c r="TXD411" s="1309"/>
      <c r="TXE411" s="1309"/>
      <c r="TXF411" s="1309"/>
      <c r="TXG411" s="1309"/>
      <c r="TXH411" s="1309"/>
      <c r="TXI411" s="1309"/>
      <c r="TXJ411" s="1309"/>
      <c r="TXK411" s="1309"/>
      <c r="TXL411" s="1309"/>
      <c r="TXM411" s="1309"/>
      <c r="TXN411" s="1309"/>
      <c r="TXO411" s="1309"/>
      <c r="TXP411" s="1309"/>
      <c r="TXQ411" s="1309"/>
      <c r="TXR411" s="1309"/>
      <c r="TXS411" s="1309"/>
      <c r="TXT411" s="1309"/>
      <c r="TXU411" s="1309"/>
      <c r="TXV411" s="1309"/>
      <c r="TXW411" s="1309"/>
      <c r="TXX411" s="1309"/>
      <c r="TXY411" s="1309"/>
      <c r="TXZ411" s="1309"/>
      <c r="TYA411" s="1309"/>
      <c r="TYB411" s="1309"/>
      <c r="TYC411" s="1309"/>
      <c r="TYD411" s="1309"/>
      <c r="TYE411" s="1309"/>
      <c r="TYF411" s="1309"/>
      <c r="TYG411" s="1309"/>
      <c r="TYH411" s="1309"/>
      <c r="TYI411" s="1309"/>
      <c r="TYJ411" s="1309"/>
      <c r="TYK411" s="1309"/>
      <c r="TYL411" s="1309"/>
      <c r="TYM411" s="1309"/>
      <c r="TYN411" s="1309"/>
      <c r="TYO411" s="1309"/>
      <c r="TYP411" s="1309"/>
      <c r="TYQ411" s="1309"/>
      <c r="TYR411" s="1309"/>
      <c r="TYS411" s="1309"/>
      <c r="TYT411" s="1309"/>
      <c r="TYU411" s="1309"/>
      <c r="TYV411" s="1309"/>
      <c r="TYW411" s="1309"/>
      <c r="TYX411" s="1309"/>
      <c r="TYY411" s="1309"/>
      <c r="TYZ411" s="1309"/>
      <c r="TZA411" s="1309"/>
      <c r="TZB411" s="1309"/>
      <c r="TZC411" s="1309"/>
      <c r="TZD411" s="1309"/>
      <c r="TZE411" s="1309"/>
      <c r="TZF411" s="1309"/>
      <c r="TZG411" s="1309"/>
      <c r="TZH411" s="1309"/>
      <c r="TZI411" s="1309"/>
      <c r="TZJ411" s="1309"/>
      <c r="TZK411" s="1309"/>
      <c r="TZL411" s="1309"/>
      <c r="TZM411" s="1309"/>
      <c r="TZN411" s="1309"/>
      <c r="TZO411" s="1309"/>
      <c r="TZP411" s="1309"/>
      <c r="TZQ411" s="1309"/>
      <c r="TZR411" s="1309"/>
      <c r="TZS411" s="1309"/>
      <c r="TZT411" s="1309"/>
      <c r="TZU411" s="1309"/>
      <c r="TZV411" s="1309"/>
      <c r="TZW411" s="1309"/>
      <c r="TZX411" s="1309"/>
      <c r="TZY411" s="1309"/>
      <c r="TZZ411" s="1309"/>
      <c r="UAA411" s="1309"/>
      <c r="UAB411" s="1309"/>
      <c r="UAC411" s="1309"/>
      <c r="UAD411" s="1309"/>
      <c r="UAE411" s="1309"/>
      <c r="UAF411" s="1309"/>
      <c r="UAG411" s="1309"/>
      <c r="UAH411" s="1309"/>
      <c r="UAI411" s="1309"/>
      <c r="UAJ411" s="1309"/>
      <c r="UAK411" s="1309"/>
      <c r="UAL411" s="1309"/>
      <c r="UAM411" s="1309"/>
      <c r="UAN411" s="1309"/>
      <c r="UAO411" s="1309"/>
      <c r="UAP411" s="1309"/>
      <c r="UAQ411" s="1309"/>
      <c r="UAR411" s="1309"/>
      <c r="UAS411" s="1309"/>
      <c r="UAT411" s="1309"/>
      <c r="UAU411" s="1309"/>
      <c r="UAV411" s="1309"/>
      <c r="UAW411" s="1309"/>
      <c r="UAX411" s="1309"/>
      <c r="UAY411" s="1309"/>
      <c r="UAZ411" s="1309"/>
      <c r="UBA411" s="1309"/>
      <c r="UBB411" s="1309"/>
      <c r="UBC411" s="1309"/>
      <c r="UBD411" s="1309"/>
      <c r="UBE411" s="1309"/>
      <c r="UBF411" s="1309"/>
      <c r="UBG411" s="1309"/>
      <c r="UBH411" s="1309"/>
      <c r="UBI411" s="1309"/>
      <c r="UBJ411" s="1309"/>
      <c r="UBK411" s="1309"/>
      <c r="UBL411" s="1309"/>
      <c r="UBM411" s="1309"/>
      <c r="UBN411" s="1309"/>
      <c r="UBO411" s="1309"/>
      <c r="UBP411" s="1309"/>
      <c r="UBQ411" s="1309"/>
      <c r="UBR411" s="1309"/>
      <c r="UBS411" s="1309"/>
      <c r="UBT411" s="1309"/>
      <c r="UBU411" s="1309"/>
      <c r="UBV411" s="1309"/>
      <c r="UBW411" s="1309"/>
      <c r="UBX411" s="1309"/>
      <c r="UBY411" s="1309"/>
      <c r="UBZ411" s="1309"/>
      <c r="UCA411" s="1309"/>
      <c r="UCB411" s="1309"/>
      <c r="UCC411" s="1309"/>
      <c r="UCD411" s="1309"/>
      <c r="UCE411" s="1309"/>
      <c r="UCF411" s="1309"/>
      <c r="UCG411" s="1309"/>
      <c r="UCH411" s="1309"/>
      <c r="UCI411" s="1309"/>
      <c r="UCJ411" s="1309"/>
      <c r="UCK411" s="1309"/>
      <c r="UCL411" s="1309"/>
      <c r="UCM411" s="1309"/>
      <c r="UCN411" s="1309"/>
      <c r="UCO411" s="1309"/>
      <c r="UCP411" s="1309"/>
      <c r="UCQ411" s="1309"/>
      <c r="UCR411" s="1309"/>
      <c r="UCS411" s="1309"/>
      <c r="UCT411" s="1309"/>
      <c r="UCU411" s="1309"/>
      <c r="UCV411" s="1309"/>
      <c r="UCW411" s="1309"/>
      <c r="UCX411" s="1309"/>
      <c r="UCY411" s="1309"/>
      <c r="UCZ411" s="1309"/>
      <c r="UDA411" s="1309"/>
      <c r="UDB411" s="1309"/>
      <c r="UDC411" s="1309"/>
      <c r="UDD411" s="1309"/>
      <c r="UDE411" s="1309"/>
      <c r="UDF411" s="1309"/>
      <c r="UDG411" s="1309"/>
      <c r="UDH411" s="1309"/>
      <c r="UDI411" s="1309"/>
      <c r="UDJ411" s="1309"/>
      <c r="UDK411" s="1309"/>
      <c r="UDL411" s="1309"/>
      <c r="UDM411" s="1309"/>
      <c r="UDN411" s="1309"/>
      <c r="UDO411" s="1309"/>
      <c r="UDP411" s="1309"/>
      <c r="UDQ411" s="1309"/>
      <c r="UDR411" s="1309"/>
      <c r="UDS411" s="1309"/>
      <c r="UDT411" s="1309"/>
      <c r="UDU411" s="1309"/>
      <c r="UDV411" s="1309"/>
      <c r="UDW411" s="1309"/>
      <c r="UDX411" s="1309"/>
      <c r="UDY411" s="1309"/>
      <c r="UDZ411" s="1309"/>
      <c r="UEA411" s="1309"/>
      <c r="UEB411" s="1309"/>
      <c r="UEC411" s="1309"/>
      <c r="UED411" s="1309"/>
      <c r="UEE411" s="1309"/>
      <c r="UEF411" s="1309"/>
      <c r="UEG411" s="1309"/>
      <c r="UEH411" s="1309"/>
      <c r="UEI411" s="1309"/>
      <c r="UEJ411" s="1309"/>
      <c r="UEK411" s="1309"/>
      <c r="UEL411" s="1309"/>
      <c r="UEM411" s="1309"/>
      <c r="UEN411" s="1309"/>
      <c r="UEO411" s="1309"/>
      <c r="UEP411" s="1309"/>
      <c r="UEQ411" s="1309"/>
      <c r="UER411" s="1309"/>
      <c r="UES411" s="1309"/>
      <c r="UET411" s="1309"/>
      <c r="UEU411" s="1309"/>
      <c r="UEV411" s="1309"/>
      <c r="UEW411" s="1309"/>
      <c r="UEX411" s="1309"/>
      <c r="UEY411" s="1309"/>
      <c r="UEZ411" s="1309"/>
      <c r="UFA411" s="1309"/>
      <c r="UFB411" s="1309"/>
      <c r="UFC411" s="1309"/>
      <c r="UFD411" s="1309"/>
      <c r="UFE411" s="1309"/>
      <c r="UFF411" s="1309"/>
      <c r="UFG411" s="1309"/>
      <c r="UFH411" s="1309"/>
      <c r="UFI411" s="1309"/>
      <c r="UFJ411" s="1309"/>
      <c r="UFK411" s="1309"/>
      <c r="UFL411" s="1309"/>
      <c r="UFM411" s="1309"/>
      <c r="UFN411" s="1309"/>
      <c r="UFO411" s="1309"/>
      <c r="UFP411" s="1309"/>
      <c r="UFQ411" s="1309"/>
      <c r="UFR411" s="1309"/>
      <c r="UFS411" s="1309"/>
      <c r="UFT411" s="1309"/>
      <c r="UFU411" s="1309"/>
      <c r="UFV411" s="1309"/>
      <c r="UFW411" s="1309"/>
      <c r="UFX411" s="1309"/>
      <c r="UFY411" s="1309"/>
      <c r="UFZ411" s="1309"/>
      <c r="UGA411" s="1309"/>
      <c r="UGB411" s="1309"/>
      <c r="UGC411" s="1309"/>
      <c r="UGD411" s="1309"/>
      <c r="UGE411" s="1309"/>
      <c r="UGF411" s="1309"/>
      <c r="UGG411" s="1309"/>
      <c r="UGH411" s="1309"/>
      <c r="UGI411" s="1309"/>
      <c r="UGJ411" s="1309"/>
      <c r="UGK411" s="1309"/>
      <c r="UGL411" s="1309"/>
      <c r="UGM411" s="1309"/>
      <c r="UGN411" s="1309"/>
      <c r="UGO411" s="1309"/>
      <c r="UGP411" s="1309"/>
      <c r="UGQ411" s="1309"/>
      <c r="UGR411" s="1309"/>
      <c r="UGS411" s="1309"/>
      <c r="UGT411" s="1309"/>
      <c r="UGU411" s="1309"/>
      <c r="UGV411" s="1309"/>
      <c r="UGW411" s="1309"/>
      <c r="UGX411" s="1309"/>
      <c r="UGY411" s="1309"/>
      <c r="UGZ411" s="1309"/>
      <c r="UHA411" s="1309"/>
      <c r="UHB411" s="1309"/>
      <c r="UHC411" s="1309"/>
      <c r="UHD411" s="1309"/>
      <c r="UHE411" s="1309"/>
      <c r="UHF411" s="1309"/>
      <c r="UHG411" s="1309"/>
      <c r="UHH411" s="1309"/>
      <c r="UHI411" s="1309"/>
      <c r="UHJ411" s="1309"/>
      <c r="UHK411" s="1309"/>
      <c r="UHL411" s="1309"/>
      <c r="UHM411" s="1309"/>
      <c r="UHN411" s="1309"/>
      <c r="UHO411" s="1309"/>
      <c r="UHP411" s="1309"/>
      <c r="UHQ411" s="1309"/>
      <c r="UHR411" s="1309"/>
      <c r="UHS411" s="1309"/>
      <c r="UHT411" s="1309"/>
      <c r="UHU411" s="1309"/>
      <c r="UHV411" s="1309"/>
      <c r="UHW411" s="1309"/>
      <c r="UHX411" s="1309"/>
      <c r="UHY411" s="1309"/>
      <c r="UHZ411" s="1309"/>
      <c r="UIA411" s="1309"/>
      <c r="UIB411" s="1309"/>
      <c r="UIC411" s="1309"/>
      <c r="UID411" s="1309"/>
      <c r="UIE411" s="1309"/>
      <c r="UIF411" s="1309"/>
      <c r="UIG411" s="1309"/>
      <c r="UIH411" s="1309"/>
      <c r="UII411" s="1309"/>
      <c r="UIJ411" s="1309"/>
      <c r="UIK411" s="1309"/>
      <c r="UIL411" s="1309"/>
      <c r="UIM411" s="1309"/>
      <c r="UIN411" s="1309"/>
      <c r="UIO411" s="1309"/>
      <c r="UIP411" s="1309"/>
      <c r="UIQ411" s="1309"/>
      <c r="UIR411" s="1309"/>
      <c r="UIS411" s="1309"/>
      <c r="UIT411" s="1309"/>
      <c r="UIU411" s="1309"/>
      <c r="UIV411" s="1309"/>
      <c r="UIW411" s="1309"/>
      <c r="UIX411" s="1309"/>
      <c r="UIY411" s="1309"/>
      <c r="UIZ411" s="1309"/>
      <c r="UJA411" s="1309"/>
      <c r="UJB411" s="1309"/>
      <c r="UJC411" s="1309"/>
      <c r="UJD411" s="1309"/>
      <c r="UJE411" s="1309"/>
      <c r="UJF411" s="1309"/>
      <c r="UJG411" s="1309"/>
      <c r="UJH411" s="1309"/>
      <c r="UJI411" s="1309"/>
      <c r="UJJ411" s="1309"/>
      <c r="UJK411" s="1309"/>
      <c r="UJL411" s="1309"/>
      <c r="UJM411" s="1309"/>
      <c r="UJN411" s="1309"/>
      <c r="UJO411" s="1309"/>
      <c r="UJP411" s="1309"/>
      <c r="UJQ411" s="1309"/>
      <c r="UJR411" s="1309"/>
      <c r="UJS411" s="1309"/>
      <c r="UJT411" s="1309"/>
      <c r="UJU411" s="1309"/>
      <c r="UJV411" s="1309"/>
      <c r="UJW411" s="1309"/>
      <c r="UJX411" s="1309"/>
      <c r="UJY411" s="1309"/>
      <c r="UJZ411" s="1309"/>
      <c r="UKA411" s="1309"/>
      <c r="UKB411" s="1309"/>
      <c r="UKC411" s="1309"/>
      <c r="UKD411" s="1309"/>
      <c r="UKE411" s="1309"/>
      <c r="UKF411" s="1309"/>
      <c r="UKG411" s="1309"/>
      <c r="UKH411" s="1309"/>
      <c r="UKI411" s="1309"/>
      <c r="UKJ411" s="1309"/>
      <c r="UKK411" s="1309"/>
      <c r="UKL411" s="1309"/>
      <c r="UKM411" s="1309"/>
      <c r="UKN411" s="1309"/>
      <c r="UKO411" s="1309"/>
      <c r="UKP411" s="1309"/>
      <c r="UKQ411" s="1309"/>
      <c r="UKR411" s="1309"/>
      <c r="UKS411" s="1309"/>
      <c r="UKT411" s="1309"/>
      <c r="UKU411" s="1309"/>
      <c r="UKV411" s="1309"/>
      <c r="UKW411" s="1309"/>
      <c r="UKX411" s="1309"/>
      <c r="UKY411" s="1309"/>
      <c r="UKZ411" s="1309"/>
      <c r="ULA411" s="1309"/>
      <c r="ULB411" s="1309"/>
      <c r="ULC411" s="1309"/>
      <c r="ULD411" s="1309"/>
      <c r="ULE411" s="1309"/>
      <c r="ULF411" s="1309"/>
      <c r="ULG411" s="1309"/>
      <c r="ULH411" s="1309"/>
      <c r="ULI411" s="1309"/>
      <c r="ULJ411" s="1309"/>
      <c r="ULK411" s="1309"/>
      <c r="ULL411" s="1309"/>
      <c r="ULM411" s="1309"/>
      <c r="ULN411" s="1309"/>
      <c r="ULO411" s="1309"/>
      <c r="ULP411" s="1309"/>
      <c r="ULQ411" s="1309"/>
      <c r="ULR411" s="1309"/>
      <c r="ULS411" s="1309"/>
      <c r="ULT411" s="1309"/>
      <c r="ULU411" s="1309"/>
      <c r="ULV411" s="1309"/>
      <c r="ULW411" s="1309"/>
      <c r="ULX411" s="1309"/>
      <c r="ULY411" s="1309"/>
      <c r="ULZ411" s="1309"/>
      <c r="UMA411" s="1309"/>
      <c r="UMB411" s="1309"/>
      <c r="UMC411" s="1309"/>
      <c r="UMD411" s="1309"/>
      <c r="UME411" s="1309"/>
      <c r="UMF411" s="1309"/>
      <c r="UMG411" s="1309"/>
      <c r="UMH411" s="1309"/>
      <c r="UMI411" s="1309"/>
      <c r="UMJ411" s="1309"/>
      <c r="UMK411" s="1309"/>
      <c r="UML411" s="1309"/>
      <c r="UMM411" s="1309"/>
      <c r="UMN411" s="1309"/>
      <c r="UMO411" s="1309"/>
      <c r="UMP411" s="1309"/>
      <c r="UMQ411" s="1309"/>
      <c r="UMR411" s="1309"/>
      <c r="UMS411" s="1309"/>
      <c r="UMT411" s="1309"/>
      <c r="UMU411" s="1309"/>
      <c r="UMV411" s="1309"/>
      <c r="UMW411" s="1309"/>
      <c r="UMX411" s="1309"/>
      <c r="UMY411" s="1309"/>
      <c r="UMZ411" s="1309"/>
      <c r="UNA411" s="1309"/>
      <c r="UNB411" s="1309"/>
      <c r="UNC411" s="1309"/>
      <c r="UND411" s="1309"/>
      <c r="UNE411" s="1309"/>
      <c r="UNF411" s="1309"/>
      <c r="UNG411" s="1309"/>
      <c r="UNH411" s="1309"/>
      <c r="UNI411" s="1309"/>
      <c r="UNJ411" s="1309"/>
      <c r="UNK411" s="1309"/>
      <c r="UNL411" s="1309"/>
      <c r="UNM411" s="1309"/>
      <c r="UNN411" s="1309"/>
      <c r="UNO411" s="1309"/>
      <c r="UNP411" s="1309"/>
      <c r="UNQ411" s="1309"/>
      <c r="UNR411" s="1309"/>
      <c r="UNS411" s="1309"/>
      <c r="UNT411" s="1309"/>
      <c r="UNU411" s="1309"/>
      <c r="UNV411" s="1309"/>
      <c r="UNW411" s="1309"/>
      <c r="UNX411" s="1309"/>
      <c r="UNY411" s="1309"/>
      <c r="UNZ411" s="1309"/>
      <c r="UOA411" s="1309"/>
      <c r="UOB411" s="1309"/>
      <c r="UOC411" s="1309"/>
      <c r="UOD411" s="1309"/>
      <c r="UOE411" s="1309"/>
      <c r="UOF411" s="1309"/>
      <c r="UOG411" s="1309"/>
      <c r="UOH411" s="1309"/>
      <c r="UOI411" s="1309"/>
      <c r="UOJ411" s="1309"/>
      <c r="UOK411" s="1309"/>
      <c r="UOL411" s="1309"/>
      <c r="UOM411" s="1309"/>
      <c r="UON411" s="1309"/>
      <c r="UOO411" s="1309"/>
      <c r="UOP411" s="1309"/>
      <c r="UOQ411" s="1309"/>
      <c r="UOR411" s="1309"/>
      <c r="UOS411" s="1309"/>
      <c r="UOT411" s="1309"/>
      <c r="UOU411" s="1309"/>
      <c r="UOV411" s="1309"/>
      <c r="UOW411" s="1309"/>
      <c r="UOX411" s="1309"/>
      <c r="UOY411" s="1309"/>
      <c r="UOZ411" s="1309"/>
      <c r="UPA411" s="1309"/>
      <c r="UPB411" s="1309"/>
      <c r="UPC411" s="1309"/>
      <c r="UPD411" s="1309"/>
      <c r="UPE411" s="1309"/>
      <c r="UPF411" s="1309"/>
      <c r="UPG411" s="1309"/>
      <c r="UPH411" s="1309"/>
      <c r="UPI411" s="1309"/>
      <c r="UPJ411" s="1309"/>
      <c r="UPK411" s="1309"/>
      <c r="UPL411" s="1309"/>
      <c r="UPM411" s="1309"/>
      <c r="UPN411" s="1309"/>
      <c r="UPO411" s="1309"/>
      <c r="UPP411" s="1309"/>
      <c r="UPQ411" s="1309"/>
      <c r="UPR411" s="1309"/>
      <c r="UPS411" s="1309"/>
      <c r="UPT411" s="1309"/>
      <c r="UPU411" s="1309"/>
      <c r="UPV411" s="1309"/>
      <c r="UPW411" s="1309"/>
      <c r="UPX411" s="1309"/>
      <c r="UPY411" s="1309"/>
      <c r="UPZ411" s="1309"/>
      <c r="UQA411" s="1309"/>
      <c r="UQB411" s="1309"/>
      <c r="UQC411" s="1309"/>
      <c r="UQD411" s="1309"/>
      <c r="UQE411" s="1309"/>
      <c r="UQF411" s="1309"/>
      <c r="UQG411" s="1309"/>
      <c r="UQH411" s="1309"/>
      <c r="UQI411" s="1309"/>
      <c r="UQJ411" s="1309"/>
      <c r="UQK411" s="1309"/>
      <c r="UQL411" s="1309"/>
      <c r="UQM411" s="1309"/>
      <c r="UQN411" s="1309"/>
      <c r="UQO411" s="1309"/>
      <c r="UQP411" s="1309"/>
      <c r="UQQ411" s="1309"/>
      <c r="UQR411" s="1309"/>
      <c r="UQS411" s="1309"/>
      <c r="UQT411" s="1309"/>
      <c r="UQU411" s="1309"/>
      <c r="UQV411" s="1309"/>
      <c r="UQW411" s="1309"/>
      <c r="UQX411" s="1309"/>
      <c r="UQY411" s="1309"/>
      <c r="UQZ411" s="1309"/>
      <c r="URA411" s="1309"/>
      <c r="URB411" s="1309"/>
      <c r="URC411" s="1309"/>
      <c r="URD411" s="1309"/>
      <c r="URE411" s="1309"/>
      <c r="URF411" s="1309"/>
      <c r="URG411" s="1309"/>
      <c r="URH411" s="1309"/>
      <c r="URI411" s="1309"/>
      <c r="URJ411" s="1309"/>
      <c r="URK411" s="1309"/>
      <c r="URL411" s="1309"/>
      <c r="URM411" s="1309"/>
      <c r="URN411" s="1309"/>
      <c r="URO411" s="1309"/>
      <c r="URP411" s="1309"/>
      <c r="URQ411" s="1309"/>
      <c r="URR411" s="1309"/>
      <c r="URS411" s="1309"/>
      <c r="URT411" s="1309"/>
      <c r="URU411" s="1309"/>
      <c r="URV411" s="1309"/>
      <c r="URW411" s="1309"/>
      <c r="URX411" s="1309"/>
      <c r="URY411" s="1309"/>
      <c r="URZ411" s="1309"/>
      <c r="USA411" s="1309"/>
      <c r="USB411" s="1309"/>
      <c r="USC411" s="1309"/>
      <c r="USD411" s="1309"/>
      <c r="USE411" s="1309"/>
      <c r="USF411" s="1309"/>
      <c r="USG411" s="1309"/>
      <c r="USH411" s="1309"/>
      <c r="USI411" s="1309"/>
      <c r="USJ411" s="1309"/>
      <c r="USK411" s="1309"/>
      <c r="USL411" s="1309"/>
      <c r="USM411" s="1309"/>
      <c r="USN411" s="1309"/>
      <c r="USO411" s="1309"/>
      <c r="USP411" s="1309"/>
      <c r="USQ411" s="1309"/>
      <c r="USR411" s="1309"/>
      <c r="USS411" s="1309"/>
      <c r="UST411" s="1309"/>
      <c r="USU411" s="1309"/>
      <c r="USV411" s="1309"/>
      <c r="USW411" s="1309"/>
      <c r="USX411" s="1309"/>
      <c r="USY411" s="1309"/>
      <c r="USZ411" s="1309"/>
      <c r="UTA411" s="1309"/>
      <c r="UTB411" s="1309"/>
      <c r="UTC411" s="1309"/>
      <c r="UTD411" s="1309"/>
      <c r="UTE411" s="1309"/>
      <c r="UTF411" s="1309"/>
      <c r="UTG411" s="1309"/>
      <c r="UTH411" s="1309"/>
      <c r="UTI411" s="1309"/>
      <c r="UTJ411" s="1309"/>
      <c r="UTK411" s="1309"/>
      <c r="UTL411" s="1309"/>
      <c r="UTM411" s="1309"/>
      <c r="UTN411" s="1309"/>
      <c r="UTO411" s="1309"/>
      <c r="UTP411" s="1309"/>
      <c r="UTQ411" s="1309"/>
      <c r="UTR411" s="1309"/>
      <c r="UTS411" s="1309"/>
      <c r="UTT411" s="1309"/>
      <c r="UTU411" s="1309"/>
      <c r="UTV411" s="1309"/>
      <c r="UTW411" s="1309"/>
      <c r="UTX411" s="1309"/>
      <c r="UTY411" s="1309"/>
      <c r="UTZ411" s="1309"/>
      <c r="UUA411" s="1309"/>
      <c r="UUB411" s="1309"/>
      <c r="UUC411" s="1309"/>
      <c r="UUD411" s="1309"/>
      <c r="UUE411" s="1309"/>
      <c r="UUF411" s="1309"/>
      <c r="UUG411" s="1309"/>
      <c r="UUH411" s="1309"/>
      <c r="UUI411" s="1309"/>
      <c r="UUJ411" s="1309"/>
      <c r="UUK411" s="1309"/>
      <c r="UUL411" s="1309"/>
      <c r="UUM411" s="1309"/>
      <c r="UUN411" s="1309"/>
      <c r="UUO411" s="1309"/>
      <c r="UUP411" s="1309"/>
      <c r="UUQ411" s="1309"/>
      <c r="UUR411" s="1309"/>
      <c r="UUS411" s="1309"/>
      <c r="UUT411" s="1309"/>
      <c r="UUU411" s="1309"/>
      <c r="UUV411" s="1309"/>
      <c r="UUW411" s="1309"/>
      <c r="UUX411" s="1309"/>
      <c r="UUY411" s="1309"/>
      <c r="UUZ411" s="1309"/>
      <c r="UVA411" s="1309"/>
      <c r="UVB411" s="1309"/>
      <c r="UVC411" s="1309"/>
      <c r="UVD411" s="1309"/>
      <c r="UVE411" s="1309"/>
      <c r="UVF411" s="1309"/>
      <c r="UVG411" s="1309"/>
      <c r="UVH411" s="1309"/>
      <c r="UVI411" s="1309"/>
      <c r="UVJ411" s="1309"/>
      <c r="UVK411" s="1309"/>
      <c r="UVL411" s="1309"/>
      <c r="UVM411" s="1309"/>
      <c r="UVN411" s="1309"/>
      <c r="UVO411" s="1309"/>
      <c r="UVP411" s="1309"/>
      <c r="UVQ411" s="1309"/>
      <c r="UVR411" s="1309"/>
      <c r="UVS411" s="1309"/>
      <c r="UVT411" s="1309"/>
      <c r="UVU411" s="1309"/>
      <c r="UVV411" s="1309"/>
      <c r="UVW411" s="1309"/>
      <c r="UVX411" s="1309"/>
      <c r="UVY411" s="1309"/>
      <c r="UVZ411" s="1309"/>
      <c r="UWA411" s="1309"/>
      <c r="UWB411" s="1309"/>
      <c r="UWC411" s="1309"/>
      <c r="UWD411" s="1309"/>
      <c r="UWE411" s="1309"/>
      <c r="UWF411" s="1309"/>
      <c r="UWG411" s="1309"/>
      <c r="UWH411" s="1309"/>
      <c r="UWI411" s="1309"/>
      <c r="UWJ411" s="1309"/>
      <c r="UWK411" s="1309"/>
      <c r="UWL411" s="1309"/>
      <c r="UWM411" s="1309"/>
      <c r="UWN411" s="1309"/>
      <c r="UWO411" s="1309"/>
      <c r="UWP411" s="1309"/>
      <c r="UWQ411" s="1309"/>
      <c r="UWR411" s="1309"/>
      <c r="UWS411" s="1309"/>
      <c r="UWT411" s="1309"/>
      <c r="UWU411" s="1309"/>
      <c r="UWV411" s="1309"/>
      <c r="UWW411" s="1309"/>
      <c r="UWX411" s="1309"/>
      <c r="UWY411" s="1309"/>
      <c r="UWZ411" s="1309"/>
      <c r="UXA411" s="1309"/>
      <c r="UXB411" s="1309"/>
      <c r="UXC411" s="1309"/>
      <c r="UXD411" s="1309"/>
      <c r="UXE411" s="1309"/>
      <c r="UXF411" s="1309"/>
      <c r="UXG411" s="1309"/>
      <c r="UXH411" s="1309"/>
      <c r="UXI411" s="1309"/>
      <c r="UXJ411" s="1309"/>
      <c r="UXK411" s="1309"/>
      <c r="UXL411" s="1309"/>
      <c r="UXM411" s="1309"/>
      <c r="UXN411" s="1309"/>
      <c r="UXO411" s="1309"/>
      <c r="UXP411" s="1309"/>
      <c r="UXQ411" s="1309"/>
      <c r="UXR411" s="1309"/>
      <c r="UXS411" s="1309"/>
      <c r="UXT411" s="1309"/>
      <c r="UXU411" s="1309"/>
      <c r="UXV411" s="1309"/>
      <c r="UXW411" s="1309"/>
      <c r="UXX411" s="1309"/>
      <c r="UXY411" s="1309"/>
      <c r="UXZ411" s="1309"/>
      <c r="UYA411" s="1309"/>
      <c r="UYB411" s="1309"/>
      <c r="UYC411" s="1309"/>
      <c r="UYD411" s="1309"/>
      <c r="UYE411" s="1309"/>
      <c r="UYF411" s="1309"/>
      <c r="UYG411" s="1309"/>
      <c r="UYH411" s="1309"/>
      <c r="UYI411" s="1309"/>
      <c r="UYJ411" s="1309"/>
      <c r="UYK411" s="1309"/>
      <c r="UYL411" s="1309"/>
      <c r="UYM411" s="1309"/>
      <c r="UYN411" s="1309"/>
      <c r="UYO411" s="1309"/>
      <c r="UYP411" s="1309"/>
      <c r="UYQ411" s="1309"/>
      <c r="UYR411" s="1309"/>
      <c r="UYS411" s="1309"/>
      <c r="UYT411" s="1309"/>
      <c r="UYU411" s="1309"/>
      <c r="UYV411" s="1309"/>
      <c r="UYW411" s="1309"/>
      <c r="UYX411" s="1309"/>
      <c r="UYY411" s="1309"/>
      <c r="UYZ411" s="1309"/>
      <c r="UZA411" s="1309"/>
      <c r="UZB411" s="1309"/>
      <c r="UZC411" s="1309"/>
      <c r="UZD411" s="1309"/>
      <c r="UZE411" s="1309"/>
      <c r="UZF411" s="1309"/>
      <c r="UZG411" s="1309"/>
      <c r="UZH411" s="1309"/>
      <c r="UZI411" s="1309"/>
      <c r="UZJ411" s="1309"/>
      <c r="UZK411" s="1309"/>
      <c r="UZL411" s="1309"/>
      <c r="UZM411" s="1309"/>
      <c r="UZN411" s="1309"/>
      <c r="UZO411" s="1309"/>
      <c r="UZP411" s="1309"/>
      <c r="UZQ411" s="1309"/>
      <c r="UZR411" s="1309"/>
      <c r="UZS411" s="1309"/>
      <c r="UZT411" s="1309"/>
      <c r="UZU411" s="1309"/>
      <c r="UZV411" s="1309"/>
      <c r="UZW411" s="1309"/>
      <c r="UZX411" s="1309"/>
      <c r="UZY411" s="1309"/>
      <c r="UZZ411" s="1309"/>
      <c r="VAA411" s="1309"/>
      <c r="VAB411" s="1309"/>
      <c r="VAC411" s="1309"/>
      <c r="VAD411" s="1309"/>
      <c r="VAE411" s="1309"/>
      <c r="VAF411" s="1309"/>
      <c r="VAG411" s="1309"/>
      <c r="VAH411" s="1309"/>
      <c r="VAI411" s="1309"/>
      <c r="VAJ411" s="1309"/>
      <c r="VAK411" s="1309"/>
      <c r="VAL411" s="1309"/>
      <c r="VAM411" s="1309"/>
      <c r="VAN411" s="1309"/>
      <c r="VAO411" s="1309"/>
      <c r="VAP411" s="1309"/>
      <c r="VAQ411" s="1309"/>
      <c r="VAR411" s="1309"/>
      <c r="VAS411" s="1309"/>
      <c r="VAT411" s="1309"/>
      <c r="VAU411" s="1309"/>
      <c r="VAV411" s="1309"/>
      <c r="VAW411" s="1309"/>
      <c r="VAX411" s="1309"/>
      <c r="VAY411" s="1309"/>
      <c r="VAZ411" s="1309"/>
      <c r="VBA411" s="1309"/>
      <c r="VBB411" s="1309"/>
      <c r="VBC411" s="1309"/>
      <c r="VBD411" s="1309"/>
      <c r="VBE411" s="1309"/>
      <c r="VBF411" s="1309"/>
      <c r="VBG411" s="1309"/>
      <c r="VBH411" s="1309"/>
      <c r="VBI411" s="1309"/>
      <c r="VBJ411" s="1309"/>
      <c r="VBK411" s="1309"/>
      <c r="VBL411" s="1309"/>
      <c r="VBM411" s="1309"/>
      <c r="VBN411" s="1309"/>
      <c r="VBO411" s="1309"/>
      <c r="VBP411" s="1309"/>
      <c r="VBQ411" s="1309"/>
      <c r="VBR411" s="1309"/>
      <c r="VBS411" s="1309"/>
      <c r="VBT411" s="1309"/>
      <c r="VBU411" s="1309"/>
      <c r="VBV411" s="1309"/>
      <c r="VBW411" s="1309"/>
      <c r="VBX411" s="1309"/>
      <c r="VBY411" s="1309"/>
      <c r="VBZ411" s="1309"/>
      <c r="VCA411" s="1309"/>
      <c r="VCB411" s="1309"/>
      <c r="VCC411" s="1309"/>
      <c r="VCD411" s="1309"/>
      <c r="VCE411" s="1309"/>
      <c r="VCF411" s="1309"/>
      <c r="VCG411" s="1309"/>
      <c r="VCH411" s="1309"/>
      <c r="VCI411" s="1309"/>
      <c r="VCJ411" s="1309"/>
      <c r="VCK411" s="1309"/>
      <c r="VCL411" s="1309"/>
      <c r="VCM411" s="1309"/>
      <c r="VCN411" s="1309"/>
      <c r="VCO411" s="1309"/>
      <c r="VCP411" s="1309"/>
      <c r="VCQ411" s="1309"/>
      <c r="VCR411" s="1309"/>
      <c r="VCS411" s="1309"/>
      <c r="VCT411" s="1309"/>
      <c r="VCU411" s="1309"/>
      <c r="VCV411" s="1309"/>
      <c r="VCW411" s="1309"/>
      <c r="VCX411" s="1309"/>
      <c r="VCY411" s="1309"/>
      <c r="VCZ411" s="1309"/>
      <c r="VDA411" s="1309"/>
      <c r="VDB411" s="1309"/>
      <c r="VDC411" s="1309"/>
      <c r="VDD411" s="1309"/>
      <c r="VDE411" s="1309"/>
      <c r="VDF411" s="1309"/>
      <c r="VDG411" s="1309"/>
      <c r="VDH411" s="1309"/>
      <c r="VDI411" s="1309"/>
      <c r="VDJ411" s="1309"/>
      <c r="VDK411" s="1309"/>
      <c r="VDL411" s="1309"/>
      <c r="VDM411" s="1309"/>
      <c r="VDN411" s="1309"/>
      <c r="VDO411" s="1309"/>
      <c r="VDP411" s="1309"/>
      <c r="VDQ411" s="1309"/>
      <c r="VDR411" s="1309"/>
      <c r="VDS411" s="1309"/>
      <c r="VDT411" s="1309"/>
      <c r="VDU411" s="1309"/>
      <c r="VDV411" s="1309"/>
      <c r="VDW411" s="1309"/>
      <c r="VDX411" s="1309"/>
      <c r="VDY411" s="1309"/>
      <c r="VDZ411" s="1309"/>
      <c r="VEA411" s="1309"/>
      <c r="VEB411" s="1309"/>
      <c r="VEC411" s="1309"/>
      <c r="VED411" s="1309"/>
      <c r="VEE411" s="1309"/>
      <c r="VEF411" s="1309"/>
      <c r="VEG411" s="1309"/>
      <c r="VEH411" s="1309"/>
      <c r="VEI411" s="1309"/>
      <c r="VEJ411" s="1309"/>
      <c r="VEK411" s="1309"/>
      <c r="VEL411" s="1309"/>
      <c r="VEM411" s="1309"/>
      <c r="VEN411" s="1309"/>
      <c r="VEO411" s="1309"/>
      <c r="VEP411" s="1309"/>
      <c r="VEQ411" s="1309"/>
      <c r="VER411" s="1309"/>
      <c r="VES411" s="1309"/>
      <c r="VET411" s="1309"/>
      <c r="VEU411" s="1309"/>
      <c r="VEV411" s="1309"/>
      <c r="VEW411" s="1309"/>
      <c r="VEX411" s="1309"/>
      <c r="VEY411" s="1309"/>
      <c r="VEZ411" s="1309"/>
      <c r="VFA411" s="1309"/>
      <c r="VFB411" s="1309"/>
      <c r="VFC411" s="1309"/>
      <c r="VFD411" s="1309"/>
      <c r="VFE411" s="1309"/>
      <c r="VFF411" s="1309"/>
      <c r="VFG411" s="1309"/>
      <c r="VFH411" s="1309"/>
      <c r="VFI411" s="1309"/>
      <c r="VFJ411" s="1309"/>
      <c r="VFK411" s="1309"/>
      <c r="VFL411" s="1309"/>
      <c r="VFM411" s="1309"/>
      <c r="VFN411" s="1309"/>
      <c r="VFO411" s="1309"/>
      <c r="VFP411" s="1309"/>
      <c r="VFQ411" s="1309"/>
      <c r="VFR411" s="1309"/>
      <c r="VFS411" s="1309"/>
      <c r="VFT411" s="1309"/>
      <c r="VFU411" s="1309"/>
      <c r="VFV411" s="1309"/>
      <c r="VFW411" s="1309"/>
      <c r="VFX411" s="1309"/>
      <c r="VFY411" s="1309"/>
      <c r="VFZ411" s="1309"/>
      <c r="VGA411" s="1309"/>
      <c r="VGB411" s="1309"/>
      <c r="VGC411" s="1309"/>
      <c r="VGD411" s="1309"/>
      <c r="VGE411" s="1309"/>
      <c r="VGF411" s="1309"/>
      <c r="VGG411" s="1309"/>
      <c r="VGH411" s="1309"/>
      <c r="VGI411" s="1309"/>
      <c r="VGJ411" s="1309"/>
      <c r="VGK411" s="1309"/>
      <c r="VGL411" s="1309"/>
      <c r="VGM411" s="1309"/>
      <c r="VGN411" s="1309"/>
      <c r="VGO411" s="1309"/>
      <c r="VGP411" s="1309"/>
      <c r="VGQ411" s="1309"/>
      <c r="VGR411" s="1309"/>
      <c r="VGS411" s="1309"/>
      <c r="VGT411" s="1309"/>
      <c r="VGU411" s="1309"/>
      <c r="VGV411" s="1309"/>
      <c r="VGW411" s="1309"/>
      <c r="VGX411" s="1309"/>
      <c r="VGY411" s="1309"/>
      <c r="VGZ411" s="1309"/>
      <c r="VHA411" s="1309"/>
      <c r="VHB411" s="1309"/>
      <c r="VHC411" s="1309"/>
      <c r="VHD411" s="1309"/>
      <c r="VHE411" s="1309"/>
      <c r="VHF411" s="1309"/>
      <c r="VHG411" s="1309"/>
      <c r="VHH411" s="1309"/>
      <c r="VHI411" s="1309"/>
      <c r="VHJ411" s="1309"/>
      <c r="VHK411" s="1309"/>
      <c r="VHL411" s="1309"/>
      <c r="VHM411" s="1309"/>
      <c r="VHN411" s="1309"/>
      <c r="VHO411" s="1309"/>
      <c r="VHP411" s="1309"/>
      <c r="VHQ411" s="1309"/>
      <c r="VHR411" s="1309"/>
      <c r="VHS411" s="1309"/>
      <c r="VHT411" s="1309"/>
      <c r="VHU411" s="1309"/>
      <c r="VHV411" s="1309"/>
      <c r="VHW411" s="1309"/>
      <c r="VHX411" s="1309"/>
      <c r="VHY411" s="1309"/>
      <c r="VHZ411" s="1309"/>
      <c r="VIA411" s="1309"/>
      <c r="VIB411" s="1309"/>
      <c r="VIC411" s="1309"/>
      <c r="VID411" s="1309"/>
      <c r="VIE411" s="1309"/>
      <c r="VIF411" s="1309"/>
      <c r="VIG411" s="1309"/>
      <c r="VIH411" s="1309"/>
      <c r="VII411" s="1309"/>
      <c r="VIJ411" s="1309"/>
      <c r="VIK411" s="1309"/>
      <c r="VIL411" s="1309"/>
      <c r="VIM411" s="1309"/>
      <c r="VIN411" s="1309"/>
      <c r="VIO411" s="1309"/>
      <c r="VIP411" s="1309"/>
      <c r="VIQ411" s="1309"/>
      <c r="VIR411" s="1309"/>
      <c r="VIS411" s="1309"/>
      <c r="VIT411" s="1309"/>
      <c r="VIU411" s="1309"/>
      <c r="VIV411" s="1309"/>
      <c r="VIW411" s="1309"/>
      <c r="VIX411" s="1309"/>
      <c r="VIY411" s="1309"/>
      <c r="VIZ411" s="1309"/>
      <c r="VJA411" s="1309"/>
      <c r="VJB411" s="1309"/>
      <c r="VJC411" s="1309"/>
      <c r="VJD411" s="1309"/>
      <c r="VJE411" s="1309"/>
      <c r="VJF411" s="1309"/>
      <c r="VJG411" s="1309"/>
      <c r="VJH411" s="1309"/>
      <c r="VJI411" s="1309"/>
      <c r="VJJ411" s="1309"/>
      <c r="VJK411" s="1309"/>
      <c r="VJL411" s="1309"/>
      <c r="VJM411" s="1309"/>
      <c r="VJN411" s="1309"/>
      <c r="VJO411" s="1309"/>
      <c r="VJP411" s="1309"/>
      <c r="VJQ411" s="1309"/>
      <c r="VJR411" s="1309"/>
      <c r="VJS411" s="1309"/>
      <c r="VJT411" s="1309"/>
      <c r="VJU411" s="1309"/>
      <c r="VJV411" s="1309"/>
      <c r="VJW411" s="1309"/>
      <c r="VJX411" s="1309"/>
      <c r="VJY411" s="1309"/>
      <c r="VJZ411" s="1309"/>
      <c r="VKA411" s="1309"/>
      <c r="VKB411" s="1309"/>
      <c r="VKC411" s="1309"/>
      <c r="VKD411" s="1309"/>
      <c r="VKE411" s="1309"/>
      <c r="VKF411" s="1309"/>
      <c r="VKG411" s="1309"/>
      <c r="VKH411" s="1309"/>
      <c r="VKI411" s="1309"/>
      <c r="VKJ411" s="1309"/>
      <c r="VKK411" s="1309"/>
      <c r="VKL411" s="1309"/>
      <c r="VKM411" s="1309"/>
      <c r="VKN411" s="1309"/>
      <c r="VKO411" s="1309"/>
      <c r="VKP411" s="1309"/>
      <c r="VKQ411" s="1309"/>
      <c r="VKR411" s="1309"/>
      <c r="VKS411" s="1309"/>
      <c r="VKT411" s="1309"/>
      <c r="VKU411" s="1309"/>
      <c r="VKV411" s="1309"/>
      <c r="VKW411" s="1309"/>
      <c r="VKX411" s="1309"/>
      <c r="VKY411" s="1309"/>
      <c r="VKZ411" s="1309"/>
      <c r="VLA411" s="1309"/>
      <c r="VLB411" s="1309"/>
      <c r="VLC411" s="1309"/>
      <c r="VLD411" s="1309"/>
      <c r="VLE411" s="1309"/>
      <c r="VLF411" s="1309"/>
      <c r="VLG411" s="1309"/>
      <c r="VLH411" s="1309"/>
      <c r="VLI411" s="1309"/>
      <c r="VLJ411" s="1309"/>
      <c r="VLK411" s="1309"/>
      <c r="VLL411" s="1309"/>
      <c r="VLM411" s="1309"/>
      <c r="VLN411" s="1309"/>
      <c r="VLO411" s="1309"/>
      <c r="VLP411" s="1309"/>
      <c r="VLQ411" s="1309"/>
      <c r="VLR411" s="1309"/>
      <c r="VLS411" s="1309"/>
      <c r="VLT411" s="1309"/>
      <c r="VLU411" s="1309"/>
      <c r="VLV411" s="1309"/>
      <c r="VLW411" s="1309"/>
      <c r="VLX411" s="1309"/>
      <c r="VLY411" s="1309"/>
      <c r="VLZ411" s="1309"/>
      <c r="VMA411" s="1309"/>
      <c r="VMB411" s="1309"/>
      <c r="VMC411" s="1309"/>
      <c r="VMD411" s="1309"/>
      <c r="VME411" s="1309"/>
      <c r="VMF411" s="1309"/>
      <c r="VMG411" s="1309"/>
      <c r="VMH411" s="1309"/>
      <c r="VMI411" s="1309"/>
      <c r="VMJ411" s="1309"/>
      <c r="VMK411" s="1309"/>
      <c r="VML411" s="1309"/>
      <c r="VMM411" s="1309"/>
      <c r="VMN411" s="1309"/>
      <c r="VMO411" s="1309"/>
      <c r="VMP411" s="1309"/>
      <c r="VMQ411" s="1309"/>
      <c r="VMR411" s="1309"/>
      <c r="VMS411" s="1309"/>
      <c r="VMT411" s="1309"/>
      <c r="VMU411" s="1309"/>
      <c r="VMV411" s="1309"/>
      <c r="VMW411" s="1309"/>
      <c r="VMX411" s="1309"/>
      <c r="VMY411" s="1309"/>
      <c r="VMZ411" s="1309"/>
      <c r="VNA411" s="1309"/>
      <c r="VNB411" s="1309"/>
      <c r="VNC411" s="1309"/>
      <c r="VND411" s="1309"/>
      <c r="VNE411" s="1309"/>
      <c r="VNF411" s="1309"/>
      <c r="VNG411" s="1309"/>
      <c r="VNH411" s="1309"/>
      <c r="VNI411" s="1309"/>
      <c r="VNJ411" s="1309"/>
      <c r="VNK411" s="1309"/>
      <c r="VNL411" s="1309"/>
      <c r="VNM411" s="1309"/>
      <c r="VNN411" s="1309"/>
      <c r="VNO411" s="1309"/>
      <c r="VNP411" s="1309"/>
      <c r="VNQ411" s="1309"/>
      <c r="VNR411" s="1309"/>
      <c r="VNS411" s="1309"/>
      <c r="VNT411" s="1309"/>
      <c r="VNU411" s="1309"/>
      <c r="VNV411" s="1309"/>
      <c r="VNW411" s="1309"/>
      <c r="VNX411" s="1309"/>
      <c r="VNY411" s="1309"/>
      <c r="VNZ411" s="1309"/>
      <c r="VOA411" s="1309"/>
      <c r="VOB411" s="1309"/>
      <c r="VOC411" s="1309"/>
      <c r="VOD411" s="1309"/>
      <c r="VOE411" s="1309"/>
      <c r="VOF411" s="1309"/>
      <c r="VOG411" s="1309"/>
      <c r="VOH411" s="1309"/>
      <c r="VOI411" s="1309"/>
      <c r="VOJ411" s="1309"/>
      <c r="VOK411" s="1309"/>
      <c r="VOL411" s="1309"/>
      <c r="VOM411" s="1309"/>
      <c r="VON411" s="1309"/>
      <c r="VOO411" s="1309"/>
      <c r="VOP411" s="1309"/>
      <c r="VOQ411" s="1309"/>
      <c r="VOR411" s="1309"/>
      <c r="VOS411" s="1309"/>
      <c r="VOT411" s="1309"/>
      <c r="VOU411" s="1309"/>
      <c r="VOV411" s="1309"/>
      <c r="VOW411" s="1309"/>
      <c r="VOX411" s="1309"/>
      <c r="VOY411" s="1309"/>
      <c r="VOZ411" s="1309"/>
      <c r="VPA411" s="1309"/>
      <c r="VPB411" s="1309"/>
      <c r="VPC411" s="1309"/>
      <c r="VPD411" s="1309"/>
      <c r="VPE411" s="1309"/>
      <c r="VPF411" s="1309"/>
      <c r="VPG411" s="1309"/>
      <c r="VPH411" s="1309"/>
      <c r="VPI411" s="1309"/>
      <c r="VPJ411" s="1309"/>
      <c r="VPK411" s="1309"/>
      <c r="VPL411" s="1309"/>
      <c r="VPM411" s="1309"/>
      <c r="VPN411" s="1309"/>
      <c r="VPO411" s="1309"/>
      <c r="VPP411" s="1309"/>
      <c r="VPQ411" s="1309"/>
      <c r="VPR411" s="1309"/>
      <c r="VPS411" s="1309"/>
      <c r="VPT411" s="1309"/>
      <c r="VPU411" s="1309"/>
      <c r="VPV411" s="1309"/>
      <c r="VPW411" s="1309"/>
      <c r="VPX411" s="1309"/>
      <c r="VPY411" s="1309"/>
      <c r="VPZ411" s="1309"/>
      <c r="VQA411" s="1309"/>
      <c r="VQB411" s="1309"/>
      <c r="VQC411" s="1309"/>
      <c r="VQD411" s="1309"/>
      <c r="VQE411" s="1309"/>
      <c r="VQF411" s="1309"/>
      <c r="VQG411" s="1309"/>
      <c r="VQH411" s="1309"/>
      <c r="VQI411" s="1309"/>
      <c r="VQJ411" s="1309"/>
      <c r="VQK411" s="1309"/>
      <c r="VQL411" s="1309"/>
      <c r="VQM411" s="1309"/>
      <c r="VQN411" s="1309"/>
      <c r="VQO411" s="1309"/>
      <c r="VQP411" s="1309"/>
      <c r="VQQ411" s="1309"/>
      <c r="VQR411" s="1309"/>
      <c r="VQS411" s="1309"/>
      <c r="VQT411" s="1309"/>
      <c r="VQU411" s="1309"/>
      <c r="VQV411" s="1309"/>
      <c r="VQW411" s="1309"/>
      <c r="VQX411" s="1309"/>
      <c r="VQY411" s="1309"/>
      <c r="VQZ411" s="1309"/>
      <c r="VRA411" s="1309"/>
      <c r="VRB411" s="1309"/>
      <c r="VRC411" s="1309"/>
      <c r="VRD411" s="1309"/>
      <c r="VRE411" s="1309"/>
      <c r="VRF411" s="1309"/>
      <c r="VRG411" s="1309"/>
      <c r="VRH411" s="1309"/>
      <c r="VRI411" s="1309"/>
      <c r="VRJ411" s="1309"/>
      <c r="VRK411" s="1309"/>
      <c r="VRL411" s="1309"/>
      <c r="VRM411" s="1309"/>
      <c r="VRN411" s="1309"/>
      <c r="VRO411" s="1309"/>
      <c r="VRP411" s="1309"/>
      <c r="VRQ411" s="1309"/>
      <c r="VRR411" s="1309"/>
      <c r="VRS411" s="1309"/>
      <c r="VRT411" s="1309"/>
      <c r="VRU411" s="1309"/>
      <c r="VRV411" s="1309"/>
      <c r="VRW411" s="1309"/>
      <c r="VRX411" s="1309"/>
      <c r="VRY411" s="1309"/>
      <c r="VRZ411" s="1309"/>
      <c r="VSA411" s="1309"/>
      <c r="VSB411" s="1309"/>
      <c r="VSC411" s="1309"/>
      <c r="VSD411" s="1309"/>
      <c r="VSE411" s="1309"/>
      <c r="VSF411" s="1309"/>
      <c r="VSG411" s="1309"/>
      <c r="VSH411" s="1309"/>
      <c r="VSI411" s="1309"/>
      <c r="VSJ411" s="1309"/>
      <c r="VSK411" s="1309"/>
      <c r="VSL411" s="1309"/>
      <c r="VSM411" s="1309"/>
      <c r="VSN411" s="1309"/>
      <c r="VSO411" s="1309"/>
      <c r="VSP411" s="1309"/>
      <c r="VSQ411" s="1309"/>
      <c r="VSR411" s="1309"/>
      <c r="VSS411" s="1309"/>
      <c r="VST411" s="1309"/>
      <c r="VSU411" s="1309"/>
      <c r="VSV411" s="1309"/>
      <c r="VSW411" s="1309"/>
      <c r="VSX411" s="1309"/>
      <c r="VSY411" s="1309"/>
      <c r="VSZ411" s="1309"/>
      <c r="VTA411" s="1309"/>
      <c r="VTB411" s="1309"/>
      <c r="VTC411" s="1309"/>
      <c r="VTD411" s="1309"/>
      <c r="VTE411" s="1309"/>
      <c r="VTF411" s="1309"/>
      <c r="VTG411" s="1309"/>
      <c r="VTH411" s="1309"/>
      <c r="VTI411" s="1309"/>
      <c r="VTJ411" s="1309"/>
      <c r="VTK411" s="1309"/>
      <c r="VTL411" s="1309"/>
      <c r="VTM411" s="1309"/>
      <c r="VTN411" s="1309"/>
      <c r="VTO411" s="1309"/>
      <c r="VTP411" s="1309"/>
      <c r="VTQ411" s="1309"/>
      <c r="VTR411" s="1309"/>
      <c r="VTS411" s="1309"/>
      <c r="VTT411" s="1309"/>
      <c r="VTU411" s="1309"/>
      <c r="VTV411" s="1309"/>
      <c r="VTW411" s="1309"/>
      <c r="VTX411" s="1309"/>
      <c r="VTY411" s="1309"/>
      <c r="VTZ411" s="1309"/>
      <c r="VUA411" s="1309"/>
      <c r="VUB411" s="1309"/>
      <c r="VUC411" s="1309"/>
      <c r="VUD411" s="1309"/>
      <c r="VUE411" s="1309"/>
      <c r="VUF411" s="1309"/>
      <c r="VUG411" s="1309"/>
      <c r="VUH411" s="1309"/>
      <c r="VUI411" s="1309"/>
      <c r="VUJ411" s="1309"/>
      <c r="VUK411" s="1309"/>
      <c r="VUL411" s="1309"/>
      <c r="VUM411" s="1309"/>
      <c r="VUN411" s="1309"/>
      <c r="VUO411" s="1309"/>
      <c r="VUP411" s="1309"/>
      <c r="VUQ411" s="1309"/>
      <c r="VUR411" s="1309"/>
      <c r="VUS411" s="1309"/>
      <c r="VUT411" s="1309"/>
      <c r="VUU411" s="1309"/>
      <c r="VUV411" s="1309"/>
      <c r="VUW411" s="1309"/>
      <c r="VUX411" s="1309"/>
      <c r="VUY411" s="1309"/>
      <c r="VUZ411" s="1309"/>
      <c r="VVA411" s="1309"/>
      <c r="VVB411" s="1309"/>
      <c r="VVC411" s="1309"/>
      <c r="VVD411" s="1309"/>
      <c r="VVE411" s="1309"/>
      <c r="VVF411" s="1309"/>
      <c r="VVG411" s="1309"/>
      <c r="VVH411" s="1309"/>
      <c r="VVI411" s="1309"/>
      <c r="VVJ411" s="1309"/>
      <c r="VVK411" s="1309"/>
      <c r="VVL411" s="1309"/>
      <c r="VVM411" s="1309"/>
      <c r="VVN411" s="1309"/>
      <c r="VVO411" s="1309"/>
      <c r="VVP411" s="1309"/>
      <c r="VVQ411" s="1309"/>
      <c r="VVR411" s="1309"/>
      <c r="VVS411" s="1309"/>
      <c r="VVT411" s="1309"/>
      <c r="VVU411" s="1309"/>
      <c r="VVV411" s="1309"/>
      <c r="VVW411" s="1309"/>
      <c r="VVX411" s="1309"/>
      <c r="VVY411" s="1309"/>
      <c r="VVZ411" s="1309"/>
      <c r="VWA411" s="1309"/>
      <c r="VWB411" s="1309"/>
      <c r="VWC411" s="1309"/>
      <c r="VWD411" s="1309"/>
      <c r="VWE411" s="1309"/>
      <c r="VWF411" s="1309"/>
      <c r="VWG411" s="1309"/>
      <c r="VWH411" s="1309"/>
      <c r="VWI411" s="1309"/>
      <c r="VWJ411" s="1309"/>
      <c r="VWK411" s="1309"/>
      <c r="VWL411" s="1309"/>
      <c r="VWM411" s="1309"/>
      <c r="VWN411" s="1309"/>
      <c r="VWO411" s="1309"/>
      <c r="VWP411" s="1309"/>
      <c r="VWQ411" s="1309"/>
      <c r="VWR411" s="1309"/>
      <c r="VWS411" s="1309"/>
      <c r="VWT411" s="1309"/>
      <c r="VWU411" s="1309"/>
      <c r="VWV411" s="1309"/>
      <c r="VWW411" s="1309"/>
      <c r="VWX411" s="1309"/>
      <c r="VWY411" s="1309"/>
      <c r="VWZ411" s="1309"/>
      <c r="VXA411" s="1309"/>
      <c r="VXB411" s="1309"/>
      <c r="VXC411" s="1309"/>
      <c r="VXD411" s="1309"/>
      <c r="VXE411" s="1309"/>
      <c r="VXF411" s="1309"/>
      <c r="VXG411" s="1309"/>
      <c r="VXH411" s="1309"/>
      <c r="VXI411" s="1309"/>
      <c r="VXJ411" s="1309"/>
      <c r="VXK411" s="1309"/>
      <c r="VXL411" s="1309"/>
      <c r="VXM411" s="1309"/>
      <c r="VXN411" s="1309"/>
      <c r="VXO411" s="1309"/>
      <c r="VXP411" s="1309"/>
      <c r="VXQ411" s="1309"/>
      <c r="VXR411" s="1309"/>
      <c r="VXS411" s="1309"/>
      <c r="VXT411" s="1309"/>
      <c r="VXU411" s="1309"/>
      <c r="VXV411" s="1309"/>
      <c r="VXW411" s="1309"/>
      <c r="VXX411" s="1309"/>
      <c r="VXY411" s="1309"/>
      <c r="VXZ411" s="1309"/>
      <c r="VYA411" s="1309"/>
      <c r="VYB411" s="1309"/>
      <c r="VYC411" s="1309"/>
      <c r="VYD411" s="1309"/>
      <c r="VYE411" s="1309"/>
      <c r="VYF411" s="1309"/>
      <c r="VYG411" s="1309"/>
      <c r="VYH411" s="1309"/>
      <c r="VYI411" s="1309"/>
      <c r="VYJ411" s="1309"/>
      <c r="VYK411" s="1309"/>
      <c r="VYL411" s="1309"/>
      <c r="VYM411" s="1309"/>
      <c r="VYN411" s="1309"/>
      <c r="VYO411" s="1309"/>
      <c r="VYP411" s="1309"/>
      <c r="VYQ411" s="1309"/>
      <c r="VYR411" s="1309"/>
      <c r="VYS411" s="1309"/>
      <c r="VYT411" s="1309"/>
      <c r="VYU411" s="1309"/>
      <c r="VYV411" s="1309"/>
      <c r="VYW411" s="1309"/>
      <c r="VYX411" s="1309"/>
      <c r="VYY411" s="1309"/>
      <c r="VYZ411" s="1309"/>
      <c r="VZA411" s="1309"/>
      <c r="VZB411" s="1309"/>
      <c r="VZC411" s="1309"/>
      <c r="VZD411" s="1309"/>
      <c r="VZE411" s="1309"/>
      <c r="VZF411" s="1309"/>
      <c r="VZG411" s="1309"/>
      <c r="VZH411" s="1309"/>
      <c r="VZI411" s="1309"/>
      <c r="VZJ411" s="1309"/>
      <c r="VZK411" s="1309"/>
      <c r="VZL411" s="1309"/>
      <c r="VZM411" s="1309"/>
      <c r="VZN411" s="1309"/>
      <c r="VZO411" s="1309"/>
      <c r="VZP411" s="1309"/>
      <c r="VZQ411" s="1309"/>
      <c r="VZR411" s="1309"/>
      <c r="VZS411" s="1309"/>
      <c r="VZT411" s="1309"/>
      <c r="VZU411" s="1309"/>
      <c r="VZV411" s="1309"/>
      <c r="VZW411" s="1309"/>
      <c r="VZX411" s="1309"/>
      <c r="VZY411" s="1309"/>
      <c r="VZZ411" s="1309"/>
      <c r="WAA411" s="1309"/>
      <c r="WAB411" s="1309"/>
      <c r="WAC411" s="1309"/>
      <c r="WAD411" s="1309"/>
      <c r="WAE411" s="1309"/>
      <c r="WAF411" s="1309"/>
      <c r="WAG411" s="1309"/>
      <c r="WAH411" s="1309"/>
      <c r="WAI411" s="1309"/>
      <c r="WAJ411" s="1309"/>
      <c r="WAK411" s="1309"/>
      <c r="WAL411" s="1309"/>
      <c r="WAM411" s="1309"/>
      <c r="WAN411" s="1309"/>
      <c r="WAO411" s="1309"/>
      <c r="WAP411" s="1309"/>
      <c r="WAQ411" s="1309"/>
      <c r="WAR411" s="1309"/>
      <c r="WAS411" s="1309"/>
      <c r="WAT411" s="1309"/>
      <c r="WAU411" s="1309"/>
      <c r="WAV411" s="1309"/>
      <c r="WAW411" s="1309"/>
      <c r="WAX411" s="1309"/>
      <c r="WAY411" s="1309"/>
      <c r="WAZ411" s="1309"/>
      <c r="WBA411" s="1309"/>
      <c r="WBB411" s="1309"/>
      <c r="WBC411" s="1309"/>
      <c r="WBD411" s="1309"/>
      <c r="WBE411" s="1309"/>
      <c r="WBF411" s="1309"/>
      <c r="WBG411" s="1309"/>
      <c r="WBH411" s="1309"/>
      <c r="WBI411" s="1309"/>
      <c r="WBJ411" s="1309"/>
      <c r="WBK411" s="1309"/>
      <c r="WBL411" s="1309"/>
      <c r="WBM411" s="1309"/>
      <c r="WBN411" s="1309"/>
      <c r="WBO411" s="1309"/>
      <c r="WBP411" s="1309"/>
      <c r="WBQ411" s="1309"/>
      <c r="WBR411" s="1309"/>
      <c r="WBS411" s="1309"/>
      <c r="WBT411" s="1309"/>
      <c r="WBU411" s="1309"/>
      <c r="WBV411" s="1309"/>
      <c r="WBW411" s="1309"/>
      <c r="WBX411" s="1309"/>
      <c r="WBY411" s="1309"/>
      <c r="WBZ411" s="1309"/>
      <c r="WCA411" s="1309"/>
      <c r="WCB411" s="1309"/>
      <c r="WCC411" s="1309"/>
      <c r="WCD411" s="1309"/>
      <c r="WCE411" s="1309"/>
      <c r="WCF411" s="1309"/>
      <c r="WCG411" s="1309"/>
      <c r="WCH411" s="1309"/>
      <c r="WCI411" s="1309"/>
      <c r="WCJ411" s="1309"/>
      <c r="WCK411" s="1309"/>
      <c r="WCL411" s="1309"/>
      <c r="WCM411" s="1309"/>
      <c r="WCN411" s="1309"/>
      <c r="WCO411" s="1309"/>
      <c r="WCP411" s="1309"/>
      <c r="WCQ411" s="1309"/>
      <c r="WCR411" s="1309"/>
      <c r="WCS411" s="1309"/>
      <c r="WCT411" s="1309"/>
      <c r="WCU411" s="1309"/>
      <c r="WCV411" s="1309"/>
      <c r="WCW411" s="1309"/>
      <c r="WCX411" s="1309"/>
      <c r="WCY411" s="1309"/>
      <c r="WCZ411" s="1309"/>
      <c r="WDA411" s="1309"/>
      <c r="WDB411" s="1309"/>
      <c r="WDC411" s="1309"/>
      <c r="WDD411" s="1309"/>
      <c r="WDE411" s="1309"/>
      <c r="WDF411" s="1309"/>
      <c r="WDG411" s="1309"/>
      <c r="WDH411" s="1309"/>
      <c r="WDI411" s="1309"/>
      <c r="WDJ411" s="1309"/>
      <c r="WDK411" s="1309"/>
      <c r="WDL411" s="1309"/>
      <c r="WDM411" s="1309"/>
      <c r="WDN411" s="1309"/>
      <c r="WDO411" s="1309"/>
      <c r="WDP411" s="1309"/>
      <c r="WDQ411" s="1309"/>
      <c r="WDR411" s="1309"/>
      <c r="WDS411" s="1309"/>
      <c r="WDT411" s="1309"/>
      <c r="WDU411" s="1309"/>
      <c r="WDV411" s="1309"/>
      <c r="WDW411" s="1309"/>
      <c r="WDX411" s="1309"/>
      <c r="WDY411" s="1309"/>
      <c r="WDZ411" s="1309"/>
      <c r="WEA411" s="1309"/>
      <c r="WEB411" s="1309"/>
      <c r="WEC411" s="1309"/>
      <c r="WED411" s="1309"/>
      <c r="WEE411" s="1309"/>
      <c r="WEF411" s="1309"/>
      <c r="WEG411" s="1309"/>
      <c r="WEH411" s="1309"/>
      <c r="WEI411" s="1309"/>
      <c r="WEJ411" s="1309"/>
      <c r="WEK411" s="1309"/>
      <c r="WEL411" s="1309"/>
      <c r="WEM411" s="1309"/>
      <c r="WEN411" s="1309"/>
      <c r="WEO411" s="1309"/>
      <c r="WEP411" s="1309"/>
      <c r="WEQ411" s="1309"/>
      <c r="WER411" s="1309"/>
      <c r="WES411" s="1309"/>
      <c r="WET411" s="1309"/>
      <c r="WEU411" s="1309"/>
      <c r="WEV411" s="1309"/>
      <c r="WEW411" s="1309"/>
      <c r="WEX411" s="1309"/>
      <c r="WEY411" s="1309"/>
      <c r="WEZ411" s="1309"/>
      <c r="WFA411" s="1309"/>
      <c r="WFB411" s="1309"/>
      <c r="WFC411" s="1309"/>
      <c r="WFD411" s="1309"/>
      <c r="WFE411" s="1309"/>
      <c r="WFF411" s="1309"/>
      <c r="WFG411" s="1309"/>
      <c r="WFH411" s="1309"/>
      <c r="WFI411" s="1309"/>
      <c r="WFJ411" s="1309"/>
      <c r="WFK411" s="1309"/>
      <c r="WFL411" s="1309"/>
      <c r="WFM411" s="1309"/>
      <c r="WFN411" s="1309"/>
      <c r="WFO411" s="1309"/>
      <c r="WFP411" s="1309"/>
      <c r="WFQ411" s="1309"/>
      <c r="WFR411" s="1309"/>
      <c r="WFS411" s="1309"/>
      <c r="WFT411" s="1309"/>
      <c r="WFU411" s="1309"/>
      <c r="WFV411" s="1309"/>
      <c r="WFW411" s="1309"/>
      <c r="WFX411" s="1309"/>
      <c r="WFY411" s="1309"/>
      <c r="WFZ411" s="1309"/>
      <c r="WGA411" s="1309"/>
      <c r="WGB411" s="1309"/>
      <c r="WGC411" s="1309"/>
      <c r="WGD411" s="1309"/>
      <c r="WGE411" s="1309"/>
      <c r="WGF411" s="1309"/>
      <c r="WGG411" s="1309"/>
      <c r="WGH411" s="1309"/>
      <c r="WGI411" s="1309"/>
      <c r="WGJ411" s="1309"/>
      <c r="WGK411" s="1309"/>
      <c r="WGL411" s="1309"/>
      <c r="WGM411" s="1309"/>
      <c r="WGN411" s="1309"/>
      <c r="WGO411" s="1309"/>
      <c r="WGP411" s="1309"/>
      <c r="WGQ411" s="1309"/>
      <c r="WGR411" s="1309"/>
      <c r="WGS411" s="1309"/>
      <c r="WGT411" s="1309"/>
      <c r="WGU411" s="1309"/>
      <c r="WGV411" s="1309"/>
      <c r="WGW411" s="1309"/>
      <c r="WGX411" s="1309"/>
      <c r="WGY411" s="1309"/>
      <c r="WGZ411" s="1309"/>
      <c r="WHA411" s="1309"/>
      <c r="WHB411" s="1309"/>
      <c r="WHC411" s="1309"/>
      <c r="WHD411" s="1309"/>
      <c r="WHE411" s="1309"/>
      <c r="WHF411" s="1309"/>
      <c r="WHG411" s="1309"/>
      <c r="WHH411" s="1309"/>
      <c r="WHI411" s="1309"/>
      <c r="WHJ411" s="1309"/>
      <c r="WHK411" s="1309"/>
      <c r="WHL411" s="1309"/>
      <c r="WHM411" s="1309"/>
      <c r="WHN411" s="1309"/>
      <c r="WHO411" s="1309"/>
      <c r="WHP411" s="1309"/>
      <c r="WHQ411" s="1309"/>
      <c r="WHR411" s="1309"/>
      <c r="WHS411" s="1309"/>
      <c r="WHT411" s="1309"/>
      <c r="WHU411" s="1309"/>
      <c r="WHV411" s="1309"/>
      <c r="WHW411" s="1309"/>
      <c r="WHX411" s="1309"/>
      <c r="WHY411" s="1309"/>
      <c r="WHZ411" s="1309"/>
      <c r="WIA411" s="1309"/>
      <c r="WIB411" s="1309"/>
      <c r="WIC411" s="1309"/>
      <c r="WID411" s="1309"/>
      <c r="WIE411" s="1309"/>
      <c r="WIF411" s="1309"/>
      <c r="WIG411" s="1309"/>
      <c r="WIH411" s="1309"/>
      <c r="WII411" s="1309"/>
      <c r="WIJ411" s="1309"/>
      <c r="WIK411" s="1309"/>
      <c r="WIL411" s="1309"/>
      <c r="WIM411" s="1309"/>
      <c r="WIN411" s="1309"/>
      <c r="WIO411" s="1309"/>
      <c r="WIP411" s="1309"/>
      <c r="WIQ411" s="1309"/>
      <c r="WIR411" s="1309"/>
      <c r="WIS411" s="1309"/>
      <c r="WIT411" s="1309"/>
      <c r="WIU411" s="1309"/>
      <c r="WIV411" s="1309"/>
      <c r="WIW411" s="1309"/>
      <c r="WIX411" s="1309"/>
      <c r="WIY411" s="1309"/>
      <c r="WIZ411" s="1309"/>
      <c r="WJA411" s="1309"/>
      <c r="WJB411" s="1309"/>
      <c r="WJC411" s="1309"/>
      <c r="WJD411" s="1309"/>
      <c r="WJE411" s="1309"/>
      <c r="WJF411" s="1309"/>
      <c r="WJG411" s="1309"/>
      <c r="WJH411" s="1309"/>
      <c r="WJI411" s="1309"/>
      <c r="WJJ411" s="1309"/>
      <c r="WJK411" s="1309"/>
      <c r="WJL411" s="1309"/>
      <c r="WJM411" s="1309"/>
      <c r="WJN411" s="1309"/>
      <c r="WJO411" s="1309"/>
      <c r="WJP411" s="1309"/>
      <c r="WJQ411" s="1309"/>
      <c r="WJR411" s="1309"/>
      <c r="WJS411" s="1309"/>
      <c r="WJT411" s="1309"/>
      <c r="WJU411" s="1309"/>
      <c r="WJV411" s="1309"/>
      <c r="WJW411" s="1309"/>
      <c r="WJX411" s="1309"/>
      <c r="WJY411" s="1309"/>
      <c r="WJZ411" s="1309"/>
      <c r="WKA411" s="1309"/>
      <c r="WKB411" s="1309"/>
      <c r="WKC411" s="1309"/>
      <c r="WKD411" s="1309"/>
      <c r="WKE411" s="1309"/>
      <c r="WKF411" s="1309"/>
      <c r="WKG411" s="1309"/>
      <c r="WKH411" s="1309"/>
      <c r="WKI411" s="1309"/>
      <c r="WKJ411" s="1309"/>
      <c r="WKK411" s="1309"/>
      <c r="WKL411" s="1309"/>
      <c r="WKM411" s="1309"/>
      <c r="WKN411" s="1309"/>
      <c r="WKO411" s="1309"/>
      <c r="WKP411" s="1309"/>
      <c r="WKQ411" s="1309"/>
      <c r="WKR411" s="1309"/>
      <c r="WKS411" s="1309"/>
      <c r="WKT411" s="1309"/>
      <c r="WKU411" s="1309"/>
      <c r="WKV411" s="1309"/>
      <c r="WKW411" s="1309"/>
      <c r="WKX411" s="1309"/>
      <c r="WKY411" s="1309"/>
      <c r="WKZ411" s="1309"/>
      <c r="WLA411" s="1309"/>
      <c r="WLB411" s="1309"/>
      <c r="WLC411" s="1309"/>
      <c r="WLD411" s="1309"/>
      <c r="WLE411" s="1309"/>
      <c r="WLF411" s="1309"/>
      <c r="WLG411" s="1309"/>
      <c r="WLH411" s="1309"/>
      <c r="WLI411" s="1309"/>
      <c r="WLJ411" s="1309"/>
      <c r="WLK411" s="1309"/>
      <c r="WLL411" s="1309"/>
      <c r="WLM411" s="1309"/>
      <c r="WLN411" s="1309"/>
      <c r="WLO411" s="1309"/>
      <c r="WLP411" s="1309"/>
      <c r="WLQ411" s="1309"/>
      <c r="WLR411" s="1309"/>
      <c r="WLS411" s="1309"/>
      <c r="WLT411" s="1309"/>
      <c r="WLU411" s="1309"/>
      <c r="WLV411" s="1309"/>
      <c r="WLW411" s="1309"/>
      <c r="WLX411" s="1309"/>
      <c r="WLY411" s="1309"/>
      <c r="WLZ411" s="1309"/>
      <c r="WMA411" s="1309"/>
      <c r="WMB411" s="1309"/>
      <c r="WMC411" s="1309"/>
      <c r="WMD411" s="1309"/>
      <c r="WME411" s="1309"/>
      <c r="WMF411" s="1309"/>
      <c r="WMG411" s="1309"/>
      <c r="WMH411" s="1309"/>
      <c r="WMI411" s="1309"/>
      <c r="WMJ411" s="1309"/>
      <c r="WMK411" s="1309"/>
      <c r="WML411" s="1309"/>
      <c r="WMM411" s="1309"/>
      <c r="WMN411" s="1309"/>
      <c r="WMO411" s="1309"/>
      <c r="WMP411" s="1309"/>
      <c r="WMQ411" s="1309"/>
      <c r="WMR411" s="1309"/>
      <c r="WMS411" s="1309"/>
      <c r="WMT411" s="1309"/>
      <c r="WMU411" s="1309"/>
      <c r="WMV411" s="1309"/>
      <c r="WMW411" s="1309"/>
      <c r="WMX411" s="1309"/>
      <c r="WMY411" s="1309"/>
      <c r="WMZ411" s="1309"/>
      <c r="WNA411" s="1309"/>
      <c r="WNB411" s="1309"/>
      <c r="WNC411" s="1309"/>
      <c r="WND411" s="1309"/>
      <c r="WNE411" s="1309"/>
      <c r="WNF411" s="1309"/>
      <c r="WNG411" s="1309"/>
      <c r="WNH411" s="1309"/>
      <c r="WNI411" s="1309"/>
      <c r="WNJ411" s="1309"/>
      <c r="WNK411" s="1309"/>
      <c r="WNL411" s="1309"/>
      <c r="WNM411" s="1309"/>
      <c r="WNN411" s="1309"/>
      <c r="WNO411" s="1309"/>
      <c r="WNP411" s="1309"/>
      <c r="WNQ411" s="1309"/>
      <c r="WNR411" s="1309"/>
      <c r="WNS411" s="1309"/>
      <c r="WNT411" s="1309"/>
      <c r="WNU411" s="1309"/>
      <c r="WNV411" s="1309"/>
      <c r="WNW411" s="1309"/>
      <c r="WNX411" s="1309"/>
      <c r="WNY411" s="1309"/>
      <c r="WNZ411" s="1309"/>
      <c r="WOA411" s="1309"/>
      <c r="WOB411" s="1309"/>
      <c r="WOC411" s="1309"/>
      <c r="WOD411" s="1309"/>
      <c r="WOE411" s="1309"/>
      <c r="WOF411" s="1309"/>
      <c r="WOG411" s="1309"/>
      <c r="WOH411" s="1309"/>
      <c r="WOI411" s="1309"/>
      <c r="WOJ411" s="1309"/>
      <c r="WOK411" s="1309"/>
      <c r="WOL411" s="1309"/>
      <c r="WOM411" s="1309"/>
      <c r="WON411" s="1309"/>
      <c r="WOO411" s="1309"/>
      <c r="WOP411" s="1309"/>
      <c r="WOQ411" s="1309"/>
      <c r="WOR411" s="1309"/>
      <c r="WOS411" s="1309"/>
      <c r="WOT411" s="1309"/>
      <c r="WOU411" s="1309"/>
      <c r="WOV411" s="1309"/>
      <c r="WOW411" s="1309"/>
      <c r="WOX411" s="1309"/>
      <c r="WOY411" s="1309"/>
      <c r="WOZ411" s="1309"/>
      <c r="WPA411" s="1309"/>
      <c r="WPB411" s="1309"/>
      <c r="WPC411" s="1309"/>
      <c r="WPD411" s="1309"/>
      <c r="WPE411" s="1309"/>
      <c r="WPF411" s="1309"/>
      <c r="WPG411" s="1309"/>
      <c r="WPH411" s="1309"/>
      <c r="WPI411" s="1309"/>
      <c r="WPJ411" s="1309"/>
      <c r="WPK411" s="1309"/>
      <c r="WPL411" s="1309"/>
      <c r="WPM411" s="1309"/>
      <c r="WPN411" s="1309"/>
      <c r="WPO411" s="1309"/>
      <c r="WPP411" s="1309"/>
      <c r="WPQ411" s="1309"/>
      <c r="WPR411" s="1309"/>
      <c r="WPS411" s="1309"/>
      <c r="WPT411" s="1309"/>
      <c r="WPU411" s="1309"/>
      <c r="WPV411" s="1309"/>
      <c r="WPW411" s="1309"/>
      <c r="WPX411" s="1309"/>
      <c r="WPY411" s="1309"/>
      <c r="WPZ411" s="1309"/>
      <c r="WQA411" s="1309"/>
      <c r="WQB411" s="1309"/>
      <c r="WQC411" s="1309"/>
      <c r="WQD411" s="1309"/>
      <c r="WQE411" s="1309"/>
      <c r="WQF411" s="1309"/>
      <c r="WQG411" s="1309"/>
      <c r="WQH411" s="1309"/>
      <c r="WQI411" s="1309"/>
      <c r="WQJ411" s="1309"/>
      <c r="WQK411" s="1309"/>
      <c r="WQL411" s="1309"/>
      <c r="WQM411" s="1309"/>
      <c r="WQN411" s="1309"/>
      <c r="WQO411" s="1309"/>
      <c r="WQP411" s="1309"/>
      <c r="WQQ411" s="1309"/>
      <c r="WQR411" s="1309"/>
      <c r="WQS411" s="1309"/>
      <c r="WQT411" s="1309"/>
      <c r="WQU411" s="1309"/>
      <c r="WQV411" s="1309"/>
      <c r="WQW411" s="1309"/>
      <c r="WQX411" s="1309"/>
      <c r="WQY411" s="1309"/>
      <c r="WQZ411" s="1309"/>
      <c r="WRA411" s="1309"/>
      <c r="WRB411" s="1309"/>
      <c r="WRC411" s="1309"/>
      <c r="WRD411" s="1309"/>
      <c r="WRE411" s="1309"/>
      <c r="WRF411" s="1309"/>
      <c r="WRG411" s="1309"/>
      <c r="WRH411" s="1309"/>
      <c r="WRI411" s="1309"/>
      <c r="WRJ411" s="1309"/>
      <c r="WRK411" s="1309"/>
      <c r="WRL411" s="1309"/>
      <c r="WRM411" s="1309"/>
      <c r="WRN411" s="1309"/>
      <c r="WRO411" s="1309"/>
      <c r="WRP411" s="1309"/>
      <c r="WRQ411" s="1309"/>
      <c r="WRR411" s="1309"/>
      <c r="WRS411" s="1309"/>
      <c r="WRT411" s="1309"/>
      <c r="WRU411" s="1309"/>
      <c r="WRV411" s="1309"/>
      <c r="WRW411" s="1309"/>
      <c r="WRX411" s="1309"/>
      <c r="WRY411" s="1309"/>
      <c r="WRZ411" s="1309"/>
      <c r="WSA411" s="1309"/>
      <c r="WSB411" s="1309"/>
      <c r="WSC411" s="1309"/>
      <c r="WSD411" s="1309"/>
      <c r="WSE411" s="1309"/>
      <c r="WSF411" s="1309"/>
      <c r="WSG411" s="1309"/>
      <c r="WSH411" s="1309"/>
      <c r="WSI411" s="1309"/>
      <c r="WSJ411" s="1309"/>
      <c r="WSK411" s="1309"/>
      <c r="WSL411" s="1309"/>
      <c r="WSM411" s="1309"/>
      <c r="WSN411" s="1309"/>
      <c r="WSO411" s="1309"/>
      <c r="WSP411" s="1309"/>
      <c r="WSQ411" s="1309"/>
      <c r="WSR411" s="1309"/>
      <c r="WSS411" s="1309"/>
      <c r="WST411" s="1309"/>
      <c r="WSU411" s="1309"/>
      <c r="WSV411" s="1309"/>
      <c r="WSW411" s="1309"/>
      <c r="WSX411" s="1309"/>
      <c r="WSY411" s="1309"/>
      <c r="WSZ411" s="1309"/>
      <c r="WTA411" s="1309"/>
      <c r="WTB411" s="1309"/>
      <c r="WTC411" s="1309"/>
      <c r="WTD411" s="1309"/>
      <c r="WTE411" s="1309"/>
      <c r="WTF411" s="1309"/>
      <c r="WTG411" s="1309"/>
      <c r="WTH411" s="1309"/>
      <c r="WTI411" s="1309"/>
      <c r="WTJ411" s="1309"/>
      <c r="WTK411" s="1309"/>
      <c r="WTL411" s="1309"/>
      <c r="WTM411" s="1309"/>
      <c r="WTN411" s="1309"/>
      <c r="WTO411" s="1309"/>
      <c r="WTP411" s="1309"/>
      <c r="WTQ411" s="1309"/>
      <c r="WTR411" s="1309"/>
      <c r="WTS411" s="1309"/>
      <c r="WTT411" s="1309"/>
      <c r="WTU411" s="1309"/>
      <c r="WTV411" s="1309"/>
      <c r="WTW411" s="1309"/>
      <c r="WTX411" s="1309"/>
      <c r="WTY411" s="1309"/>
      <c r="WTZ411" s="1309"/>
      <c r="WUA411" s="1309"/>
      <c r="WUB411" s="1309"/>
      <c r="WUC411" s="1309"/>
      <c r="WUD411" s="1309"/>
      <c r="WUE411" s="1309"/>
      <c r="WUF411" s="1309"/>
      <c r="WUG411" s="1309"/>
      <c r="WUH411" s="1309"/>
      <c r="WUI411" s="1309"/>
      <c r="WUJ411" s="1309"/>
      <c r="WUK411" s="1309"/>
      <c r="WUL411" s="1309"/>
      <c r="WUM411" s="1309"/>
      <c r="WUN411" s="1309"/>
      <c r="WUO411" s="1309"/>
      <c r="WUP411" s="1309"/>
      <c r="WUQ411" s="1309"/>
      <c r="WUR411" s="1309"/>
      <c r="WUS411" s="1309"/>
      <c r="WUT411" s="1309"/>
      <c r="WUU411" s="1309"/>
      <c r="WUV411" s="1309"/>
      <c r="WUW411" s="1309"/>
      <c r="WUX411" s="1309"/>
      <c r="WUY411" s="1309"/>
      <c r="WUZ411" s="1309"/>
      <c r="WVA411" s="1309"/>
      <c r="WVB411" s="1309"/>
      <c r="WVC411" s="1309"/>
      <c r="WVD411" s="1309"/>
      <c r="WVE411" s="1309"/>
      <c r="WVF411" s="1309"/>
      <c r="WVG411" s="1309"/>
      <c r="WVH411" s="1309"/>
      <c r="WVI411" s="1309"/>
      <c r="WVJ411" s="1309"/>
      <c r="WVK411" s="1309"/>
      <c r="WVL411" s="1309"/>
      <c r="WVM411" s="1309"/>
      <c r="WVN411" s="1309"/>
      <c r="WVO411" s="1309"/>
      <c r="WVP411" s="1309"/>
      <c r="WVQ411" s="1309"/>
      <c r="WVR411" s="1309"/>
      <c r="WVS411" s="1309"/>
      <c r="WVT411" s="1309"/>
      <c r="WVU411" s="1309"/>
      <c r="WVV411" s="1309"/>
      <c r="WVW411" s="1309"/>
      <c r="WVX411" s="1309"/>
      <c r="WVY411" s="1309"/>
      <c r="WVZ411" s="1309"/>
      <c r="WWA411" s="1309"/>
      <c r="WWB411" s="1309"/>
      <c r="WWC411" s="1309"/>
      <c r="WWD411" s="1309"/>
      <c r="WWE411" s="1309"/>
      <c r="WWF411" s="1309"/>
      <c r="WWG411" s="1309"/>
      <c r="WWH411" s="1309"/>
      <c r="WWI411" s="1309"/>
      <c r="WWJ411" s="1309"/>
      <c r="WWK411" s="1309"/>
      <c r="WWL411" s="1309"/>
      <c r="WWM411" s="1309"/>
      <c r="WWN411" s="1309"/>
      <c r="WWO411" s="1309"/>
      <c r="WWP411" s="1309"/>
      <c r="WWQ411" s="1309"/>
      <c r="WWR411" s="1309"/>
      <c r="WWS411" s="1309"/>
      <c r="WWT411" s="1309"/>
      <c r="WWU411" s="1309"/>
      <c r="WWV411" s="1309"/>
      <c r="WWW411" s="1309"/>
      <c r="WWX411" s="1309"/>
      <c r="WWY411" s="1309"/>
      <c r="WWZ411" s="1309"/>
      <c r="WXA411" s="1309"/>
      <c r="WXB411" s="1309"/>
      <c r="WXC411" s="1309"/>
      <c r="WXD411" s="1309"/>
      <c r="WXE411" s="1309"/>
      <c r="WXF411" s="1309"/>
      <c r="WXG411" s="1309"/>
      <c r="WXH411" s="1309"/>
      <c r="WXI411" s="1309"/>
      <c r="WXJ411" s="1309"/>
      <c r="WXK411" s="1309"/>
      <c r="WXL411" s="1309"/>
      <c r="WXM411" s="1309"/>
      <c r="WXN411" s="1309"/>
      <c r="WXO411" s="1309"/>
      <c r="WXP411" s="1309"/>
      <c r="WXQ411" s="1309"/>
      <c r="WXR411" s="1309"/>
      <c r="WXS411" s="1309"/>
      <c r="WXT411" s="1309"/>
      <c r="WXU411" s="1309"/>
      <c r="WXV411" s="1309"/>
      <c r="WXW411" s="1309"/>
      <c r="WXX411" s="1309"/>
      <c r="WXY411" s="1309"/>
      <c r="WXZ411" s="1309"/>
      <c r="WYA411" s="1309"/>
      <c r="WYB411" s="1309"/>
      <c r="WYC411" s="1309"/>
      <c r="WYD411" s="1309"/>
      <c r="WYE411" s="1309"/>
      <c r="WYF411" s="1309"/>
      <c r="WYG411" s="1309"/>
      <c r="WYH411" s="1309"/>
      <c r="WYI411" s="1309"/>
      <c r="WYJ411" s="1309"/>
      <c r="WYK411" s="1309"/>
      <c r="WYL411" s="1309"/>
      <c r="WYM411" s="1309"/>
      <c r="WYN411" s="1309"/>
      <c r="WYO411" s="1309"/>
      <c r="WYP411" s="1309"/>
      <c r="WYQ411" s="1309"/>
      <c r="WYR411" s="1309"/>
      <c r="WYS411" s="1309"/>
      <c r="WYT411" s="1309"/>
      <c r="WYU411" s="1309"/>
      <c r="WYV411" s="1309"/>
      <c r="WYW411" s="1309"/>
      <c r="WYX411" s="1309"/>
      <c r="WYY411" s="1309"/>
      <c r="WYZ411" s="1309"/>
      <c r="WZA411" s="1309"/>
      <c r="WZB411" s="1309"/>
      <c r="WZC411" s="1309"/>
      <c r="WZD411" s="1309"/>
      <c r="WZE411" s="1309"/>
      <c r="WZF411" s="1309"/>
      <c r="WZG411" s="1309"/>
      <c r="WZH411" s="1309"/>
      <c r="WZI411" s="1309"/>
      <c r="WZJ411" s="1309"/>
      <c r="WZK411" s="1309"/>
      <c r="WZL411" s="1309"/>
      <c r="WZM411" s="1309"/>
      <c r="WZN411" s="1309"/>
      <c r="WZO411" s="1309"/>
      <c r="WZP411" s="1309"/>
      <c r="WZQ411" s="1309"/>
      <c r="WZR411" s="1309"/>
      <c r="WZS411" s="1309"/>
      <c r="WZT411" s="1309"/>
      <c r="WZU411" s="1309"/>
      <c r="WZV411" s="1309"/>
      <c r="WZW411" s="1309"/>
      <c r="WZX411" s="1309"/>
      <c r="WZY411" s="1309"/>
      <c r="WZZ411" s="1309"/>
      <c r="XAA411" s="1309"/>
      <c r="XAB411" s="1309"/>
      <c r="XAC411" s="1309"/>
      <c r="XAD411" s="1309"/>
      <c r="XAE411" s="1309"/>
      <c r="XAF411" s="1309"/>
      <c r="XAG411" s="1309"/>
      <c r="XAH411" s="1309"/>
      <c r="XAI411" s="1309"/>
      <c r="XAJ411" s="1309"/>
      <c r="XAK411" s="1309"/>
      <c r="XAL411" s="1309"/>
      <c r="XAM411" s="1309"/>
      <c r="XAN411" s="1309"/>
      <c r="XAO411" s="1309"/>
      <c r="XAP411" s="1309"/>
      <c r="XAQ411" s="1309"/>
      <c r="XAR411" s="1309"/>
      <c r="XAS411" s="1309"/>
      <c r="XAT411" s="1309"/>
      <c r="XAU411" s="1309"/>
      <c r="XAV411" s="1309"/>
      <c r="XAW411" s="1309"/>
      <c r="XAX411" s="1309"/>
      <c r="XAY411" s="1309"/>
      <c r="XAZ411" s="1309"/>
      <c r="XBA411" s="1309"/>
      <c r="XBB411" s="1309"/>
      <c r="XBC411" s="1309"/>
      <c r="XBD411" s="1309"/>
      <c r="XBE411" s="1309"/>
      <c r="XBF411" s="1309"/>
      <c r="XBG411" s="1309"/>
      <c r="XBH411" s="1309"/>
      <c r="XBI411" s="1309"/>
      <c r="XBJ411" s="1309"/>
      <c r="XBK411" s="1309"/>
      <c r="XBL411" s="1309"/>
      <c r="XBM411" s="1309"/>
      <c r="XBN411" s="1309"/>
      <c r="XBO411" s="1309"/>
      <c r="XBP411" s="1309"/>
      <c r="XBQ411" s="1309"/>
      <c r="XBR411" s="1309"/>
      <c r="XBS411" s="1309"/>
      <c r="XBT411" s="1309"/>
      <c r="XBU411" s="1309"/>
      <c r="XBV411" s="1309"/>
      <c r="XBW411" s="1309"/>
      <c r="XBX411" s="1309"/>
      <c r="XBY411" s="1309"/>
      <c r="XBZ411" s="1309"/>
      <c r="XCA411" s="1309"/>
      <c r="XCB411" s="1309"/>
      <c r="XCC411" s="1309"/>
      <c r="XCD411" s="1309"/>
      <c r="XCE411" s="1309"/>
      <c r="XCF411" s="1309"/>
      <c r="XCG411" s="1309"/>
      <c r="XCH411" s="1309"/>
      <c r="XCI411" s="1309"/>
      <c r="XCJ411" s="1309"/>
      <c r="XCK411" s="1309"/>
      <c r="XCL411" s="1309"/>
      <c r="XCM411" s="1309"/>
      <c r="XCN411" s="1309"/>
      <c r="XCO411" s="1309"/>
      <c r="XCP411" s="1309"/>
      <c r="XCQ411" s="1309"/>
      <c r="XCR411" s="1309"/>
      <c r="XCS411" s="1309"/>
      <c r="XCT411" s="1309"/>
      <c r="XCU411" s="1309"/>
      <c r="XCV411" s="1309"/>
      <c r="XCW411" s="1309"/>
      <c r="XCX411" s="1309"/>
      <c r="XCY411" s="1309"/>
      <c r="XCZ411" s="1309"/>
      <c r="XDA411" s="1309"/>
      <c r="XDB411" s="1309"/>
      <c r="XDC411" s="1309"/>
      <c r="XDD411" s="1309"/>
      <c r="XDE411" s="1309"/>
      <c r="XDF411" s="1309"/>
      <c r="XDG411" s="1309"/>
      <c r="XDH411" s="1309"/>
      <c r="XDI411" s="1309"/>
      <c r="XDJ411" s="1309"/>
      <c r="XDK411" s="1309"/>
      <c r="XDL411" s="1309"/>
      <c r="XDM411" s="1309"/>
      <c r="XDN411" s="1309"/>
      <c r="XDO411" s="1309"/>
      <c r="XDP411" s="1309"/>
      <c r="XDQ411" s="1309"/>
      <c r="XDR411" s="1309"/>
      <c r="XDS411" s="1309"/>
      <c r="XDT411" s="1309"/>
      <c r="XDU411" s="1309"/>
      <c r="XDV411" s="1309"/>
      <c r="XDW411" s="1309"/>
      <c r="XDX411" s="1309"/>
      <c r="XDY411" s="1309"/>
      <c r="XDZ411" s="1309"/>
      <c r="XEA411" s="1309"/>
      <c r="XEB411" s="1309"/>
      <c r="XEC411" s="1309"/>
      <c r="XED411" s="1309"/>
      <c r="XEE411" s="1309"/>
      <c r="XEF411" s="1309"/>
      <c r="XEG411" s="1309"/>
      <c r="XEH411" s="1309"/>
      <c r="XEI411" s="1309"/>
      <c r="XEJ411" s="1309"/>
      <c r="XEK411" s="1309"/>
      <c r="XEL411" s="1309"/>
      <c r="XEM411" s="1309"/>
      <c r="XEN411" s="1309"/>
      <c r="XEO411" s="1309"/>
      <c r="XEP411" s="1309"/>
      <c r="XEQ411" s="1309"/>
      <c r="XER411" s="1309"/>
    </row>
    <row r="412" spans="1:16372" ht="19.5" customHeight="1" x14ac:dyDescent="0.2">
      <c r="A412" s="1309"/>
      <c r="B412" s="1315" t="s">
        <v>861</v>
      </c>
      <c r="C412" s="1316">
        <v>0</v>
      </c>
      <c r="D412" s="1316">
        <v>0</v>
      </c>
      <c r="E412" s="1317">
        <v>0</v>
      </c>
      <c r="F412" s="1310"/>
      <c r="G412" s="1314"/>
      <c r="H412" s="1309"/>
      <c r="I412" s="1310"/>
      <c r="J412" s="1310"/>
      <c r="K412" s="1309"/>
      <c r="L412" s="1309"/>
      <c r="M412" s="1309"/>
      <c r="N412" s="1309"/>
      <c r="O412" s="1309"/>
      <c r="P412" s="1309"/>
      <c r="Q412" s="1309"/>
      <c r="R412" s="1309"/>
      <c r="S412" s="1309"/>
      <c r="T412" s="1309"/>
      <c r="U412" s="1309"/>
      <c r="V412" s="1309"/>
      <c r="W412" s="1309"/>
      <c r="X412" s="1309"/>
      <c r="Y412" s="1309"/>
      <c r="Z412" s="1309"/>
      <c r="AA412" s="1309"/>
      <c r="AB412" s="1309"/>
      <c r="AC412" s="1309"/>
      <c r="AD412" s="1309"/>
      <c r="AE412" s="1309"/>
      <c r="AF412" s="1309"/>
      <c r="AG412" s="1309"/>
      <c r="AH412" s="1309"/>
      <c r="AI412" s="1309"/>
      <c r="AJ412" s="1309"/>
      <c r="AK412" s="1309"/>
      <c r="AL412" s="1309"/>
      <c r="AM412" s="1309"/>
      <c r="AN412" s="1309"/>
      <c r="AO412" s="1309"/>
      <c r="AP412" s="1309"/>
      <c r="AQ412" s="1309"/>
      <c r="AR412" s="1309"/>
      <c r="AS412" s="1309"/>
      <c r="AT412" s="1309"/>
      <c r="AU412" s="1309"/>
      <c r="AV412" s="1309"/>
      <c r="AW412" s="1309"/>
      <c r="AX412" s="1309"/>
      <c r="AY412" s="1309"/>
      <c r="AZ412" s="1309"/>
      <c r="BA412" s="1309"/>
      <c r="BB412" s="1309"/>
      <c r="BC412" s="1309"/>
      <c r="BD412" s="1309"/>
      <c r="BE412" s="1309"/>
      <c r="BF412" s="1309"/>
      <c r="BG412" s="1309"/>
      <c r="BH412" s="1309"/>
      <c r="BI412" s="1309"/>
      <c r="BJ412" s="1309"/>
      <c r="BK412" s="1309"/>
      <c r="BL412" s="1309"/>
      <c r="BM412" s="1309"/>
      <c r="BN412" s="1309"/>
      <c r="BO412" s="1309"/>
      <c r="BP412" s="1309"/>
      <c r="BQ412" s="1309"/>
      <c r="BR412" s="1309"/>
      <c r="BS412" s="1309"/>
      <c r="BT412" s="1309"/>
      <c r="BU412" s="1309"/>
      <c r="BV412" s="1309"/>
      <c r="BW412" s="1309"/>
      <c r="BX412" s="1309"/>
      <c r="BY412" s="1309"/>
      <c r="BZ412" s="1309"/>
      <c r="CA412" s="1309"/>
      <c r="CB412" s="1309"/>
      <c r="CC412" s="1309"/>
      <c r="CD412" s="1309"/>
      <c r="CE412" s="1309"/>
      <c r="CF412" s="1309"/>
      <c r="CG412" s="1309"/>
      <c r="CH412" s="1309"/>
      <c r="CI412" s="1309"/>
      <c r="CJ412" s="1309"/>
      <c r="CK412" s="1309"/>
      <c r="CL412" s="1309"/>
      <c r="CM412" s="1309"/>
      <c r="CN412" s="1309"/>
      <c r="CO412" s="1309"/>
      <c r="CP412" s="1309"/>
      <c r="CQ412" s="1309"/>
      <c r="CR412" s="1309"/>
      <c r="CS412" s="1309"/>
      <c r="CT412" s="1309"/>
      <c r="CU412" s="1309"/>
      <c r="CV412" s="1309"/>
      <c r="CW412" s="1309"/>
      <c r="CX412" s="1309"/>
      <c r="CY412" s="1309"/>
      <c r="CZ412" s="1309"/>
      <c r="DA412" s="1309"/>
      <c r="DB412" s="1309"/>
      <c r="DC412" s="1309"/>
      <c r="DD412" s="1309"/>
      <c r="DE412" s="1309"/>
      <c r="DF412" s="1309"/>
      <c r="DG412" s="1309"/>
      <c r="DH412" s="1309"/>
      <c r="DI412" s="1309"/>
      <c r="DJ412" s="1309"/>
      <c r="DK412" s="1309"/>
      <c r="DL412" s="1309"/>
      <c r="DM412" s="1309"/>
      <c r="DN412" s="1309"/>
      <c r="DO412" s="1309"/>
      <c r="DP412" s="1309"/>
      <c r="DQ412" s="1309"/>
      <c r="DR412" s="1309"/>
      <c r="DS412" s="1309"/>
      <c r="DT412" s="1309"/>
      <c r="DU412" s="1309"/>
      <c r="DV412" s="1309"/>
      <c r="DW412" s="1309"/>
      <c r="DX412" s="1309"/>
      <c r="DY412" s="1309"/>
      <c r="DZ412" s="1309"/>
      <c r="EA412" s="1309"/>
      <c r="EB412" s="1309"/>
      <c r="EC412" s="1309"/>
      <c r="ED412" s="1309"/>
      <c r="EE412" s="1309"/>
      <c r="EF412" s="1309"/>
      <c r="EG412" s="1309"/>
      <c r="EH412" s="1309"/>
      <c r="EI412" s="1309"/>
      <c r="EJ412" s="1309"/>
      <c r="EK412" s="1309"/>
      <c r="EL412" s="1309"/>
      <c r="EM412" s="1309"/>
      <c r="EN412" s="1309"/>
      <c r="EO412" s="1309"/>
      <c r="EP412" s="1309"/>
      <c r="EQ412" s="1309"/>
      <c r="ER412" s="1309"/>
      <c r="ES412" s="1309"/>
      <c r="ET412" s="1309"/>
      <c r="EU412" s="1309"/>
      <c r="EV412" s="1309"/>
      <c r="EW412" s="1309"/>
      <c r="EX412" s="1309"/>
      <c r="EY412" s="1309"/>
      <c r="EZ412" s="1309"/>
      <c r="FA412" s="1309"/>
      <c r="FB412" s="1309"/>
      <c r="FC412" s="1309"/>
      <c r="FD412" s="1309"/>
      <c r="FE412" s="1309"/>
      <c r="FF412" s="1309"/>
      <c r="FG412" s="1309"/>
      <c r="FH412" s="1309"/>
      <c r="FI412" s="1309"/>
      <c r="FJ412" s="1309"/>
      <c r="FK412" s="1309"/>
      <c r="FL412" s="1309"/>
      <c r="FM412" s="1309"/>
      <c r="FN412" s="1309"/>
      <c r="FO412" s="1309"/>
      <c r="FP412" s="1309"/>
      <c r="FQ412" s="1309"/>
      <c r="FR412" s="1309"/>
      <c r="FS412" s="1309"/>
      <c r="FT412" s="1309"/>
      <c r="FU412" s="1309"/>
      <c r="FV412" s="1309"/>
      <c r="FW412" s="1309"/>
      <c r="FX412" s="1309"/>
      <c r="FY412" s="1309"/>
      <c r="FZ412" s="1309"/>
      <c r="GA412" s="1309"/>
      <c r="GB412" s="1309"/>
      <c r="GC412" s="1309"/>
      <c r="GD412" s="1309"/>
      <c r="GE412" s="1309"/>
      <c r="GF412" s="1309"/>
      <c r="GG412" s="1309"/>
      <c r="GH412" s="1309"/>
      <c r="GI412" s="1309"/>
      <c r="GJ412" s="1309"/>
      <c r="GK412" s="1309"/>
      <c r="GL412" s="1309"/>
      <c r="GM412" s="1309"/>
      <c r="GN412" s="1309"/>
      <c r="GO412" s="1309"/>
      <c r="GP412" s="1309"/>
      <c r="GQ412" s="1309"/>
      <c r="GR412" s="1309"/>
      <c r="GS412" s="1309"/>
      <c r="GT412" s="1309"/>
      <c r="GU412" s="1309"/>
      <c r="GV412" s="1309"/>
      <c r="GW412" s="1309"/>
      <c r="GX412" s="1309"/>
      <c r="GY412" s="1309"/>
      <c r="GZ412" s="1309"/>
      <c r="HA412" s="1309"/>
      <c r="HB412" s="1309"/>
      <c r="HC412" s="1309"/>
      <c r="HD412" s="1309"/>
      <c r="HE412" s="1309"/>
      <c r="HF412" s="1309"/>
      <c r="HG412" s="1309"/>
      <c r="HH412" s="1309"/>
      <c r="HI412" s="1309"/>
      <c r="HJ412" s="1309"/>
      <c r="HK412" s="1309"/>
      <c r="HL412" s="1309"/>
      <c r="HM412" s="1309"/>
      <c r="HN412" s="1309"/>
      <c r="HO412" s="1309"/>
      <c r="HP412" s="1309"/>
      <c r="HQ412" s="1309"/>
      <c r="HR412" s="1309"/>
      <c r="HS412" s="1309"/>
      <c r="HT412" s="1309"/>
      <c r="HU412" s="1309"/>
      <c r="HV412" s="1309"/>
      <c r="HW412" s="1309"/>
      <c r="HX412" s="1309"/>
      <c r="HY412" s="1309"/>
      <c r="HZ412" s="1309"/>
      <c r="IA412" s="1309"/>
      <c r="IB412" s="1309"/>
      <c r="IC412" s="1309"/>
      <c r="ID412" s="1309"/>
      <c r="IE412" s="1309"/>
      <c r="IF412" s="1309"/>
      <c r="IG412" s="1309"/>
      <c r="IH412" s="1309"/>
      <c r="II412" s="1309"/>
      <c r="IJ412" s="1309"/>
      <c r="IK412" s="1309"/>
      <c r="IL412" s="1309"/>
      <c r="IM412" s="1309"/>
      <c r="IN412" s="1309"/>
      <c r="IO412" s="1309"/>
      <c r="IP412" s="1309"/>
      <c r="IQ412" s="1309"/>
      <c r="IR412" s="1309"/>
      <c r="IS412" s="1309"/>
      <c r="IT412" s="1309"/>
      <c r="IU412" s="1309"/>
      <c r="IV412" s="1309"/>
      <c r="IW412" s="1309"/>
      <c r="IX412" s="1309"/>
      <c r="IY412" s="1309"/>
      <c r="IZ412" s="1309"/>
      <c r="JA412" s="1309"/>
      <c r="JB412" s="1309"/>
      <c r="JC412" s="1309"/>
      <c r="JD412" s="1309"/>
      <c r="JE412" s="1309"/>
      <c r="JF412" s="1309"/>
      <c r="JG412" s="1309"/>
      <c r="JH412" s="1309"/>
      <c r="JI412" s="1309"/>
      <c r="JJ412" s="1309"/>
      <c r="JK412" s="1309"/>
      <c r="JL412" s="1309"/>
      <c r="JM412" s="1309"/>
      <c r="JN412" s="1309"/>
      <c r="JO412" s="1309"/>
      <c r="JP412" s="1309"/>
      <c r="JQ412" s="1309"/>
      <c r="JR412" s="1309"/>
      <c r="JS412" s="1309"/>
      <c r="JT412" s="1309"/>
      <c r="JU412" s="1309"/>
      <c r="JV412" s="1309"/>
      <c r="JW412" s="1309"/>
      <c r="JX412" s="1309"/>
      <c r="JY412" s="1309"/>
      <c r="JZ412" s="1309"/>
      <c r="KA412" s="1309"/>
      <c r="KB412" s="1309"/>
      <c r="KC412" s="1309"/>
      <c r="KD412" s="1309"/>
      <c r="KE412" s="1309"/>
      <c r="KF412" s="1309"/>
      <c r="KG412" s="1309"/>
      <c r="KH412" s="1309"/>
      <c r="KI412" s="1309"/>
      <c r="KJ412" s="1309"/>
      <c r="KK412" s="1309"/>
      <c r="KL412" s="1309"/>
      <c r="KM412" s="1309"/>
      <c r="KN412" s="1309"/>
      <c r="KO412" s="1309"/>
      <c r="KP412" s="1309"/>
      <c r="KQ412" s="1309"/>
      <c r="KR412" s="1309"/>
      <c r="KS412" s="1309"/>
      <c r="KT412" s="1309"/>
      <c r="KU412" s="1309"/>
      <c r="KV412" s="1309"/>
      <c r="KW412" s="1309"/>
      <c r="KX412" s="1309"/>
      <c r="KY412" s="1309"/>
      <c r="KZ412" s="1309"/>
      <c r="LA412" s="1309"/>
      <c r="LB412" s="1309"/>
      <c r="LC412" s="1309"/>
      <c r="LD412" s="1309"/>
      <c r="LE412" s="1309"/>
      <c r="LF412" s="1309"/>
      <c r="LG412" s="1309"/>
      <c r="LH412" s="1309"/>
      <c r="LI412" s="1309"/>
      <c r="LJ412" s="1309"/>
      <c r="LK412" s="1309"/>
      <c r="LL412" s="1309"/>
      <c r="LM412" s="1309"/>
      <c r="LN412" s="1309"/>
      <c r="LO412" s="1309"/>
      <c r="LP412" s="1309"/>
      <c r="LQ412" s="1309"/>
      <c r="LR412" s="1309"/>
      <c r="LS412" s="1309"/>
      <c r="LT412" s="1309"/>
      <c r="LU412" s="1309"/>
      <c r="LV412" s="1309"/>
      <c r="LW412" s="1309"/>
      <c r="LX412" s="1309"/>
      <c r="LY412" s="1309"/>
      <c r="LZ412" s="1309"/>
      <c r="MA412" s="1309"/>
      <c r="MB412" s="1309"/>
      <c r="MC412" s="1309"/>
      <c r="MD412" s="1309"/>
      <c r="ME412" s="1309"/>
      <c r="MF412" s="1309"/>
      <c r="MG412" s="1309"/>
      <c r="MH412" s="1309"/>
      <c r="MI412" s="1309"/>
      <c r="MJ412" s="1309"/>
      <c r="MK412" s="1309"/>
      <c r="ML412" s="1309"/>
      <c r="MM412" s="1309"/>
      <c r="MN412" s="1309"/>
      <c r="MO412" s="1309"/>
      <c r="MP412" s="1309"/>
      <c r="MQ412" s="1309"/>
      <c r="MR412" s="1309"/>
      <c r="MS412" s="1309"/>
      <c r="MT412" s="1309"/>
      <c r="MU412" s="1309"/>
      <c r="MV412" s="1309"/>
      <c r="MW412" s="1309"/>
      <c r="MX412" s="1309"/>
      <c r="MY412" s="1309"/>
      <c r="MZ412" s="1309"/>
      <c r="NA412" s="1309"/>
      <c r="NB412" s="1309"/>
      <c r="NC412" s="1309"/>
      <c r="ND412" s="1309"/>
      <c r="NE412" s="1309"/>
      <c r="NF412" s="1309"/>
      <c r="NG412" s="1309"/>
      <c r="NH412" s="1309"/>
      <c r="NI412" s="1309"/>
      <c r="NJ412" s="1309"/>
      <c r="NK412" s="1309"/>
      <c r="NL412" s="1309"/>
      <c r="NM412" s="1309"/>
      <c r="NN412" s="1309"/>
      <c r="NO412" s="1309"/>
      <c r="NP412" s="1309"/>
      <c r="NQ412" s="1309"/>
      <c r="NR412" s="1309"/>
      <c r="NS412" s="1309"/>
      <c r="NT412" s="1309"/>
      <c r="NU412" s="1309"/>
      <c r="NV412" s="1309"/>
      <c r="NW412" s="1309"/>
      <c r="NX412" s="1309"/>
      <c r="NY412" s="1309"/>
      <c r="NZ412" s="1309"/>
      <c r="OA412" s="1309"/>
      <c r="OB412" s="1309"/>
      <c r="OC412" s="1309"/>
      <c r="OD412" s="1309"/>
      <c r="OE412" s="1309"/>
      <c r="OF412" s="1309"/>
      <c r="OG412" s="1309"/>
      <c r="OH412" s="1309"/>
      <c r="OI412" s="1309"/>
      <c r="OJ412" s="1309"/>
      <c r="OK412" s="1309"/>
      <c r="OL412" s="1309"/>
      <c r="OM412" s="1309"/>
      <c r="ON412" s="1309"/>
      <c r="OO412" s="1309"/>
      <c r="OP412" s="1309"/>
      <c r="OQ412" s="1309"/>
      <c r="OR412" s="1309"/>
      <c r="OS412" s="1309"/>
      <c r="OT412" s="1309"/>
      <c r="OU412" s="1309"/>
      <c r="OV412" s="1309"/>
      <c r="OW412" s="1309"/>
      <c r="OX412" s="1309"/>
      <c r="OY412" s="1309"/>
      <c r="OZ412" s="1309"/>
      <c r="PA412" s="1309"/>
      <c r="PB412" s="1309"/>
      <c r="PC412" s="1309"/>
      <c r="PD412" s="1309"/>
      <c r="PE412" s="1309"/>
      <c r="PF412" s="1309"/>
      <c r="PG412" s="1309"/>
      <c r="PH412" s="1309"/>
      <c r="PI412" s="1309"/>
      <c r="PJ412" s="1309"/>
      <c r="PK412" s="1309"/>
      <c r="PL412" s="1309"/>
      <c r="PM412" s="1309"/>
      <c r="PN412" s="1309"/>
      <c r="PO412" s="1309"/>
      <c r="PP412" s="1309"/>
      <c r="PQ412" s="1309"/>
      <c r="PR412" s="1309"/>
      <c r="PS412" s="1309"/>
      <c r="PT412" s="1309"/>
      <c r="PU412" s="1309"/>
      <c r="PV412" s="1309"/>
      <c r="PW412" s="1309"/>
      <c r="PX412" s="1309"/>
      <c r="PY412" s="1309"/>
      <c r="PZ412" s="1309"/>
      <c r="QA412" s="1309"/>
      <c r="QB412" s="1309"/>
      <c r="QC412" s="1309"/>
      <c r="QD412" s="1309"/>
      <c r="QE412" s="1309"/>
      <c r="QF412" s="1309"/>
      <c r="QG412" s="1309"/>
      <c r="QH412" s="1309"/>
      <c r="QI412" s="1309"/>
      <c r="QJ412" s="1309"/>
      <c r="QK412" s="1309"/>
      <c r="QL412" s="1309"/>
      <c r="QM412" s="1309"/>
      <c r="QN412" s="1309"/>
      <c r="QO412" s="1309"/>
      <c r="QP412" s="1309"/>
      <c r="QQ412" s="1309"/>
      <c r="QR412" s="1309"/>
      <c r="QS412" s="1309"/>
      <c r="QT412" s="1309"/>
      <c r="QU412" s="1309"/>
      <c r="QV412" s="1309"/>
      <c r="QW412" s="1309"/>
      <c r="QX412" s="1309"/>
      <c r="QY412" s="1309"/>
      <c r="QZ412" s="1309"/>
      <c r="RA412" s="1309"/>
      <c r="RB412" s="1309"/>
      <c r="RC412" s="1309"/>
      <c r="RD412" s="1309"/>
      <c r="RE412" s="1309"/>
      <c r="RF412" s="1309"/>
      <c r="RG412" s="1309"/>
      <c r="RH412" s="1309"/>
      <c r="RI412" s="1309"/>
      <c r="RJ412" s="1309"/>
      <c r="RK412" s="1309"/>
      <c r="RL412" s="1309"/>
      <c r="RM412" s="1309"/>
      <c r="RN412" s="1309"/>
      <c r="RO412" s="1309"/>
      <c r="RP412" s="1309"/>
      <c r="RQ412" s="1309"/>
      <c r="RR412" s="1309"/>
      <c r="RS412" s="1309"/>
      <c r="RT412" s="1309"/>
      <c r="RU412" s="1309"/>
      <c r="RV412" s="1309"/>
      <c r="RW412" s="1309"/>
      <c r="RX412" s="1309"/>
      <c r="RY412" s="1309"/>
      <c r="RZ412" s="1309"/>
      <c r="SA412" s="1309"/>
      <c r="SB412" s="1309"/>
      <c r="SC412" s="1309"/>
      <c r="SD412" s="1309"/>
      <c r="SE412" s="1309"/>
      <c r="SF412" s="1309"/>
      <c r="SG412" s="1309"/>
      <c r="SH412" s="1309"/>
      <c r="SI412" s="1309"/>
      <c r="SJ412" s="1309"/>
      <c r="SK412" s="1309"/>
      <c r="SL412" s="1309"/>
      <c r="SM412" s="1309"/>
      <c r="SN412" s="1309"/>
      <c r="SO412" s="1309"/>
      <c r="SP412" s="1309"/>
      <c r="SQ412" s="1309"/>
      <c r="SR412" s="1309"/>
      <c r="SS412" s="1309"/>
      <c r="ST412" s="1309"/>
      <c r="SU412" s="1309"/>
      <c r="SV412" s="1309"/>
      <c r="SW412" s="1309"/>
      <c r="SX412" s="1309"/>
      <c r="SY412" s="1309"/>
      <c r="SZ412" s="1309"/>
      <c r="TA412" s="1309"/>
      <c r="TB412" s="1309"/>
      <c r="TC412" s="1309"/>
      <c r="TD412" s="1309"/>
      <c r="TE412" s="1309"/>
      <c r="TF412" s="1309"/>
      <c r="TG412" s="1309"/>
      <c r="TH412" s="1309"/>
      <c r="TI412" s="1309"/>
      <c r="TJ412" s="1309"/>
      <c r="TK412" s="1309"/>
      <c r="TL412" s="1309"/>
      <c r="TM412" s="1309"/>
      <c r="TN412" s="1309"/>
      <c r="TO412" s="1309"/>
      <c r="TP412" s="1309"/>
      <c r="TQ412" s="1309"/>
      <c r="TR412" s="1309"/>
      <c r="TS412" s="1309"/>
      <c r="TT412" s="1309"/>
      <c r="TU412" s="1309"/>
      <c r="TV412" s="1309"/>
      <c r="TW412" s="1309"/>
      <c r="TX412" s="1309"/>
      <c r="TY412" s="1309"/>
      <c r="TZ412" s="1309"/>
      <c r="UA412" s="1309"/>
      <c r="UB412" s="1309"/>
      <c r="UC412" s="1309"/>
      <c r="UD412" s="1309"/>
      <c r="UE412" s="1309"/>
      <c r="UF412" s="1309"/>
      <c r="UG412" s="1309"/>
      <c r="UH412" s="1309"/>
      <c r="UI412" s="1309"/>
      <c r="UJ412" s="1309"/>
      <c r="UK412" s="1309"/>
      <c r="UL412" s="1309"/>
      <c r="UM412" s="1309"/>
      <c r="UN412" s="1309"/>
      <c r="UO412" s="1309"/>
      <c r="UP412" s="1309"/>
      <c r="UQ412" s="1309"/>
      <c r="UR412" s="1309"/>
      <c r="US412" s="1309"/>
      <c r="UT412" s="1309"/>
      <c r="UU412" s="1309"/>
      <c r="UV412" s="1309"/>
      <c r="UW412" s="1309"/>
      <c r="UX412" s="1309"/>
      <c r="UY412" s="1309"/>
      <c r="UZ412" s="1309"/>
      <c r="VA412" s="1309"/>
      <c r="VB412" s="1309"/>
      <c r="VC412" s="1309"/>
      <c r="VD412" s="1309"/>
      <c r="VE412" s="1309"/>
      <c r="VF412" s="1309"/>
      <c r="VG412" s="1309"/>
      <c r="VH412" s="1309"/>
      <c r="VI412" s="1309"/>
      <c r="VJ412" s="1309"/>
      <c r="VK412" s="1309"/>
      <c r="VL412" s="1309"/>
      <c r="VM412" s="1309"/>
      <c r="VN412" s="1309"/>
      <c r="VO412" s="1309"/>
      <c r="VP412" s="1309"/>
      <c r="VQ412" s="1309"/>
      <c r="VR412" s="1309"/>
      <c r="VS412" s="1309"/>
      <c r="VT412" s="1309"/>
      <c r="VU412" s="1309"/>
      <c r="VV412" s="1309"/>
      <c r="VW412" s="1309"/>
      <c r="VX412" s="1309"/>
      <c r="VY412" s="1309"/>
      <c r="VZ412" s="1309"/>
      <c r="WA412" s="1309"/>
      <c r="WB412" s="1309"/>
      <c r="WC412" s="1309"/>
      <c r="WD412" s="1309"/>
      <c r="WE412" s="1309"/>
      <c r="WF412" s="1309"/>
      <c r="WG412" s="1309"/>
      <c r="WH412" s="1309"/>
      <c r="WI412" s="1309"/>
      <c r="WJ412" s="1309"/>
      <c r="WK412" s="1309"/>
      <c r="WL412" s="1309"/>
      <c r="WM412" s="1309"/>
      <c r="WN412" s="1309"/>
      <c r="WO412" s="1309"/>
      <c r="WP412" s="1309"/>
      <c r="WQ412" s="1309"/>
      <c r="WR412" s="1309"/>
      <c r="WS412" s="1309"/>
      <c r="WT412" s="1309"/>
      <c r="WU412" s="1309"/>
      <c r="WV412" s="1309"/>
      <c r="WW412" s="1309"/>
      <c r="WX412" s="1309"/>
      <c r="WY412" s="1309"/>
      <c r="WZ412" s="1309"/>
      <c r="XA412" s="1309"/>
      <c r="XB412" s="1309"/>
      <c r="XC412" s="1309"/>
      <c r="XD412" s="1309"/>
      <c r="XE412" s="1309"/>
      <c r="XF412" s="1309"/>
      <c r="XG412" s="1309"/>
      <c r="XH412" s="1309"/>
      <c r="XI412" s="1309"/>
      <c r="XJ412" s="1309"/>
      <c r="XK412" s="1309"/>
      <c r="XL412" s="1309"/>
      <c r="XM412" s="1309"/>
      <c r="XN412" s="1309"/>
      <c r="XO412" s="1309"/>
      <c r="XP412" s="1309"/>
      <c r="XQ412" s="1309"/>
      <c r="XR412" s="1309"/>
      <c r="XS412" s="1309"/>
      <c r="XT412" s="1309"/>
      <c r="XU412" s="1309"/>
      <c r="XV412" s="1309"/>
      <c r="XW412" s="1309"/>
      <c r="XX412" s="1309"/>
      <c r="XY412" s="1309"/>
      <c r="XZ412" s="1309"/>
      <c r="YA412" s="1309"/>
      <c r="YB412" s="1309"/>
      <c r="YC412" s="1309"/>
      <c r="YD412" s="1309"/>
      <c r="YE412" s="1309"/>
      <c r="YF412" s="1309"/>
      <c r="YG412" s="1309"/>
      <c r="YH412" s="1309"/>
      <c r="YI412" s="1309"/>
      <c r="YJ412" s="1309"/>
      <c r="YK412" s="1309"/>
      <c r="YL412" s="1309"/>
      <c r="YM412" s="1309"/>
      <c r="YN412" s="1309"/>
      <c r="YO412" s="1309"/>
      <c r="YP412" s="1309"/>
      <c r="YQ412" s="1309"/>
      <c r="YR412" s="1309"/>
      <c r="YS412" s="1309"/>
      <c r="YT412" s="1309"/>
      <c r="YU412" s="1309"/>
      <c r="YV412" s="1309"/>
      <c r="YW412" s="1309"/>
      <c r="YX412" s="1309"/>
      <c r="YY412" s="1309"/>
      <c r="YZ412" s="1309"/>
      <c r="ZA412" s="1309"/>
      <c r="ZB412" s="1309"/>
      <c r="ZC412" s="1309"/>
      <c r="ZD412" s="1309"/>
      <c r="ZE412" s="1309"/>
      <c r="ZF412" s="1309"/>
      <c r="ZG412" s="1309"/>
      <c r="ZH412" s="1309"/>
      <c r="ZI412" s="1309"/>
      <c r="ZJ412" s="1309"/>
      <c r="ZK412" s="1309"/>
      <c r="ZL412" s="1309"/>
      <c r="ZM412" s="1309"/>
      <c r="ZN412" s="1309"/>
      <c r="ZO412" s="1309"/>
      <c r="ZP412" s="1309"/>
      <c r="ZQ412" s="1309"/>
      <c r="ZR412" s="1309"/>
      <c r="ZS412" s="1309"/>
      <c r="ZT412" s="1309"/>
      <c r="ZU412" s="1309"/>
      <c r="ZV412" s="1309"/>
      <c r="ZW412" s="1309"/>
      <c r="ZX412" s="1309"/>
      <c r="ZY412" s="1309"/>
      <c r="ZZ412" s="1309"/>
      <c r="AAA412" s="1309"/>
      <c r="AAB412" s="1309"/>
      <c r="AAC412" s="1309"/>
      <c r="AAD412" s="1309"/>
      <c r="AAE412" s="1309"/>
      <c r="AAF412" s="1309"/>
      <c r="AAG412" s="1309"/>
      <c r="AAH412" s="1309"/>
      <c r="AAI412" s="1309"/>
      <c r="AAJ412" s="1309"/>
      <c r="AAK412" s="1309"/>
      <c r="AAL412" s="1309"/>
      <c r="AAM412" s="1309"/>
      <c r="AAN412" s="1309"/>
      <c r="AAO412" s="1309"/>
      <c r="AAP412" s="1309"/>
      <c r="AAQ412" s="1309"/>
      <c r="AAR412" s="1309"/>
      <c r="AAS412" s="1309"/>
      <c r="AAT412" s="1309"/>
      <c r="AAU412" s="1309"/>
      <c r="AAV412" s="1309"/>
      <c r="AAW412" s="1309"/>
      <c r="AAX412" s="1309"/>
      <c r="AAY412" s="1309"/>
      <c r="AAZ412" s="1309"/>
      <c r="ABA412" s="1309"/>
      <c r="ABB412" s="1309"/>
      <c r="ABC412" s="1309"/>
      <c r="ABD412" s="1309"/>
      <c r="ABE412" s="1309"/>
      <c r="ABF412" s="1309"/>
      <c r="ABG412" s="1309"/>
      <c r="ABH412" s="1309"/>
      <c r="ABI412" s="1309"/>
      <c r="ABJ412" s="1309"/>
      <c r="ABK412" s="1309"/>
      <c r="ABL412" s="1309"/>
      <c r="ABM412" s="1309"/>
      <c r="ABN412" s="1309"/>
      <c r="ABO412" s="1309"/>
      <c r="ABP412" s="1309"/>
      <c r="ABQ412" s="1309"/>
      <c r="ABR412" s="1309"/>
      <c r="ABS412" s="1309"/>
      <c r="ABT412" s="1309"/>
      <c r="ABU412" s="1309"/>
      <c r="ABV412" s="1309"/>
      <c r="ABW412" s="1309"/>
      <c r="ABX412" s="1309"/>
      <c r="ABY412" s="1309"/>
      <c r="ABZ412" s="1309"/>
      <c r="ACA412" s="1309"/>
      <c r="ACB412" s="1309"/>
      <c r="ACC412" s="1309"/>
      <c r="ACD412" s="1309"/>
      <c r="ACE412" s="1309"/>
      <c r="ACF412" s="1309"/>
      <c r="ACG412" s="1309"/>
      <c r="ACH412" s="1309"/>
      <c r="ACI412" s="1309"/>
      <c r="ACJ412" s="1309"/>
      <c r="ACK412" s="1309"/>
      <c r="ACL412" s="1309"/>
      <c r="ACM412" s="1309"/>
      <c r="ACN412" s="1309"/>
      <c r="ACO412" s="1309"/>
      <c r="ACP412" s="1309"/>
      <c r="ACQ412" s="1309"/>
      <c r="ACR412" s="1309"/>
      <c r="ACS412" s="1309"/>
      <c r="ACT412" s="1309"/>
      <c r="ACU412" s="1309"/>
      <c r="ACV412" s="1309"/>
      <c r="ACW412" s="1309"/>
      <c r="ACX412" s="1309"/>
      <c r="ACY412" s="1309"/>
      <c r="ACZ412" s="1309"/>
      <c r="ADA412" s="1309"/>
      <c r="ADB412" s="1309"/>
      <c r="ADC412" s="1309"/>
      <c r="ADD412" s="1309"/>
      <c r="ADE412" s="1309"/>
      <c r="ADF412" s="1309"/>
      <c r="ADG412" s="1309"/>
      <c r="ADH412" s="1309"/>
      <c r="ADI412" s="1309"/>
      <c r="ADJ412" s="1309"/>
      <c r="ADK412" s="1309"/>
      <c r="ADL412" s="1309"/>
      <c r="ADM412" s="1309"/>
      <c r="ADN412" s="1309"/>
      <c r="ADO412" s="1309"/>
      <c r="ADP412" s="1309"/>
      <c r="ADQ412" s="1309"/>
      <c r="ADR412" s="1309"/>
      <c r="ADS412" s="1309"/>
      <c r="ADT412" s="1309"/>
      <c r="ADU412" s="1309"/>
      <c r="ADV412" s="1309"/>
      <c r="ADW412" s="1309"/>
      <c r="ADX412" s="1309"/>
      <c r="ADY412" s="1309"/>
      <c r="ADZ412" s="1309"/>
      <c r="AEA412" s="1309"/>
      <c r="AEB412" s="1309"/>
      <c r="AEC412" s="1309"/>
      <c r="AED412" s="1309"/>
      <c r="AEE412" s="1309"/>
      <c r="AEF412" s="1309"/>
      <c r="AEG412" s="1309"/>
      <c r="AEH412" s="1309"/>
      <c r="AEI412" s="1309"/>
      <c r="AEJ412" s="1309"/>
      <c r="AEK412" s="1309"/>
      <c r="AEL412" s="1309"/>
      <c r="AEM412" s="1309"/>
      <c r="AEN412" s="1309"/>
      <c r="AEO412" s="1309"/>
      <c r="AEP412" s="1309"/>
      <c r="AEQ412" s="1309"/>
      <c r="AER412" s="1309"/>
      <c r="AES412" s="1309"/>
      <c r="AET412" s="1309"/>
      <c r="AEU412" s="1309"/>
      <c r="AEV412" s="1309"/>
      <c r="AEW412" s="1309"/>
      <c r="AEX412" s="1309"/>
      <c r="AEY412" s="1309"/>
      <c r="AEZ412" s="1309"/>
      <c r="AFA412" s="1309"/>
      <c r="AFB412" s="1309"/>
      <c r="AFC412" s="1309"/>
      <c r="AFD412" s="1309"/>
      <c r="AFE412" s="1309"/>
      <c r="AFF412" s="1309"/>
      <c r="AFG412" s="1309"/>
      <c r="AFH412" s="1309"/>
      <c r="AFI412" s="1309"/>
      <c r="AFJ412" s="1309"/>
      <c r="AFK412" s="1309"/>
      <c r="AFL412" s="1309"/>
      <c r="AFM412" s="1309"/>
      <c r="AFN412" s="1309"/>
      <c r="AFO412" s="1309"/>
      <c r="AFP412" s="1309"/>
      <c r="AFQ412" s="1309"/>
      <c r="AFR412" s="1309"/>
      <c r="AFS412" s="1309"/>
      <c r="AFT412" s="1309"/>
      <c r="AFU412" s="1309"/>
      <c r="AFV412" s="1309"/>
      <c r="AFW412" s="1309"/>
      <c r="AFX412" s="1309"/>
      <c r="AFY412" s="1309"/>
      <c r="AFZ412" s="1309"/>
      <c r="AGA412" s="1309"/>
      <c r="AGB412" s="1309"/>
      <c r="AGC412" s="1309"/>
      <c r="AGD412" s="1309"/>
      <c r="AGE412" s="1309"/>
      <c r="AGF412" s="1309"/>
      <c r="AGG412" s="1309"/>
      <c r="AGH412" s="1309"/>
      <c r="AGI412" s="1309"/>
      <c r="AGJ412" s="1309"/>
      <c r="AGK412" s="1309"/>
      <c r="AGL412" s="1309"/>
      <c r="AGM412" s="1309"/>
      <c r="AGN412" s="1309"/>
      <c r="AGO412" s="1309"/>
      <c r="AGP412" s="1309"/>
      <c r="AGQ412" s="1309"/>
      <c r="AGR412" s="1309"/>
      <c r="AGS412" s="1309"/>
      <c r="AGT412" s="1309"/>
      <c r="AGU412" s="1309"/>
      <c r="AGV412" s="1309"/>
      <c r="AGW412" s="1309"/>
      <c r="AGX412" s="1309"/>
      <c r="AGY412" s="1309"/>
      <c r="AGZ412" s="1309"/>
      <c r="AHA412" s="1309"/>
      <c r="AHB412" s="1309"/>
      <c r="AHC412" s="1309"/>
      <c r="AHD412" s="1309"/>
      <c r="AHE412" s="1309"/>
      <c r="AHF412" s="1309"/>
      <c r="AHG412" s="1309"/>
      <c r="AHH412" s="1309"/>
      <c r="AHI412" s="1309"/>
      <c r="AHJ412" s="1309"/>
      <c r="AHK412" s="1309"/>
      <c r="AHL412" s="1309"/>
      <c r="AHM412" s="1309"/>
      <c r="AHN412" s="1309"/>
      <c r="AHO412" s="1309"/>
      <c r="AHP412" s="1309"/>
      <c r="AHQ412" s="1309"/>
      <c r="AHR412" s="1309"/>
      <c r="AHS412" s="1309"/>
      <c r="AHT412" s="1309"/>
      <c r="AHU412" s="1309"/>
      <c r="AHV412" s="1309"/>
      <c r="AHW412" s="1309"/>
      <c r="AHX412" s="1309"/>
      <c r="AHY412" s="1309"/>
      <c r="AHZ412" s="1309"/>
      <c r="AIA412" s="1309"/>
      <c r="AIB412" s="1309"/>
      <c r="AIC412" s="1309"/>
      <c r="AID412" s="1309"/>
      <c r="AIE412" s="1309"/>
      <c r="AIF412" s="1309"/>
      <c r="AIG412" s="1309"/>
      <c r="AIH412" s="1309"/>
      <c r="AII412" s="1309"/>
      <c r="AIJ412" s="1309"/>
      <c r="AIK412" s="1309"/>
      <c r="AIL412" s="1309"/>
      <c r="AIM412" s="1309"/>
      <c r="AIN412" s="1309"/>
      <c r="AIO412" s="1309"/>
      <c r="AIP412" s="1309"/>
      <c r="AIQ412" s="1309"/>
      <c r="AIR412" s="1309"/>
      <c r="AIS412" s="1309"/>
      <c r="AIT412" s="1309"/>
      <c r="AIU412" s="1309"/>
      <c r="AIV412" s="1309"/>
      <c r="AIW412" s="1309"/>
      <c r="AIX412" s="1309"/>
      <c r="AIY412" s="1309"/>
      <c r="AIZ412" s="1309"/>
      <c r="AJA412" s="1309"/>
      <c r="AJB412" s="1309"/>
      <c r="AJC412" s="1309"/>
      <c r="AJD412" s="1309"/>
      <c r="AJE412" s="1309"/>
      <c r="AJF412" s="1309"/>
      <c r="AJG412" s="1309"/>
      <c r="AJH412" s="1309"/>
      <c r="AJI412" s="1309"/>
      <c r="AJJ412" s="1309"/>
      <c r="AJK412" s="1309"/>
      <c r="AJL412" s="1309"/>
      <c r="AJM412" s="1309"/>
      <c r="AJN412" s="1309"/>
      <c r="AJO412" s="1309"/>
      <c r="AJP412" s="1309"/>
      <c r="AJQ412" s="1309"/>
      <c r="AJR412" s="1309"/>
      <c r="AJS412" s="1309"/>
      <c r="AJT412" s="1309"/>
      <c r="AJU412" s="1309"/>
      <c r="AJV412" s="1309"/>
      <c r="AJW412" s="1309"/>
      <c r="AJX412" s="1309"/>
      <c r="AJY412" s="1309"/>
      <c r="AJZ412" s="1309"/>
      <c r="AKA412" s="1309"/>
      <c r="AKB412" s="1309"/>
      <c r="AKC412" s="1309"/>
      <c r="AKD412" s="1309"/>
      <c r="AKE412" s="1309"/>
      <c r="AKF412" s="1309"/>
      <c r="AKG412" s="1309"/>
      <c r="AKH412" s="1309"/>
      <c r="AKI412" s="1309"/>
      <c r="AKJ412" s="1309"/>
      <c r="AKK412" s="1309"/>
      <c r="AKL412" s="1309"/>
      <c r="AKM412" s="1309"/>
      <c r="AKN412" s="1309"/>
      <c r="AKO412" s="1309"/>
      <c r="AKP412" s="1309"/>
      <c r="AKQ412" s="1309"/>
      <c r="AKR412" s="1309"/>
      <c r="AKS412" s="1309"/>
      <c r="AKT412" s="1309"/>
      <c r="AKU412" s="1309"/>
      <c r="AKV412" s="1309"/>
      <c r="AKW412" s="1309"/>
      <c r="AKX412" s="1309"/>
      <c r="AKY412" s="1309"/>
      <c r="AKZ412" s="1309"/>
      <c r="ALA412" s="1309"/>
      <c r="ALB412" s="1309"/>
      <c r="ALC412" s="1309"/>
      <c r="ALD412" s="1309"/>
      <c r="ALE412" s="1309"/>
      <c r="ALF412" s="1309"/>
      <c r="ALG412" s="1309"/>
      <c r="ALH412" s="1309"/>
      <c r="ALI412" s="1309"/>
      <c r="ALJ412" s="1309"/>
      <c r="ALK412" s="1309"/>
      <c r="ALL412" s="1309"/>
      <c r="ALM412" s="1309"/>
      <c r="ALN412" s="1309"/>
      <c r="ALO412" s="1309"/>
      <c r="ALP412" s="1309"/>
      <c r="ALQ412" s="1309"/>
      <c r="ALR412" s="1309"/>
      <c r="ALS412" s="1309"/>
      <c r="ALT412" s="1309"/>
      <c r="ALU412" s="1309"/>
      <c r="ALV412" s="1309"/>
      <c r="ALW412" s="1309"/>
      <c r="ALX412" s="1309"/>
      <c r="ALY412" s="1309"/>
      <c r="ALZ412" s="1309"/>
      <c r="AMA412" s="1309"/>
      <c r="AMB412" s="1309"/>
      <c r="AMC412" s="1309"/>
      <c r="AMD412" s="1309"/>
      <c r="AME412" s="1309"/>
      <c r="AMF412" s="1309"/>
      <c r="AMG412" s="1309"/>
      <c r="AMH412" s="1309"/>
      <c r="AMI412" s="1309"/>
      <c r="AMJ412" s="1309"/>
      <c r="AMK412" s="1309"/>
      <c r="AML412" s="1309"/>
      <c r="AMM412" s="1309"/>
      <c r="AMN412" s="1309"/>
      <c r="AMO412" s="1309"/>
      <c r="AMP412" s="1309"/>
      <c r="AMQ412" s="1309"/>
      <c r="AMR412" s="1309"/>
      <c r="AMS412" s="1309"/>
      <c r="AMT412" s="1309"/>
      <c r="AMU412" s="1309"/>
      <c r="AMV412" s="1309"/>
      <c r="AMW412" s="1309"/>
      <c r="AMX412" s="1309"/>
      <c r="AMY412" s="1309"/>
      <c r="AMZ412" s="1309"/>
      <c r="ANA412" s="1309"/>
      <c r="ANB412" s="1309"/>
      <c r="ANC412" s="1309"/>
      <c r="AND412" s="1309"/>
      <c r="ANE412" s="1309"/>
      <c r="ANF412" s="1309"/>
      <c r="ANG412" s="1309"/>
      <c r="ANH412" s="1309"/>
      <c r="ANI412" s="1309"/>
      <c r="ANJ412" s="1309"/>
      <c r="ANK412" s="1309"/>
      <c r="ANL412" s="1309"/>
      <c r="ANM412" s="1309"/>
      <c r="ANN412" s="1309"/>
      <c r="ANO412" s="1309"/>
      <c r="ANP412" s="1309"/>
      <c r="ANQ412" s="1309"/>
      <c r="ANR412" s="1309"/>
      <c r="ANS412" s="1309"/>
      <c r="ANT412" s="1309"/>
      <c r="ANU412" s="1309"/>
      <c r="ANV412" s="1309"/>
      <c r="ANW412" s="1309"/>
      <c r="ANX412" s="1309"/>
      <c r="ANY412" s="1309"/>
      <c r="ANZ412" s="1309"/>
      <c r="AOA412" s="1309"/>
      <c r="AOB412" s="1309"/>
      <c r="AOC412" s="1309"/>
      <c r="AOD412" s="1309"/>
      <c r="AOE412" s="1309"/>
      <c r="AOF412" s="1309"/>
      <c r="AOG412" s="1309"/>
      <c r="AOH412" s="1309"/>
      <c r="AOI412" s="1309"/>
      <c r="AOJ412" s="1309"/>
      <c r="AOK412" s="1309"/>
      <c r="AOL412" s="1309"/>
      <c r="AOM412" s="1309"/>
      <c r="AON412" s="1309"/>
      <c r="AOO412" s="1309"/>
      <c r="AOP412" s="1309"/>
      <c r="AOQ412" s="1309"/>
      <c r="AOR412" s="1309"/>
      <c r="AOS412" s="1309"/>
      <c r="AOT412" s="1309"/>
      <c r="AOU412" s="1309"/>
      <c r="AOV412" s="1309"/>
      <c r="AOW412" s="1309"/>
      <c r="AOX412" s="1309"/>
      <c r="AOY412" s="1309"/>
      <c r="AOZ412" s="1309"/>
      <c r="APA412" s="1309"/>
      <c r="APB412" s="1309"/>
      <c r="APC412" s="1309"/>
      <c r="APD412" s="1309"/>
      <c r="APE412" s="1309"/>
      <c r="APF412" s="1309"/>
      <c r="APG412" s="1309"/>
      <c r="APH412" s="1309"/>
      <c r="API412" s="1309"/>
      <c r="APJ412" s="1309"/>
      <c r="APK412" s="1309"/>
      <c r="APL412" s="1309"/>
      <c r="APM412" s="1309"/>
      <c r="APN412" s="1309"/>
      <c r="APO412" s="1309"/>
      <c r="APP412" s="1309"/>
      <c r="APQ412" s="1309"/>
      <c r="APR412" s="1309"/>
      <c r="APS412" s="1309"/>
      <c r="APT412" s="1309"/>
      <c r="APU412" s="1309"/>
      <c r="APV412" s="1309"/>
      <c r="APW412" s="1309"/>
      <c r="APX412" s="1309"/>
      <c r="APY412" s="1309"/>
      <c r="APZ412" s="1309"/>
      <c r="AQA412" s="1309"/>
      <c r="AQB412" s="1309"/>
      <c r="AQC412" s="1309"/>
      <c r="AQD412" s="1309"/>
      <c r="AQE412" s="1309"/>
      <c r="AQF412" s="1309"/>
      <c r="AQG412" s="1309"/>
      <c r="AQH412" s="1309"/>
      <c r="AQI412" s="1309"/>
      <c r="AQJ412" s="1309"/>
      <c r="AQK412" s="1309"/>
      <c r="AQL412" s="1309"/>
      <c r="AQM412" s="1309"/>
      <c r="AQN412" s="1309"/>
      <c r="AQO412" s="1309"/>
      <c r="AQP412" s="1309"/>
      <c r="AQQ412" s="1309"/>
      <c r="AQR412" s="1309"/>
      <c r="AQS412" s="1309"/>
      <c r="AQT412" s="1309"/>
      <c r="AQU412" s="1309"/>
      <c r="AQV412" s="1309"/>
      <c r="AQW412" s="1309"/>
      <c r="AQX412" s="1309"/>
      <c r="AQY412" s="1309"/>
      <c r="AQZ412" s="1309"/>
      <c r="ARA412" s="1309"/>
      <c r="ARB412" s="1309"/>
      <c r="ARC412" s="1309"/>
      <c r="ARD412" s="1309"/>
      <c r="ARE412" s="1309"/>
      <c r="ARF412" s="1309"/>
      <c r="ARG412" s="1309"/>
      <c r="ARH412" s="1309"/>
      <c r="ARI412" s="1309"/>
      <c r="ARJ412" s="1309"/>
      <c r="ARK412" s="1309"/>
      <c r="ARL412" s="1309"/>
      <c r="ARM412" s="1309"/>
      <c r="ARN412" s="1309"/>
      <c r="ARO412" s="1309"/>
      <c r="ARP412" s="1309"/>
      <c r="ARQ412" s="1309"/>
      <c r="ARR412" s="1309"/>
      <c r="ARS412" s="1309"/>
      <c r="ART412" s="1309"/>
      <c r="ARU412" s="1309"/>
      <c r="ARV412" s="1309"/>
      <c r="ARW412" s="1309"/>
      <c r="ARX412" s="1309"/>
      <c r="ARY412" s="1309"/>
      <c r="ARZ412" s="1309"/>
      <c r="ASA412" s="1309"/>
      <c r="ASB412" s="1309"/>
      <c r="ASC412" s="1309"/>
      <c r="ASD412" s="1309"/>
      <c r="ASE412" s="1309"/>
      <c r="ASF412" s="1309"/>
      <c r="ASG412" s="1309"/>
      <c r="ASH412" s="1309"/>
      <c r="ASI412" s="1309"/>
      <c r="ASJ412" s="1309"/>
      <c r="ASK412" s="1309"/>
      <c r="ASL412" s="1309"/>
      <c r="ASM412" s="1309"/>
      <c r="ASN412" s="1309"/>
      <c r="ASO412" s="1309"/>
      <c r="ASP412" s="1309"/>
      <c r="ASQ412" s="1309"/>
      <c r="ASR412" s="1309"/>
      <c r="ASS412" s="1309"/>
      <c r="AST412" s="1309"/>
      <c r="ASU412" s="1309"/>
      <c r="ASV412" s="1309"/>
      <c r="ASW412" s="1309"/>
      <c r="ASX412" s="1309"/>
      <c r="ASY412" s="1309"/>
      <c r="ASZ412" s="1309"/>
      <c r="ATA412" s="1309"/>
      <c r="ATB412" s="1309"/>
      <c r="ATC412" s="1309"/>
      <c r="ATD412" s="1309"/>
      <c r="ATE412" s="1309"/>
      <c r="ATF412" s="1309"/>
      <c r="ATG412" s="1309"/>
      <c r="ATH412" s="1309"/>
      <c r="ATI412" s="1309"/>
      <c r="ATJ412" s="1309"/>
      <c r="ATK412" s="1309"/>
      <c r="ATL412" s="1309"/>
      <c r="ATM412" s="1309"/>
      <c r="ATN412" s="1309"/>
      <c r="ATO412" s="1309"/>
      <c r="ATP412" s="1309"/>
      <c r="ATQ412" s="1309"/>
      <c r="ATR412" s="1309"/>
      <c r="ATS412" s="1309"/>
      <c r="ATT412" s="1309"/>
      <c r="ATU412" s="1309"/>
      <c r="ATV412" s="1309"/>
      <c r="ATW412" s="1309"/>
      <c r="ATX412" s="1309"/>
      <c r="ATY412" s="1309"/>
      <c r="ATZ412" s="1309"/>
      <c r="AUA412" s="1309"/>
      <c r="AUB412" s="1309"/>
      <c r="AUC412" s="1309"/>
      <c r="AUD412" s="1309"/>
      <c r="AUE412" s="1309"/>
      <c r="AUF412" s="1309"/>
      <c r="AUG412" s="1309"/>
      <c r="AUH412" s="1309"/>
      <c r="AUI412" s="1309"/>
      <c r="AUJ412" s="1309"/>
      <c r="AUK412" s="1309"/>
      <c r="AUL412" s="1309"/>
      <c r="AUM412" s="1309"/>
      <c r="AUN412" s="1309"/>
      <c r="AUO412" s="1309"/>
      <c r="AUP412" s="1309"/>
      <c r="AUQ412" s="1309"/>
      <c r="AUR412" s="1309"/>
      <c r="AUS412" s="1309"/>
      <c r="AUT412" s="1309"/>
      <c r="AUU412" s="1309"/>
      <c r="AUV412" s="1309"/>
      <c r="AUW412" s="1309"/>
      <c r="AUX412" s="1309"/>
      <c r="AUY412" s="1309"/>
      <c r="AUZ412" s="1309"/>
      <c r="AVA412" s="1309"/>
      <c r="AVB412" s="1309"/>
      <c r="AVC412" s="1309"/>
      <c r="AVD412" s="1309"/>
      <c r="AVE412" s="1309"/>
      <c r="AVF412" s="1309"/>
      <c r="AVG412" s="1309"/>
      <c r="AVH412" s="1309"/>
      <c r="AVI412" s="1309"/>
      <c r="AVJ412" s="1309"/>
      <c r="AVK412" s="1309"/>
      <c r="AVL412" s="1309"/>
      <c r="AVM412" s="1309"/>
      <c r="AVN412" s="1309"/>
      <c r="AVO412" s="1309"/>
      <c r="AVP412" s="1309"/>
      <c r="AVQ412" s="1309"/>
      <c r="AVR412" s="1309"/>
      <c r="AVS412" s="1309"/>
      <c r="AVT412" s="1309"/>
      <c r="AVU412" s="1309"/>
      <c r="AVV412" s="1309"/>
      <c r="AVW412" s="1309"/>
      <c r="AVX412" s="1309"/>
      <c r="AVY412" s="1309"/>
      <c r="AVZ412" s="1309"/>
      <c r="AWA412" s="1309"/>
      <c r="AWB412" s="1309"/>
      <c r="AWC412" s="1309"/>
      <c r="AWD412" s="1309"/>
      <c r="AWE412" s="1309"/>
      <c r="AWF412" s="1309"/>
      <c r="AWG412" s="1309"/>
      <c r="AWH412" s="1309"/>
      <c r="AWI412" s="1309"/>
      <c r="AWJ412" s="1309"/>
      <c r="AWK412" s="1309"/>
      <c r="AWL412" s="1309"/>
      <c r="AWM412" s="1309"/>
      <c r="AWN412" s="1309"/>
      <c r="AWO412" s="1309"/>
      <c r="AWP412" s="1309"/>
      <c r="AWQ412" s="1309"/>
      <c r="AWR412" s="1309"/>
      <c r="AWS412" s="1309"/>
      <c r="AWT412" s="1309"/>
      <c r="AWU412" s="1309"/>
      <c r="AWV412" s="1309"/>
      <c r="AWW412" s="1309"/>
      <c r="AWX412" s="1309"/>
      <c r="AWY412" s="1309"/>
      <c r="AWZ412" s="1309"/>
      <c r="AXA412" s="1309"/>
      <c r="AXB412" s="1309"/>
      <c r="AXC412" s="1309"/>
      <c r="AXD412" s="1309"/>
      <c r="AXE412" s="1309"/>
      <c r="AXF412" s="1309"/>
      <c r="AXG412" s="1309"/>
      <c r="AXH412" s="1309"/>
      <c r="AXI412" s="1309"/>
      <c r="AXJ412" s="1309"/>
      <c r="AXK412" s="1309"/>
      <c r="AXL412" s="1309"/>
      <c r="AXM412" s="1309"/>
      <c r="AXN412" s="1309"/>
      <c r="AXO412" s="1309"/>
      <c r="AXP412" s="1309"/>
      <c r="AXQ412" s="1309"/>
      <c r="AXR412" s="1309"/>
      <c r="AXS412" s="1309"/>
      <c r="AXT412" s="1309"/>
      <c r="AXU412" s="1309"/>
      <c r="AXV412" s="1309"/>
      <c r="AXW412" s="1309"/>
      <c r="AXX412" s="1309"/>
      <c r="AXY412" s="1309"/>
      <c r="AXZ412" s="1309"/>
      <c r="AYA412" s="1309"/>
      <c r="AYB412" s="1309"/>
      <c r="AYC412" s="1309"/>
      <c r="AYD412" s="1309"/>
      <c r="AYE412" s="1309"/>
      <c r="AYF412" s="1309"/>
      <c r="AYG412" s="1309"/>
      <c r="AYH412" s="1309"/>
      <c r="AYI412" s="1309"/>
      <c r="AYJ412" s="1309"/>
      <c r="AYK412" s="1309"/>
      <c r="AYL412" s="1309"/>
      <c r="AYM412" s="1309"/>
      <c r="AYN412" s="1309"/>
      <c r="AYO412" s="1309"/>
      <c r="AYP412" s="1309"/>
      <c r="AYQ412" s="1309"/>
      <c r="AYR412" s="1309"/>
      <c r="AYS412" s="1309"/>
      <c r="AYT412" s="1309"/>
      <c r="AYU412" s="1309"/>
      <c r="AYV412" s="1309"/>
      <c r="AYW412" s="1309"/>
      <c r="AYX412" s="1309"/>
      <c r="AYY412" s="1309"/>
      <c r="AYZ412" s="1309"/>
      <c r="AZA412" s="1309"/>
      <c r="AZB412" s="1309"/>
      <c r="AZC412" s="1309"/>
      <c r="AZD412" s="1309"/>
      <c r="AZE412" s="1309"/>
      <c r="AZF412" s="1309"/>
      <c r="AZG412" s="1309"/>
      <c r="AZH412" s="1309"/>
      <c r="AZI412" s="1309"/>
      <c r="AZJ412" s="1309"/>
      <c r="AZK412" s="1309"/>
      <c r="AZL412" s="1309"/>
      <c r="AZM412" s="1309"/>
      <c r="AZN412" s="1309"/>
      <c r="AZO412" s="1309"/>
      <c r="AZP412" s="1309"/>
      <c r="AZQ412" s="1309"/>
      <c r="AZR412" s="1309"/>
      <c r="AZS412" s="1309"/>
      <c r="AZT412" s="1309"/>
      <c r="AZU412" s="1309"/>
      <c r="AZV412" s="1309"/>
      <c r="AZW412" s="1309"/>
      <c r="AZX412" s="1309"/>
      <c r="AZY412" s="1309"/>
      <c r="AZZ412" s="1309"/>
      <c r="BAA412" s="1309"/>
      <c r="BAB412" s="1309"/>
      <c r="BAC412" s="1309"/>
      <c r="BAD412" s="1309"/>
      <c r="BAE412" s="1309"/>
      <c r="BAF412" s="1309"/>
      <c r="BAG412" s="1309"/>
      <c r="BAH412" s="1309"/>
      <c r="BAI412" s="1309"/>
      <c r="BAJ412" s="1309"/>
      <c r="BAK412" s="1309"/>
      <c r="BAL412" s="1309"/>
      <c r="BAM412" s="1309"/>
      <c r="BAN412" s="1309"/>
      <c r="BAO412" s="1309"/>
      <c r="BAP412" s="1309"/>
      <c r="BAQ412" s="1309"/>
      <c r="BAR412" s="1309"/>
      <c r="BAS412" s="1309"/>
      <c r="BAT412" s="1309"/>
      <c r="BAU412" s="1309"/>
      <c r="BAV412" s="1309"/>
      <c r="BAW412" s="1309"/>
      <c r="BAX412" s="1309"/>
      <c r="BAY412" s="1309"/>
      <c r="BAZ412" s="1309"/>
      <c r="BBA412" s="1309"/>
      <c r="BBB412" s="1309"/>
      <c r="BBC412" s="1309"/>
      <c r="BBD412" s="1309"/>
      <c r="BBE412" s="1309"/>
      <c r="BBF412" s="1309"/>
      <c r="BBG412" s="1309"/>
      <c r="BBH412" s="1309"/>
      <c r="BBI412" s="1309"/>
      <c r="BBJ412" s="1309"/>
      <c r="BBK412" s="1309"/>
      <c r="BBL412" s="1309"/>
      <c r="BBM412" s="1309"/>
      <c r="BBN412" s="1309"/>
      <c r="BBO412" s="1309"/>
      <c r="BBP412" s="1309"/>
      <c r="BBQ412" s="1309"/>
      <c r="BBR412" s="1309"/>
      <c r="BBS412" s="1309"/>
      <c r="BBT412" s="1309"/>
      <c r="BBU412" s="1309"/>
      <c r="BBV412" s="1309"/>
      <c r="BBW412" s="1309"/>
      <c r="BBX412" s="1309"/>
      <c r="BBY412" s="1309"/>
      <c r="BBZ412" s="1309"/>
      <c r="BCA412" s="1309"/>
      <c r="BCB412" s="1309"/>
      <c r="BCC412" s="1309"/>
      <c r="BCD412" s="1309"/>
      <c r="BCE412" s="1309"/>
      <c r="BCF412" s="1309"/>
      <c r="BCG412" s="1309"/>
      <c r="BCH412" s="1309"/>
      <c r="BCI412" s="1309"/>
      <c r="BCJ412" s="1309"/>
      <c r="BCK412" s="1309"/>
      <c r="BCL412" s="1309"/>
      <c r="BCM412" s="1309"/>
      <c r="BCN412" s="1309"/>
      <c r="BCO412" s="1309"/>
      <c r="BCP412" s="1309"/>
      <c r="BCQ412" s="1309"/>
      <c r="BCR412" s="1309"/>
      <c r="BCS412" s="1309"/>
      <c r="BCT412" s="1309"/>
      <c r="BCU412" s="1309"/>
      <c r="BCV412" s="1309"/>
      <c r="BCW412" s="1309"/>
      <c r="BCX412" s="1309"/>
      <c r="BCY412" s="1309"/>
      <c r="BCZ412" s="1309"/>
      <c r="BDA412" s="1309"/>
      <c r="BDB412" s="1309"/>
      <c r="BDC412" s="1309"/>
      <c r="BDD412" s="1309"/>
      <c r="BDE412" s="1309"/>
      <c r="BDF412" s="1309"/>
      <c r="BDG412" s="1309"/>
      <c r="BDH412" s="1309"/>
      <c r="BDI412" s="1309"/>
      <c r="BDJ412" s="1309"/>
      <c r="BDK412" s="1309"/>
      <c r="BDL412" s="1309"/>
      <c r="BDM412" s="1309"/>
      <c r="BDN412" s="1309"/>
      <c r="BDO412" s="1309"/>
      <c r="BDP412" s="1309"/>
      <c r="BDQ412" s="1309"/>
      <c r="BDR412" s="1309"/>
      <c r="BDS412" s="1309"/>
      <c r="BDT412" s="1309"/>
      <c r="BDU412" s="1309"/>
      <c r="BDV412" s="1309"/>
      <c r="BDW412" s="1309"/>
      <c r="BDX412" s="1309"/>
      <c r="BDY412" s="1309"/>
      <c r="BDZ412" s="1309"/>
      <c r="BEA412" s="1309"/>
      <c r="BEB412" s="1309"/>
      <c r="BEC412" s="1309"/>
      <c r="BED412" s="1309"/>
      <c r="BEE412" s="1309"/>
      <c r="BEF412" s="1309"/>
      <c r="BEG412" s="1309"/>
      <c r="BEH412" s="1309"/>
      <c r="BEI412" s="1309"/>
      <c r="BEJ412" s="1309"/>
      <c r="BEK412" s="1309"/>
      <c r="BEL412" s="1309"/>
      <c r="BEM412" s="1309"/>
      <c r="BEN412" s="1309"/>
      <c r="BEO412" s="1309"/>
      <c r="BEP412" s="1309"/>
      <c r="BEQ412" s="1309"/>
      <c r="BER412" s="1309"/>
      <c r="BES412" s="1309"/>
      <c r="BET412" s="1309"/>
      <c r="BEU412" s="1309"/>
      <c r="BEV412" s="1309"/>
      <c r="BEW412" s="1309"/>
      <c r="BEX412" s="1309"/>
      <c r="BEY412" s="1309"/>
      <c r="BEZ412" s="1309"/>
      <c r="BFA412" s="1309"/>
      <c r="BFB412" s="1309"/>
      <c r="BFC412" s="1309"/>
      <c r="BFD412" s="1309"/>
      <c r="BFE412" s="1309"/>
      <c r="BFF412" s="1309"/>
      <c r="BFG412" s="1309"/>
      <c r="BFH412" s="1309"/>
      <c r="BFI412" s="1309"/>
      <c r="BFJ412" s="1309"/>
      <c r="BFK412" s="1309"/>
      <c r="BFL412" s="1309"/>
      <c r="BFM412" s="1309"/>
      <c r="BFN412" s="1309"/>
      <c r="BFO412" s="1309"/>
      <c r="BFP412" s="1309"/>
      <c r="BFQ412" s="1309"/>
      <c r="BFR412" s="1309"/>
      <c r="BFS412" s="1309"/>
      <c r="BFT412" s="1309"/>
      <c r="BFU412" s="1309"/>
      <c r="BFV412" s="1309"/>
      <c r="BFW412" s="1309"/>
      <c r="BFX412" s="1309"/>
      <c r="BFY412" s="1309"/>
      <c r="BFZ412" s="1309"/>
      <c r="BGA412" s="1309"/>
      <c r="BGB412" s="1309"/>
      <c r="BGC412" s="1309"/>
      <c r="BGD412" s="1309"/>
      <c r="BGE412" s="1309"/>
      <c r="BGF412" s="1309"/>
      <c r="BGG412" s="1309"/>
      <c r="BGH412" s="1309"/>
      <c r="BGI412" s="1309"/>
      <c r="BGJ412" s="1309"/>
      <c r="BGK412" s="1309"/>
      <c r="BGL412" s="1309"/>
      <c r="BGM412" s="1309"/>
      <c r="BGN412" s="1309"/>
      <c r="BGO412" s="1309"/>
      <c r="BGP412" s="1309"/>
      <c r="BGQ412" s="1309"/>
      <c r="BGR412" s="1309"/>
      <c r="BGS412" s="1309"/>
      <c r="BGT412" s="1309"/>
      <c r="BGU412" s="1309"/>
      <c r="BGV412" s="1309"/>
      <c r="BGW412" s="1309"/>
      <c r="BGX412" s="1309"/>
      <c r="BGY412" s="1309"/>
      <c r="BGZ412" s="1309"/>
      <c r="BHA412" s="1309"/>
      <c r="BHB412" s="1309"/>
      <c r="BHC412" s="1309"/>
      <c r="BHD412" s="1309"/>
      <c r="BHE412" s="1309"/>
      <c r="BHF412" s="1309"/>
      <c r="BHG412" s="1309"/>
      <c r="BHH412" s="1309"/>
      <c r="BHI412" s="1309"/>
      <c r="BHJ412" s="1309"/>
      <c r="BHK412" s="1309"/>
      <c r="BHL412" s="1309"/>
      <c r="BHM412" s="1309"/>
      <c r="BHN412" s="1309"/>
      <c r="BHO412" s="1309"/>
      <c r="BHP412" s="1309"/>
      <c r="BHQ412" s="1309"/>
      <c r="BHR412" s="1309"/>
      <c r="BHS412" s="1309"/>
      <c r="BHT412" s="1309"/>
      <c r="BHU412" s="1309"/>
      <c r="BHV412" s="1309"/>
      <c r="BHW412" s="1309"/>
      <c r="BHX412" s="1309"/>
      <c r="BHY412" s="1309"/>
      <c r="BHZ412" s="1309"/>
      <c r="BIA412" s="1309"/>
      <c r="BIB412" s="1309"/>
      <c r="BIC412" s="1309"/>
      <c r="BID412" s="1309"/>
      <c r="BIE412" s="1309"/>
      <c r="BIF412" s="1309"/>
      <c r="BIG412" s="1309"/>
      <c r="BIH412" s="1309"/>
      <c r="BII412" s="1309"/>
      <c r="BIJ412" s="1309"/>
      <c r="BIK412" s="1309"/>
      <c r="BIL412" s="1309"/>
      <c r="BIM412" s="1309"/>
      <c r="BIN412" s="1309"/>
      <c r="BIO412" s="1309"/>
      <c r="BIP412" s="1309"/>
      <c r="BIQ412" s="1309"/>
      <c r="BIR412" s="1309"/>
      <c r="BIS412" s="1309"/>
      <c r="BIT412" s="1309"/>
      <c r="BIU412" s="1309"/>
      <c r="BIV412" s="1309"/>
      <c r="BIW412" s="1309"/>
      <c r="BIX412" s="1309"/>
      <c r="BIY412" s="1309"/>
      <c r="BIZ412" s="1309"/>
      <c r="BJA412" s="1309"/>
      <c r="BJB412" s="1309"/>
      <c r="BJC412" s="1309"/>
      <c r="BJD412" s="1309"/>
      <c r="BJE412" s="1309"/>
      <c r="BJF412" s="1309"/>
      <c r="BJG412" s="1309"/>
      <c r="BJH412" s="1309"/>
      <c r="BJI412" s="1309"/>
      <c r="BJJ412" s="1309"/>
      <c r="BJK412" s="1309"/>
      <c r="BJL412" s="1309"/>
      <c r="BJM412" s="1309"/>
      <c r="BJN412" s="1309"/>
      <c r="BJO412" s="1309"/>
      <c r="BJP412" s="1309"/>
      <c r="BJQ412" s="1309"/>
      <c r="BJR412" s="1309"/>
      <c r="BJS412" s="1309"/>
      <c r="BJT412" s="1309"/>
      <c r="BJU412" s="1309"/>
      <c r="BJV412" s="1309"/>
      <c r="BJW412" s="1309"/>
      <c r="BJX412" s="1309"/>
      <c r="BJY412" s="1309"/>
      <c r="BJZ412" s="1309"/>
      <c r="BKA412" s="1309"/>
      <c r="BKB412" s="1309"/>
      <c r="BKC412" s="1309"/>
      <c r="BKD412" s="1309"/>
      <c r="BKE412" s="1309"/>
      <c r="BKF412" s="1309"/>
      <c r="BKG412" s="1309"/>
      <c r="BKH412" s="1309"/>
      <c r="BKI412" s="1309"/>
      <c r="BKJ412" s="1309"/>
      <c r="BKK412" s="1309"/>
      <c r="BKL412" s="1309"/>
      <c r="BKM412" s="1309"/>
      <c r="BKN412" s="1309"/>
      <c r="BKO412" s="1309"/>
      <c r="BKP412" s="1309"/>
      <c r="BKQ412" s="1309"/>
      <c r="BKR412" s="1309"/>
      <c r="BKS412" s="1309"/>
      <c r="BKT412" s="1309"/>
      <c r="BKU412" s="1309"/>
      <c r="BKV412" s="1309"/>
      <c r="BKW412" s="1309"/>
      <c r="BKX412" s="1309"/>
      <c r="BKY412" s="1309"/>
      <c r="BKZ412" s="1309"/>
      <c r="BLA412" s="1309"/>
      <c r="BLB412" s="1309"/>
      <c r="BLC412" s="1309"/>
      <c r="BLD412" s="1309"/>
      <c r="BLE412" s="1309"/>
      <c r="BLF412" s="1309"/>
      <c r="BLG412" s="1309"/>
      <c r="BLH412" s="1309"/>
      <c r="BLI412" s="1309"/>
      <c r="BLJ412" s="1309"/>
      <c r="BLK412" s="1309"/>
      <c r="BLL412" s="1309"/>
      <c r="BLM412" s="1309"/>
      <c r="BLN412" s="1309"/>
      <c r="BLO412" s="1309"/>
      <c r="BLP412" s="1309"/>
      <c r="BLQ412" s="1309"/>
      <c r="BLR412" s="1309"/>
      <c r="BLS412" s="1309"/>
      <c r="BLT412" s="1309"/>
      <c r="BLU412" s="1309"/>
      <c r="BLV412" s="1309"/>
      <c r="BLW412" s="1309"/>
      <c r="BLX412" s="1309"/>
      <c r="BLY412" s="1309"/>
      <c r="BLZ412" s="1309"/>
      <c r="BMA412" s="1309"/>
      <c r="BMB412" s="1309"/>
      <c r="BMC412" s="1309"/>
      <c r="BMD412" s="1309"/>
      <c r="BME412" s="1309"/>
      <c r="BMF412" s="1309"/>
      <c r="BMG412" s="1309"/>
      <c r="BMH412" s="1309"/>
      <c r="BMI412" s="1309"/>
      <c r="BMJ412" s="1309"/>
      <c r="BMK412" s="1309"/>
      <c r="BML412" s="1309"/>
      <c r="BMM412" s="1309"/>
      <c r="BMN412" s="1309"/>
      <c r="BMO412" s="1309"/>
      <c r="BMP412" s="1309"/>
      <c r="BMQ412" s="1309"/>
      <c r="BMR412" s="1309"/>
      <c r="BMS412" s="1309"/>
      <c r="BMT412" s="1309"/>
      <c r="BMU412" s="1309"/>
      <c r="BMV412" s="1309"/>
      <c r="BMW412" s="1309"/>
      <c r="BMX412" s="1309"/>
      <c r="BMY412" s="1309"/>
      <c r="BMZ412" s="1309"/>
      <c r="BNA412" s="1309"/>
      <c r="BNB412" s="1309"/>
      <c r="BNC412" s="1309"/>
      <c r="BND412" s="1309"/>
      <c r="BNE412" s="1309"/>
      <c r="BNF412" s="1309"/>
      <c r="BNG412" s="1309"/>
      <c r="BNH412" s="1309"/>
      <c r="BNI412" s="1309"/>
      <c r="BNJ412" s="1309"/>
      <c r="BNK412" s="1309"/>
      <c r="BNL412" s="1309"/>
      <c r="BNM412" s="1309"/>
      <c r="BNN412" s="1309"/>
      <c r="BNO412" s="1309"/>
      <c r="BNP412" s="1309"/>
      <c r="BNQ412" s="1309"/>
      <c r="BNR412" s="1309"/>
      <c r="BNS412" s="1309"/>
      <c r="BNT412" s="1309"/>
      <c r="BNU412" s="1309"/>
      <c r="BNV412" s="1309"/>
      <c r="BNW412" s="1309"/>
      <c r="BNX412" s="1309"/>
      <c r="BNY412" s="1309"/>
      <c r="BNZ412" s="1309"/>
      <c r="BOA412" s="1309"/>
      <c r="BOB412" s="1309"/>
      <c r="BOC412" s="1309"/>
      <c r="BOD412" s="1309"/>
      <c r="BOE412" s="1309"/>
      <c r="BOF412" s="1309"/>
      <c r="BOG412" s="1309"/>
      <c r="BOH412" s="1309"/>
      <c r="BOI412" s="1309"/>
      <c r="BOJ412" s="1309"/>
      <c r="BOK412" s="1309"/>
      <c r="BOL412" s="1309"/>
      <c r="BOM412" s="1309"/>
      <c r="BON412" s="1309"/>
      <c r="BOO412" s="1309"/>
      <c r="BOP412" s="1309"/>
      <c r="BOQ412" s="1309"/>
      <c r="BOR412" s="1309"/>
      <c r="BOS412" s="1309"/>
      <c r="BOT412" s="1309"/>
      <c r="BOU412" s="1309"/>
      <c r="BOV412" s="1309"/>
      <c r="BOW412" s="1309"/>
      <c r="BOX412" s="1309"/>
      <c r="BOY412" s="1309"/>
      <c r="BOZ412" s="1309"/>
      <c r="BPA412" s="1309"/>
      <c r="BPB412" s="1309"/>
      <c r="BPC412" s="1309"/>
      <c r="BPD412" s="1309"/>
      <c r="BPE412" s="1309"/>
      <c r="BPF412" s="1309"/>
      <c r="BPG412" s="1309"/>
      <c r="BPH412" s="1309"/>
      <c r="BPI412" s="1309"/>
      <c r="BPJ412" s="1309"/>
      <c r="BPK412" s="1309"/>
      <c r="BPL412" s="1309"/>
      <c r="BPM412" s="1309"/>
      <c r="BPN412" s="1309"/>
      <c r="BPO412" s="1309"/>
      <c r="BPP412" s="1309"/>
      <c r="BPQ412" s="1309"/>
      <c r="BPR412" s="1309"/>
      <c r="BPS412" s="1309"/>
      <c r="BPT412" s="1309"/>
      <c r="BPU412" s="1309"/>
      <c r="BPV412" s="1309"/>
      <c r="BPW412" s="1309"/>
      <c r="BPX412" s="1309"/>
      <c r="BPY412" s="1309"/>
      <c r="BPZ412" s="1309"/>
      <c r="BQA412" s="1309"/>
      <c r="BQB412" s="1309"/>
      <c r="BQC412" s="1309"/>
      <c r="BQD412" s="1309"/>
      <c r="BQE412" s="1309"/>
      <c r="BQF412" s="1309"/>
      <c r="BQG412" s="1309"/>
      <c r="BQH412" s="1309"/>
      <c r="BQI412" s="1309"/>
      <c r="BQJ412" s="1309"/>
      <c r="BQK412" s="1309"/>
      <c r="BQL412" s="1309"/>
      <c r="BQM412" s="1309"/>
      <c r="BQN412" s="1309"/>
      <c r="BQO412" s="1309"/>
      <c r="BQP412" s="1309"/>
      <c r="BQQ412" s="1309"/>
      <c r="BQR412" s="1309"/>
      <c r="BQS412" s="1309"/>
      <c r="BQT412" s="1309"/>
      <c r="BQU412" s="1309"/>
      <c r="BQV412" s="1309"/>
      <c r="BQW412" s="1309"/>
      <c r="BQX412" s="1309"/>
      <c r="BQY412" s="1309"/>
      <c r="BQZ412" s="1309"/>
      <c r="BRA412" s="1309"/>
      <c r="BRB412" s="1309"/>
      <c r="BRC412" s="1309"/>
      <c r="BRD412" s="1309"/>
      <c r="BRE412" s="1309"/>
      <c r="BRF412" s="1309"/>
      <c r="BRG412" s="1309"/>
      <c r="BRH412" s="1309"/>
      <c r="BRI412" s="1309"/>
      <c r="BRJ412" s="1309"/>
      <c r="BRK412" s="1309"/>
      <c r="BRL412" s="1309"/>
      <c r="BRM412" s="1309"/>
      <c r="BRN412" s="1309"/>
      <c r="BRO412" s="1309"/>
      <c r="BRP412" s="1309"/>
      <c r="BRQ412" s="1309"/>
      <c r="BRR412" s="1309"/>
      <c r="BRS412" s="1309"/>
      <c r="BRT412" s="1309"/>
      <c r="BRU412" s="1309"/>
      <c r="BRV412" s="1309"/>
      <c r="BRW412" s="1309"/>
      <c r="BRX412" s="1309"/>
      <c r="BRY412" s="1309"/>
      <c r="BRZ412" s="1309"/>
      <c r="BSA412" s="1309"/>
      <c r="BSB412" s="1309"/>
      <c r="BSC412" s="1309"/>
      <c r="BSD412" s="1309"/>
      <c r="BSE412" s="1309"/>
      <c r="BSF412" s="1309"/>
      <c r="BSG412" s="1309"/>
      <c r="BSH412" s="1309"/>
      <c r="BSI412" s="1309"/>
      <c r="BSJ412" s="1309"/>
      <c r="BSK412" s="1309"/>
      <c r="BSL412" s="1309"/>
      <c r="BSM412" s="1309"/>
      <c r="BSN412" s="1309"/>
      <c r="BSO412" s="1309"/>
      <c r="BSP412" s="1309"/>
      <c r="BSQ412" s="1309"/>
      <c r="BSR412" s="1309"/>
      <c r="BSS412" s="1309"/>
      <c r="BST412" s="1309"/>
      <c r="BSU412" s="1309"/>
      <c r="BSV412" s="1309"/>
      <c r="BSW412" s="1309"/>
      <c r="BSX412" s="1309"/>
      <c r="BSY412" s="1309"/>
      <c r="BSZ412" s="1309"/>
      <c r="BTA412" s="1309"/>
      <c r="BTB412" s="1309"/>
      <c r="BTC412" s="1309"/>
      <c r="BTD412" s="1309"/>
      <c r="BTE412" s="1309"/>
      <c r="BTF412" s="1309"/>
      <c r="BTG412" s="1309"/>
      <c r="BTH412" s="1309"/>
      <c r="BTI412" s="1309"/>
      <c r="BTJ412" s="1309"/>
      <c r="BTK412" s="1309"/>
      <c r="BTL412" s="1309"/>
      <c r="BTM412" s="1309"/>
      <c r="BTN412" s="1309"/>
      <c r="BTO412" s="1309"/>
      <c r="BTP412" s="1309"/>
      <c r="BTQ412" s="1309"/>
      <c r="BTR412" s="1309"/>
      <c r="BTS412" s="1309"/>
      <c r="BTT412" s="1309"/>
      <c r="BTU412" s="1309"/>
      <c r="BTV412" s="1309"/>
      <c r="BTW412" s="1309"/>
      <c r="BTX412" s="1309"/>
      <c r="BTY412" s="1309"/>
      <c r="BTZ412" s="1309"/>
      <c r="BUA412" s="1309"/>
      <c r="BUB412" s="1309"/>
      <c r="BUC412" s="1309"/>
      <c r="BUD412" s="1309"/>
      <c r="BUE412" s="1309"/>
      <c r="BUF412" s="1309"/>
      <c r="BUG412" s="1309"/>
      <c r="BUH412" s="1309"/>
      <c r="BUI412" s="1309"/>
      <c r="BUJ412" s="1309"/>
      <c r="BUK412" s="1309"/>
      <c r="BUL412" s="1309"/>
      <c r="BUM412" s="1309"/>
      <c r="BUN412" s="1309"/>
      <c r="BUO412" s="1309"/>
      <c r="BUP412" s="1309"/>
      <c r="BUQ412" s="1309"/>
      <c r="BUR412" s="1309"/>
      <c r="BUS412" s="1309"/>
      <c r="BUT412" s="1309"/>
      <c r="BUU412" s="1309"/>
      <c r="BUV412" s="1309"/>
      <c r="BUW412" s="1309"/>
      <c r="BUX412" s="1309"/>
      <c r="BUY412" s="1309"/>
      <c r="BUZ412" s="1309"/>
      <c r="BVA412" s="1309"/>
      <c r="BVB412" s="1309"/>
      <c r="BVC412" s="1309"/>
      <c r="BVD412" s="1309"/>
      <c r="BVE412" s="1309"/>
      <c r="BVF412" s="1309"/>
      <c r="BVG412" s="1309"/>
      <c r="BVH412" s="1309"/>
      <c r="BVI412" s="1309"/>
      <c r="BVJ412" s="1309"/>
      <c r="BVK412" s="1309"/>
      <c r="BVL412" s="1309"/>
      <c r="BVM412" s="1309"/>
      <c r="BVN412" s="1309"/>
      <c r="BVO412" s="1309"/>
      <c r="BVP412" s="1309"/>
      <c r="BVQ412" s="1309"/>
      <c r="BVR412" s="1309"/>
      <c r="BVS412" s="1309"/>
      <c r="BVT412" s="1309"/>
      <c r="BVU412" s="1309"/>
      <c r="BVV412" s="1309"/>
      <c r="BVW412" s="1309"/>
      <c r="BVX412" s="1309"/>
      <c r="BVY412" s="1309"/>
      <c r="BVZ412" s="1309"/>
      <c r="BWA412" s="1309"/>
      <c r="BWB412" s="1309"/>
      <c r="BWC412" s="1309"/>
      <c r="BWD412" s="1309"/>
      <c r="BWE412" s="1309"/>
      <c r="BWF412" s="1309"/>
      <c r="BWG412" s="1309"/>
      <c r="BWH412" s="1309"/>
      <c r="BWI412" s="1309"/>
      <c r="BWJ412" s="1309"/>
      <c r="BWK412" s="1309"/>
      <c r="BWL412" s="1309"/>
      <c r="BWM412" s="1309"/>
      <c r="BWN412" s="1309"/>
      <c r="BWO412" s="1309"/>
      <c r="BWP412" s="1309"/>
      <c r="BWQ412" s="1309"/>
      <c r="BWR412" s="1309"/>
      <c r="BWS412" s="1309"/>
      <c r="BWT412" s="1309"/>
      <c r="BWU412" s="1309"/>
      <c r="BWV412" s="1309"/>
      <c r="BWW412" s="1309"/>
      <c r="BWX412" s="1309"/>
      <c r="BWY412" s="1309"/>
      <c r="BWZ412" s="1309"/>
      <c r="BXA412" s="1309"/>
      <c r="BXB412" s="1309"/>
      <c r="BXC412" s="1309"/>
      <c r="BXD412" s="1309"/>
      <c r="BXE412" s="1309"/>
      <c r="BXF412" s="1309"/>
      <c r="BXG412" s="1309"/>
      <c r="BXH412" s="1309"/>
      <c r="BXI412" s="1309"/>
      <c r="BXJ412" s="1309"/>
      <c r="BXK412" s="1309"/>
      <c r="BXL412" s="1309"/>
      <c r="BXM412" s="1309"/>
      <c r="BXN412" s="1309"/>
      <c r="BXO412" s="1309"/>
      <c r="BXP412" s="1309"/>
      <c r="BXQ412" s="1309"/>
      <c r="BXR412" s="1309"/>
      <c r="BXS412" s="1309"/>
      <c r="BXT412" s="1309"/>
      <c r="BXU412" s="1309"/>
      <c r="BXV412" s="1309"/>
      <c r="BXW412" s="1309"/>
      <c r="BXX412" s="1309"/>
      <c r="BXY412" s="1309"/>
      <c r="BXZ412" s="1309"/>
      <c r="BYA412" s="1309"/>
      <c r="BYB412" s="1309"/>
      <c r="BYC412" s="1309"/>
      <c r="BYD412" s="1309"/>
      <c r="BYE412" s="1309"/>
      <c r="BYF412" s="1309"/>
      <c r="BYG412" s="1309"/>
      <c r="BYH412" s="1309"/>
      <c r="BYI412" s="1309"/>
      <c r="BYJ412" s="1309"/>
      <c r="BYK412" s="1309"/>
      <c r="BYL412" s="1309"/>
      <c r="BYM412" s="1309"/>
      <c r="BYN412" s="1309"/>
      <c r="BYO412" s="1309"/>
      <c r="BYP412" s="1309"/>
      <c r="BYQ412" s="1309"/>
      <c r="BYR412" s="1309"/>
      <c r="BYS412" s="1309"/>
      <c r="BYT412" s="1309"/>
      <c r="BYU412" s="1309"/>
      <c r="BYV412" s="1309"/>
      <c r="BYW412" s="1309"/>
      <c r="BYX412" s="1309"/>
      <c r="BYY412" s="1309"/>
      <c r="BYZ412" s="1309"/>
      <c r="BZA412" s="1309"/>
      <c r="BZB412" s="1309"/>
      <c r="BZC412" s="1309"/>
      <c r="BZD412" s="1309"/>
      <c r="BZE412" s="1309"/>
      <c r="BZF412" s="1309"/>
      <c r="BZG412" s="1309"/>
      <c r="BZH412" s="1309"/>
      <c r="BZI412" s="1309"/>
      <c r="BZJ412" s="1309"/>
      <c r="BZK412" s="1309"/>
      <c r="BZL412" s="1309"/>
      <c r="BZM412" s="1309"/>
      <c r="BZN412" s="1309"/>
      <c r="BZO412" s="1309"/>
      <c r="BZP412" s="1309"/>
      <c r="BZQ412" s="1309"/>
      <c r="BZR412" s="1309"/>
      <c r="BZS412" s="1309"/>
      <c r="BZT412" s="1309"/>
      <c r="BZU412" s="1309"/>
      <c r="BZV412" s="1309"/>
      <c r="BZW412" s="1309"/>
      <c r="BZX412" s="1309"/>
      <c r="BZY412" s="1309"/>
      <c r="BZZ412" s="1309"/>
      <c r="CAA412" s="1309"/>
      <c r="CAB412" s="1309"/>
      <c r="CAC412" s="1309"/>
      <c r="CAD412" s="1309"/>
      <c r="CAE412" s="1309"/>
      <c r="CAF412" s="1309"/>
      <c r="CAG412" s="1309"/>
      <c r="CAH412" s="1309"/>
      <c r="CAI412" s="1309"/>
      <c r="CAJ412" s="1309"/>
      <c r="CAK412" s="1309"/>
      <c r="CAL412" s="1309"/>
      <c r="CAM412" s="1309"/>
      <c r="CAN412" s="1309"/>
      <c r="CAO412" s="1309"/>
      <c r="CAP412" s="1309"/>
      <c r="CAQ412" s="1309"/>
      <c r="CAR412" s="1309"/>
      <c r="CAS412" s="1309"/>
      <c r="CAT412" s="1309"/>
      <c r="CAU412" s="1309"/>
      <c r="CAV412" s="1309"/>
      <c r="CAW412" s="1309"/>
      <c r="CAX412" s="1309"/>
      <c r="CAY412" s="1309"/>
      <c r="CAZ412" s="1309"/>
      <c r="CBA412" s="1309"/>
      <c r="CBB412" s="1309"/>
      <c r="CBC412" s="1309"/>
      <c r="CBD412" s="1309"/>
      <c r="CBE412" s="1309"/>
      <c r="CBF412" s="1309"/>
      <c r="CBG412" s="1309"/>
      <c r="CBH412" s="1309"/>
      <c r="CBI412" s="1309"/>
      <c r="CBJ412" s="1309"/>
      <c r="CBK412" s="1309"/>
      <c r="CBL412" s="1309"/>
      <c r="CBM412" s="1309"/>
      <c r="CBN412" s="1309"/>
      <c r="CBO412" s="1309"/>
      <c r="CBP412" s="1309"/>
      <c r="CBQ412" s="1309"/>
      <c r="CBR412" s="1309"/>
      <c r="CBS412" s="1309"/>
      <c r="CBT412" s="1309"/>
      <c r="CBU412" s="1309"/>
      <c r="CBV412" s="1309"/>
      <c r="CBW412" s="1309"/>
      <c r="CBX412" s="1309"/>
      <c r="CBY412" s="1309"/>
      <c r="CBZ412" s="1309"/>
      <c r="CCA412" s="1309"/>
      <c r="CCB412" s="1309"/>
      <c r="CCC412" s="1309"/>
      <c r="CCD412" s="1309"/>
      <c r="CCE412" s="1309"/>
      <c r="CCF412" s="1309"/>
      <c r="CCG412" s="1309"/>
      <c r="CCH412" s="1309"/>
      <c r="CCI412" s="1309"/>
      <c r="CCJ412" s="1309"/>
      <c r="CCK412" s="1309"/>
      <c r="CCL412" s="1309"/>
      <c r="CCM412" s="1309"/>
      <c r="CCN412" s="1309"/>
      <c r="CCO412" s="1309"/>
      <c r="CCP412" s="1309"/>
      <c r="CCQ412" s="1309"/>
      <c r="CCR412" s="1309"/>
      <c r="CCS412" s="1309"/>
      <c r="CCT412" s="1309"/>
      <c r="CCU412" s="1309"/>
      <c r="CCV412" s="1309"/>
      <c r="CCW412" s="1309"/>
      <c r="CCX412" s="1309"/>
      <c r="CCY412" s="1309"/>
      <c r="CCZ412" s="1309"/>
      <c r="CDA412" s="1309"/>
      <c r="CDB412" s="1309"/>
      <c r="CDC412" s="1309"/>
      <c r="CDD412" s="1309"/>
      <c r="CDE412" s="1309"/>
      <c r="CDF412" s="1309"/>
      <c r="CDG412" s="1309"/>
      <c r="CDH412" s="1309"/>
      <c r="CDI412" s="1309"/>
      <c r="CDJ412" s="1309"/>
      <c r="CDK412" s="1309"/>
      <c r="CDL412" s="1309"/>
      <c r="CDM412" s="1309"/>
      <c r="CDN412" s="1309"/>
      <c r="CDO412" s="1309"/>
      <c r="CDP412" s="1309"/>
      <c r="CDQ412" s="1309"/>
      <c r="CDR412" s="1309"/>
      <c r="CDS412" s="1309"/>
      <c r="CDT412" s="1309"/>
      <c r="CDU412" s="1309"/>
      <c r="CDV412" s="1309"/>
      <c r="CDW412" s="1309"/>
      <c r="CDX412" s="1309"/>
      <c r="CDY412" s="1309"/>
      <c r="CDZ412" s="1309"/>
      <c r="CEA412" s="1309"/>
      <c r="CEB412" s="1309"/>
      <c r="CEC412" s="1309"/>
      <c r="CED412" s="1309"/>
      <c r="CEE412" s="1309"/>
      <c r="CEF412" s="1309"/>
      <c r="CEG412" s="1309"/>
      <c r="CEH412" s="1309"/>
      <c r="CEI412" s="1309"/>
      <c r="CEJ412" s="1309"/>
      <c r="CEK412" s="1309"/>
      <c r="CEL412" s="1309"/>
      <c r="CEM412" s="1309"/>
      <c r="CEN412" s="1309"/>
      <c r="CEO412" s="1309"/>
      <c r="CEP412" s="1309"/>
      <c r="CEQ412" s="1309"/>
      <c r="CER412" s="1309"/>
      <c r="CES412" s="1309"/>
      <c r="CET412" s="1309"/>
      <c r="CEU412" s="1309"/>
      <c r="CEV412" s="1309"/>
      <c r="CEW412" s="1309"/>
      <c r="CEX412" s="1309"/>
      <c r="CEY412" s="1309"/>
      <c r="CEZ412" s="1309"/>
      <c r="CFA412" s="1309"/>
      <c r="CFB412" s="1309"/>
      <c r="CFC412" s="1309"/>
      <c r="CFD412" s="1309"/>
      <c r="CFE412" s="1309"/>
      <c r="CFF412" s="1309"/>
      <c r="CFG412" s="1309"/>
      <c r="CFH412" s="1309"/>
      <c r="CFI412" s="1309"/>
      <c r="CFJ412" s="1309"/>
      <c r="CFK412" s="1309"/>
      <c r="CFL412" s="1309"/>
      <c r="CFM412" s="1309"/>
      <c r="CFN412" s="1309"/>
      <c r="CFO412" s="1309"/>
      <c r="CFP412" s="1309"/>
      <c r="CFQ412" s="1309"/>
      <c r="CFR412" s="1309"/>
      <c r="CFS412" s="1309"/>
      <c r="CFT412" s="1309"/>
      <c r="CFU412" s="1309"/>
      <c r="CFV412" s="1309"/>
      <c r="CFW412" s="1309"/>
      <c r="CFX412" s="1309"/>
      <c r="CFY412" s="1309"/>
      <c r="CFZ412" s="1309"/>
      <c r="CGA412" s="1309"/>
      <c r="CGB412" s="1309"/>
      <c r="CGC412" s="1309"/>
      <c r="CGD412" s="1309"/>
      <c r="CGE412" s="1309"/>
      <c r="CGF412" s="1309"/>
      <c r="CGG412" s="1309"/>
      <c r="CGH412" s="1309"/>
      <c r="CGI412" s="1309"/>
      <c r="CGJ412" s="1309"/>
      <c r="CGK412" s="1309"/>
      <c r="CGL412" s="1309"/>
      <c r="CGM412" s="1309"/>
      <c r="CGN412" s="1309"/>
      <c r="CGO412" s="1309"/>
      <c r="CGP412" s="1309"/>
      <c r="CGQ412" s="1309"/>
      <c r="CGR412" s="1309"/>
      <c r="CGS412" s="1309"/>
      <c r="CGT412" s="1309"/>
      <c r="CGU412" s="1309"/>
      <c r="CGV412" s="1309"/>
      <c r="CGW412" s="1309"/>
      <c r="CGX412" s="1309"/>
      <c r="CGY412" s="1309"/>
      <c r="CGZ412" s="1309"/>
      <c r="CHA412" s="1309"/>
      <c r="CHB412" s="1309"/>
      <c r="CHC412" s="1309"/>
      <c r="CHD412" s="1309"/>
      <c r="CHE412" s="1309"/>
      <c r="CHF412" s="1309"/>
      <c r="CHG412" s="1309"/>
      <c r="CHH412" s="1309"/>
      <c r="CHI412" s="1309"/>
      <c r="CHJ412" s="1309"/>
      <c r="CHK412" s="1309"/>
      <c r="CHL412" s="1309"/>
      <c r="CHM412" s="1309"/>
      <c r="CHN412" s="1309"/>
      <c r="CHO412" s="1309"/>
      <c r="CHP412" s="1309"/>
      <c r="CHQ412" s="1309"/>
      <c r="CHR412" s="1309"/>
      <c r="CHS412" s="1309"/>
      <c r="CHT412" s="1309"/>
      <c r="CHU412" s="1309"/>
      <c r="CHV412" s="1309"/>
      <c r="CHW412" s="1309"/>
      <c r="CHX412" s="1309"/>
      <c r="CHY412" s="1309"/>
      <c r="CHZ412" s="1309"/>
      <c r="CIA412" s="1309"/>
      <c r="CIB412" s="1309"/>
      <c r="CIC412" s="1309"/>
      <c r="CID412" s="1309"/>
      <c r="CIE412" s="1309"/>
      <c r="CIF412" s="1309"/>
      <c r="CIG412" s="1309"/>
      <c r="CIH412" s="1309"/>
      <c r="CII412" s="1309"/>
      <c r="CIJ412" s="1309"/>
      <c r="CIK412" s="1309"/>
      <c r="CIL412" s="1309"/>
      <c r="CIM412" s="1309"/>
      <c r="CIN412" s="1309"/>
      <c r="CIO412" s="1309"/>
      <c r="CIP412" s="1309"/>
      <c r="CIQ412" s="1309"/>
      <c r="CIR412" s="1309"/>
      <c r="CIS412" s="1309"/>
      <c r="CIT412" s="1309"/>
      <c r="CIU412" s="1309"/>
      <c r="CIV412" s="1309"/>
      <c r="CIW412" s="1309"/>
      <c r="CIX412" s="1309"/>
      <c r="CIY412" s="1309"/>
      <c r="CIZ412" s="1309"/>
      <c r="CJA412" s="1309"/>
      <c r="CJB412" s="1309"/>
      <c r="CJC412" s="1309"/>
      <c r="CJD412" s="1309"/>
      <c r="CJE412" s="1309"/>
      <c r="CJF412" s="1309"/>
      <c r="CJG412" s="1309"/>
      <c r="CJH412" s="1309"/>
      <c r="CJI412" s="1309"/>
      <c r="CJJ412" s="1309"/>
      <c r="CJK412" s="1309"/>
      <c r="CJL412" s="1309"/>
      <c r="CJM412" s="1309"/>
      <c r="CJN412" s="1309"/>
      <c r="CJO412" s="1309"/>
      <c r="CJP412" s="1309"/>
      <c r="CJQ412" s="1309"/>
      <c r="CJR412" s="1309"/>
      <c r="CJS412" s="1309"/>
      <c r="CJT412" s="1309"/>
      <c r="CJU412" s="1309"/>
      <c r="CJV412" s="1309"/>
      <c r="CJW412" s="1309"/>
      <c r="CJX412" s="1309"/>
      <c r="CJY412" s="1309"/>
      <c r="CJZ412" s="1309"/>
      <c r="CKA412" s="1309"/>
      <c r="CKB412" s="1309"/>
      <c r="CKC412" s="1309"/>
      <c r="CKD412" s="1309"/>
      <c r="CKE412" s="1309"/>
      <c r="CKF412" s="1309"/>
      <c r="CKG412" s="1309"/>
      <c r="CKH412" s="1309"/>
      <c r="CKI412" s="1309"/>
      <c r="CKJ412" s="1309"/>
      <c r="CKK412" s="1309"/>
      <c r="CKL412" s="1309"/>
      <c r="CKM412" s="1309"/>
      <c r="CKN412" s="1309"/>
      <c r="CKO412" s="1309"/>
      <c r="CKP412" s="1309"/>
      <c r="CKQ412" s="1309"/>
      <c r="CKR412" s="1309"/>
      <c r="CKS412" s="1309"/>
      <c r="CKT412" s="1309"/>
      <c r="CKU412" s="1309"/>
      <c r="CKV412" s="1309"/>
      <c r="CKW412" s="1309"/>
      <c r="CKX412" s="1309"/>
      <c r="CKY412" s="1309"/>
      <c r="CKZ412" s="1309"/>
      <c r="CLA412" s="1309"/>
      <c r="CLB412" s="1309"/>
      <c r="CLC412" s="1309"/>
      <c r="CLD412" s="1309"/>
      <c r="CLE412" s="1309"/>
      <c r="CLF412" s="1309"/>
      <c r="CLG412" s="1309"/>
      <c r="CLH412" s="1309"/>
      <c r="CLI412" s="1309"/>
      <c r="CLJ412" s="1309"/>
      <c r="CLK412" s="1309"/>
      <c r="CLL412" s="1309"/>
      <c r="CLM412" s="1309"/>
      <c r="CLN412" s="1309"/>
      <c r="CLO412" s="1309"/>
      <c r="CLP412" s="1309"/>
      <c r="CLQ412" s="1309"/>
      <c r="CLR412" s="1309"/>
      <c r="CLS412" s="1309"/>
      <c r="CLT412" s="1309"/>
      <c r="CLU412" s="1309"/>
      <c r="CLV412" s="1309"/>
      <c r="CLW412" s="1309"/>
      <c r="CLX412" s="1309"/>
      <c r="CLY412" s="1309"/>
      <c r="CLZ412" s="1309"/>
      <c r="CMA412" s="1309"/>
      <c r="CMB412" s="1309"/>
      <c r="CMC412" s="1309"/>
      <c r="CMD412" s="1309"/>
      <c r="CME412" s="1309"/>
      <c r="CMF412" s="1309"/>
      <c r="CMG412" s="1309"/>
      <c r="CMH412" s="1309"/>
      <c r="CMI412" s="1309"/>
      <c r="CMJ412" s="1309"/>
      <c r="CMK412" s="1309"/>
      <c r="CML412" s="1309"/>
      <c r="CMM412" s="1309"/>
      <c r="CMN412" s="1309"/>
      <c r="CMO412" s="1309"/>
      <c r="CMP412" s="1309"/>
      <c r="CMQ412" s="1309"/>
      <c r="CMR412" s="1309"/>
      <c r="CMS412" s="1309"/>
      <c r="CMT412" s="1309"/>
      <c r="CMU412" s="1309"/>
      <c r="CMV412" s="1309"/>
      <c r="CMW412" s="1309"/>
      <c r="CMX412" s="1309"/>
      <c r="CMY412" s="1309"/>
      <c r="CMZ412" s="1309"/>
      <c r="CNA412" s="1309"/>
      <c r="CNB412" s="1309"/>
      <c r="CNC412" s="1309"/>
      <c r="CND412" s="1309"/>
      <c r="CNE412" s="1309"/>
      <c r="CNF412" s="1309"/>
      <c r="CNG412" s="1309"/>
      <c r="CNH412" s="1309"/>
      <c r="CNI412" s="1309"/>
      <c r="CNJ412" s="1309"/>
      <c r="CNK412" s="1309"/>
      <c r="CNL412" s="1309"/>
      <c r="CNM412" s="1309"/>
      <c r="CNN412" s="1309"/>
      <c r="CNO412" s="1309"/>
      <c r="CNP412" s="1309"/>
      <c r="CNQ412" s="1309"/>
      <c r="CNR412" s="1309"/>
      <c r="CNS412" s="1309"/>
      <c r="CNT412" s="1309"/>
      <c r="CNU412" s="1309"/>
      <c r="CNV412" s="1309"/>
      <c r="CNW412" s="1309"/>
      <c r="CNX412" s="1309"/>
      <c r="CNY412" s="1309"/>
      <c r="CNZ412" s="1309"/>
      <c r="COA412" s="1309"/>
      <c r="COB412" s="1309"/>
      <c r="COC412" s="1309"/>
      <c r="COD412" s="1309"/>
      <c r="COE412" s="1309"/>
      <c r="COF412" s="1309"/>
      <c r="COG412" s="1309"/>
      <c r="COH412" s="1309"/>
      <c r="COI412" s="1309"/>
      <c r="COJ412" s="1309"/>
      <c r="COK412" s="1309"/>
      <c r="COL412" s="1309"/>
      <c r="COM412" s="1309"/>
      <c r="CON412" s="1309"/>
      <c r="COO412" s="1309"/>
      <c r="COP412" s="1309"/>
      <c r="COQ412" s="1309"/>
      <c r="COR412" s="1309"/>
      <c r="COS412" s="1309"/>
      <c r="COT412" s="1309"/>
      <c r="COU412" s="1309"/>
      <c r="COV412" s="1309"/>
      <c r="COW412" s="1309"/>
      <c r="COX412" s="1309"/>
      <c r="COY412" s="1309"/>
      <c r="COZ412" s="1309"/>
      <c r="CPA412" s="1309"/>
      <c r="CPB412" s="1309"/>
      <c r="CPC412" s="1309"/>
      <c r="CPD412" s="1309"/>
      <c r="CPE412" s="1309"/>
      <c r="CPF412" s="1309"/>
      <c r="CPG412" s="1309"/>
      <c r="CPH412" s="1309"/>
      <c r="CPI412" s="1309"/>
      <c r="CPJ412" s="1309"/>
      <c r="CPK412" s="1309"/>
      <c r="CPL412" s="1309"/>
      <c r="CPM412" s="1309"/>
      <c r="CPN412" s="1309"/>
      <c r="CPO412" s="1309"/>
      <c r="CPP412" s="1309"/>
      <c r="CPQ412" s="1309"/>
      <c r="CPR412" s="1309"/>
      <c r="CPS412" s="1309"/>
      <c r="CPT412" s="1309"/>
      <c r="CPU412" s="1309"/>
      <c r="CPV412" s="1309"/>
      <c r="CPW412" s="1309"/>
      <c r="CPX412" s="1309"/>
      <c r="CPY412" s="1309"/>
      <c r="CPZ412" s="1309"/>
      <c r="CQA412" s="1309"/>
      <c r="CQB412" s="1309"/>
      <c r="CQC412" s="1309"/>
      <c r="CQD412" s="1309"/>
      <c r="CQE412" s="1309"/>
      <c r="CQF412" s="1309"/>
      <c r="CQG412" s="1309"/>
      <c r="CQH412" s="1309"/>
      <c r="CQI412" s="1309"/>
      <c r="CQJ412" s="1309"/>
      <c r="CQK412" s="1309"/>
      <c r="CQL412" s="1309"/>
      <c r="CQM412" s="1309"/>
      <c r="CQN412" s="1309"/>
      <c r="CQO412" s="1309"/>
      <c r="CQP412" s="1309"/>
      <c r="CQQ412" s="1309"/>
      <c r="CQR412" s="1309"/>
      <c r="CQS412" s="1309"/>
      <c r="CQT412" s="1309"/>
      <c r="CQU412" s="1309"/>
      <c r="CQV412" s="1309"/>
      <c r="CQW412" s="1309"/>
      <c r="CQX412" s="1309"/>
      <c r="CQY412" s="1309"/>
      <c r="CQZ412" s="1309"/>
      <c r="CRA412" s="1309"/>
      <c r="CRB412" s="1309"/>
      <c r="CRC412" s="1309"/>
      <c r="CRD412" s="1309"/>
      <c r="CRE412" s="1309"/>
      <c r="CRF412" s="1309"/>
      <c r="CRG412" s="1309"/>
      <c r="CRH412" s="1309"/>
      <c r="CRI412" s="1309"/>
      <c r="CRJ412" s="1309"/>
      <c r="CRK412" s="1309"/>
      <c r="CRL412" s="1309"/>
      <c r="CRM412" s="1309"/>
      <c r="CRN412" s="1309"/>
      <c r="CRO412" s="1309"/>
      <c r="CRP412" s="1309"/>
      <c r="CRQ412" s="1309"/>
      <c r="CRR412" s="1309"/>
      <c r="CRS412" s="1309"/>
      <c r="CRT412" s="1309"/>
      <c r="CRU412" s="1309"/>
      <c r="CRV412" s="1309"/>
      <c r="CRW412" s="1309"/>
      <c r="CRX412" s="1309"/>
      <c r="CRY412" s="1309"/>
      <c r="CRZ412" s="1309"/>
      <c r="CSA412" s="1309"/>
      <c r="CSB412" s="1309"/>
      <c r="CSC412" s="1309"/>
      <c r="CSD412" s="1309"/>
      <c r="CSE412" s="1309"/>
      <c r="CSF412" s="1309"/>
      <c r="CSG412" s="1309"/>
      <c r="CSH412" s="1309"/>
      <c r="CSI412" s="1309"/>
      <c r="CSJ412" s="1309"/>
      <c r="CSK412" s="1309"/>
      <c r="CSL412" s="1309"/>
      <c r="CSM412" s="1309"/>
      <c r="CSN412" s="1309"/>
      <c r="CSO412" s="1309"/>
      <c r="CSP412" s="1309"/>
      <c r="CSQ412" s="1309"/>
      <c r="CSR412" s="1309"/>
      <c r="CSS412" s="1309"/>
      <c r="CST412" s="1309"/>
      <c r="CSU412" s="1309"/>
      <c r="CSV412" s="1309"/>
      <c r="CSW412" s="1309"/>
      <c r="CSX412" s="1309"/>
      <c r="CSY412" s="1309"/>
      <c r="CSZ412" s="1309"/>
      <c r="CTA412" s="1309"/>
      <c r="CTB412" s="1309"/>
      <c r="CTC412" s="1309"/>
      <c r="CTD412" s="1309"/>
      <c r="CTE412" s="1309"/>
      <c r="CTF412" s="1309"/>
      <c r="CTG412" s="1309"/>
      <c r="CTH412" s="1309"/>
      <c r="CTI412" s="1309"/>
      <c r="CTJ412" s="1309"/>
      <c r="CTK412" s="1309"/>
      <c r="CTL412" s="1309"/>
      <c r="CTM412" s="1309"/>
      <c r="CTN412" s="1309"/>
      <c r="CTO412" s="1309"/>
      <c r="CTP412" s="1309"/>
      <c r="CTQ412" s="1309"/>
      <c r="CTR412" s="1309"/>
      <c r="CTS412" s="1309"/>
      <c r="CTT412" s="1309"/>
      <c r="CTU412" s="1309"/>
      <c r="CTV412" s="1309"/>
      <c r="CTW412" s="1309"/>
      <c r="CTX412" s="1309"/>
      <c r="CTY412" s="1309"/>
      <c r="CTZ412" s="1309"/>
      <c r="CUA412" s="1309"/>
      <c r="CUB412" s="1309"/>
      <c r="CUC412" s="1309"/>
      <c r="CUD412" s="1309"/>
      <c r="CUE412" s="1309"/>
      <c r="CUF412" s="1309"/>
      <c r="CUG412" s="1309"/>
      <c r="CUH412" s="1309"/>
      <c r="CUI412" s="1309"/>
      <c r="CUJ412" s="1309"/>
      <c r="CUK412" s="1309"/>
      <c r="CUL412" s="1309"/>
      <c r="CUM412" s="1309"/>
      <c r="CUN412" s="1309"/>
      <c r="CUO412" s="1309"/>
      <c r="CUP412" s="1309"/>
      <c r="CUQ412" s="1309"/>
      <c r="CUR412" s="1309"/>
      <c r="CUS412" s="1309"/>
      <c r="CUT412" s="1309"/>
      <c r="CUU412" s="1309"/>
      <c r="CUV412" s="1309"/>
      <c r="CUW412" s="1309"/>
      <c r="CUX412" s="1309"/>
      <c r="CUY412" s="1309"/>
      <c r="CUZ412" s="1309"/>
      <c r="CVA412" s="1309"/>
      <c r="CVB412" s="1309"/>
      <c r="CVC412" s="1309"/>
      <c r="CVD412" s="1309"/>
      <c r="CVE412" s="1309"/>
      <c r="CVF412" s="1309"/>
      <c r="CVG412" s="1309"/>
      <c r="CVH412" s="1309"/>
      <c r="CVI412" s="1309"/>
      <c r="CVJ412" s="1309"/>
      <c r="CVK412" s="1309"/>
      <c r="CVL412" s="1309"/>
      <c r="CVM412" s="1309"/>
      <c r="CVN412" s="1309"/>
      <c r="CVO412" s="1309"/>
      <c r="CVP412" s="1309"/>
      <c r="CVQ412" s="1309"/>
      <c r="CVR412" s="1309"/>
      <c r="CVS412" s="1309"/>
      <c r="CVT412" s="1309"/>
      <c r="CVU412" s="1309"/>
      <c r="CVV412" s="1309"/>
      <c r="CVW412" s="1309"/>
      <c r="CVX412" s="1309"/>
      <c r="CVY412" s="1309"/>
      <c r="CVZ412" s="1309"/>
      <c r="CWA412" s="1309"/>
      <c r="CWB412" s="1309"/>
      <c r="CWC412" s="1309"/>
      <c r="CWD412" s="1309"/>
      <c r="CWE412" s="1309"/>
      <c r="CWF412" s="1309"/>
      <c r="CWG412" s="1309"/>
      <c r="CWH412" s="1309"/>
      <c r="CWI412" s="1309"/>
      <c r="CWJ412" s="1309"/>
      <c r="CWK412" s="1309"/>
      <c r="CWL412" s="1309"/>
      <c r="CWM412" s="1309"/>
      <c r="CWN412" s="1309"/>
      <c r="CWO412" s="1309"/>
      <c r="CWP412" s="1309"/>
      <c r="CWQ412" s="1309"/>
      <c r="CWR412" s="1309"/>
      <c r="CWS412" s="1309"/>
      <c r="CWT412" s="1309"/>
      <c r="CWU412" s="1309"/>
      <c r="CWV412" s="1309"/>
      <c r="CWW412" s="1309"/>
      <c r="CWX412" s="1309"/>
      <c r="CWY412" s="1309"/>
      <c r="CWZ412" s="1309"/>
      <c r="CXA412" s="1309"/>
      <c r="CXB412" s="1309"/>
      <c r="CXC412" s="1309"/>
      <c r="CXD412" s="1309"/>
      <c r="CXE412" s="1309"/>
      <c r="CXF412" s="1309"/>
      <c r="CXG412" s="1309"/>
      <c r="CXH412" s="1309"/>
      <c r="CXI412" s="1309"/>
      <c r="CXJ412" s="1309"/>
      <c r="CXK412" s="1309"/>
      <c r="CXL412" s="1309"/>
      <c r="CXM412" s="1309"/>
      <c r="CXN412" s="1309"/>
      <c r="CXO412" s="1309"/>
      <c r="CXP412" s="1309"/>
      <c r="CXQ412" s="1309"/>
      <c r="CXR412" s="1309"/>
      <c r="CXS412" s="1309"/>
      <c r="CXT412" s="1309"/>
      <c r="CXU412" s="1309"/>
      <c r="CXV412" s="1309"/>
      <c r="CXW412" s="1309"/>
      <c r="CXX412" s="1309"/>
      <c r="CXY412" s="1309"/>
      <c r="CXZ412" s="1309"/>
      <c r="CYA412" s="1309"/>
      <c r="CYB412" s="1309"/>
      <c r="CYC412" s="1309"/>
      <c r="CYD412" s="1309"/>
      <c r="CYE412" s="1309"/>
      <c r="CYF412" s="1309"/>
      <c r="CYG412" s="1309"/>
      <c r="CYH412" s="1309"/>
      <c r="CYI412" s="1309"/>
      <c r="CYJ412" s="1309"/>
      <c r="CYK412" s="1309"/>
      <c r="CYL412" s="1309"/>
      <c r="CYM412" s="1309"/>
      <c r="CYN412" s="1309"/>
      <c r="CYO412" s="1309"/>
      <c r="CYP412" s="1309"/>
      <c r="CYQ412" s="1309"/>
      <c r="CYR412" s="1309"/>
      <c r="CYS412" s="1309"/>
      <c r="CYT412" s="1309"/>
      <c r="CYU412" s="1309"/>
      <c r="CYV412" s="1309"/>
      <c r="CYW412" s="1309"/>
      <c r="CYX412" s="1309"/>
      <c r="CYY412" s="1309"/>
      <c r="CYZ412" s="1309"/>
      <c r="CZA412" s="1309"/>
      <c r="CZB412" s="1309"/>
      <c r="CZC412" s="1309"/>
      <c r="CZD412" s="1309"/>
      <c r="CZE412" s="1309"/>
      <c r="CZF412" s="1309"/>
      <c r="CZG412" s="1309"/>
      <c r="CZH412" s="1309"/>
      <c r="CZI412" s="1309"/>
      <c r="CZJ412" s="1309"/>
      <c r="CZK412" s="1309"/>
      <c r="CZL412" s="1309"/>
      <c r="CZM412" s="1309"/>
      <c r="CZN412" s="1309"/>
      <c r="CZO412" s="1309"/>
      <c r="CZP412" s="1309"/>
      <c r="CZQ412" s="1309"/>
      <c r="CZR412" s="1309"/>
      <c r="CZS412" s="1309"/>
      <c r="CZT412" s="1309"/>
      <c r="CZU412" s="1309"/>
      <c r="CZV412" s="1309"/>
      <c r="CZW412" s="1309"/>
      <c r="CZX412" s="1309"/>
      <c r="CZY412" s="1309"/>
      <c r="CZZ412" s="1309"/>
      <c r="DAA412" s="1309"/>
      <c r="DAB412" s="1309"/>
      <c r="DAC412" s="1309"/>
      <c r="DAD412" s="1309"/>
      <c r="DAE412" s="1309"/>
      <c r="DAF412" s="1309"/>
      <c r="DAG412" s="1309"/>
      <c r="DAH412" s="1309"/>
      <c r="DAI412" s="1309"/>
      <c r="DAJ412" s="1309"/>
      <c r="DAK412" s="1309"/>
      <c r="DAL412" s="1309"/>
      <c r="DAM412" s="1309"/>
      <c r="DAN412" s="1309"/>
      <c r="DAO412" s="1309"/>
      <c r="DAP412" s="1309"/>
      <c r="DAQ412" s="1309"/>
      <c r="DAR412" s="1309"/>
      <c r="DAS412" s="1309"/>
      <c r="DAT412" s="1309"/>
      <c r="DAU412" s="1309"/>
      <c r="DAV412" s="1309"/>
      <c r="DAW412" s="1309"/>
      <c r="DAX412" s="1309"/>
      <c r="DAY412" s="1309"/>
      <c r="DAZ412" s="1309"/>
      <c r="DBA412" s="1309"/>
      <c r="DBB412" s="1309"/>
      <c r="DBC412" s="1309"/>
      <c r="DBD412" s="1309"/>
      <c r="DBE412" s="1309"/>
      <c r="DBF412" s="1309"/>
      <c r="DBG412" s="1309"/>
      <c r="DBH412" s="1309"/>
      <c r="DBI412" s="1309"/>
      <c r="DBJ412" s="1309"/>
      <c r="DBK412" s="1309"/>
      <c r="DBL412" s="1309"/>
      <c r="DBM412" s="1309"/>
      <c r="DBN412" s="1309"/>
      <c r="DBO412" s="1309"/>
      <c r="DBP412" s="1309"/>
      <c r="DBQ412" s="1309"/>
      <c r="DBR412" s="1309"/>
      <c r="DBS412" s="1309"/>
      <c r="DBT412" s="1309"/>
      <c r="DBU412" s="1309"/>
      <c r="DBV412" s="1309"/>
      <c r="DBW412" s="1309"/>
      <c r="DBX412" s="1309"/>
      <c r="DBY412" s="1309"/>
      <c r="DBZ412" s="1309"/>
      <c r="DCA412" s="1309"/>
      <c r="DCB412" s="1309"/>
      <c r="DCC412" s="1309"/>
      <c r="DCD412" s="1309"/>
      <c r="DCE412" s="1309"/>
      <c r="DCF412" s="1309"/>
      <c r="DCG412" s="1309"/>
      <c r="DCH412" s="1309"/>
      <c r="DCI412" s="1309"/>
      <c r="DCJ412" s="1309"/>
      <c r="DCK412" s="1309"/>
      <c r="DCL412" s="1309"/>
      <c r="DCM412" s="1309"/>
      <c r="DCN412" s="1309"/>
      <c r="DCO412" s="1309"/>
      <c r="DCP412" s="1309"/>
      <c r="DCQ412" s="1309"/>
      <c r="DCR412" s="1309"/>
      <c r="DCS412" s="1309"/>
      <c r="DCT412" s="1309"/>
      <c r="DCU412" s="1309"/>
      <c r="DCV412" s="1309"/>
      <c r="DCW412" s="1309"/>
      <c r="DCX412" s="1309"/>
      <c r="DCY412" s="1309"/>
      <c r="DCZ412" s="1309"/>
      <c r="DDA412" s="1309"/>
      <c r="DDB412" s="1309"/>
      <c r="DDC412" s="1309"/>
      <c r="DDD412" s="1309"/>
      <c r="DDE412" s="1309"/>
      <c r="DDF412" s="1309"/>
      <c r="DDG412" s="1309"/>
      <c r="DDH412" s="1309"/>
      <c r="DDI412" s="1309"/>
      <c r="DDJ412" s="1309"/>
      <c r="DDK412" s="1309"/>
      <c r="DDL412" s="1309"/>
      <c r="DDM412" s="1309"/>
      <c r="DDN412" s="1309"/>
      <c r="DDO412" s="1309"/>
      <c r="DDP412" s="1309"/>
      <c r="DDQ412" s="1309"/>
      <c r="DDR412" s="1309"/>
      <c r="DDS412" s="1309"/>
      <c r="DDT412" s="1309"/>
      <c r="DDU412" s="1309"/>
      <c r="DDV412" s="1309"/>
      <c r="DDW412" s="1309"/>
      <c r="DDX412" s="1309"/>
      <c r="DDY412" s="1309"/>
      <c r="DDZ412" s="1309"/>
      <c r="DEA412" s="1309"/>
      <c r="DEB412" s="1309"/>
      <c r="DEC412" s="1309"/>
      <c r="DED412" s="1309"/>
      <c r="DEE412" s="1309"/>
      <c r="DEF412" s="1309"/>
      <c r="DEG412" s="1309"/>
      <c r="DEH412" s="1309"/>
      <c r="DEI412" s="1309"/>
      <c r="DEJ412" s="1309"/>
      <c r="DEK412" s="1309"/>
      <c r="DEL412" s="1309"/>
      <c r="DEM412" s="1309"/>
      <c r="DEN412" s="1309"/>
      <c r="DEO412" s="1309"/>
      <c r="DEP412" s="1309"/>
      <c r="DEQ412" s="1309"/>
      <c r="DER412" s="1309"/>
      <c r="DES412" s="1309"/>
      <c r="DET412" s="1309"/>
      <c r="DEU412" s="1309"/>
      <c r="DEV412" s="1309"/>
      <c r="DEW412" s="1309"/>
      <c r="DEX412" s="1309"/>
      <c r="DEY412" s="1309"/>
      <c r="DEZ412" s="1309"/>
      <c r="DFA412" s="1309"/>
      <c r="DFB412" s="1309"/>
      <c r="DFC412" s="1309"/>
      <c r="DFD412" s="1309"/>
      <c r="DFE412" s="1309"/>
      <c r="DFF412" s="1309"/>
      <c r="DFG412" s="1309"/>
      <c r="DFH412" s="1309"/>
      <c r="DFI412" s="1309"/>
      <c r="DFJ412" s="1309"/>
      <c r="DFK412" s="1309"/>
      <c r="DFL412" s="1309"/>
      <c r="DFM412" s="1309"/>
      <c r="DFN412" s="1309"/>
      <c r="DFO412" s="1309"/>
      <c r="DFP412" s="1309"/>
      <c r="DFQ412" s="1309"/>
      <c r="DFR412" s="1309"/>
      <c r="DFS412" s="1309"/>
      <c r="DFT412" s="1309"/>
      <c r="DFU412" s="1309"/>
      <c r="DFV412" s="1309"/>
      <c r="DFW412" s="1309"/>
      <c r="DFX412" s="1309"/>
      <c r="DFY412" s="1309"/>
      <c r="DFZ412" s="1309"/>
      <c r="DGA412" s="1309"/>
      <c r="DGB412" s="1309"/>
      <c r="DGC412" s="1309"/>
      <c r="DGD412" s="1309"/>
      <c r="DGE412" s="1309"/>
      <c r="DGF412" s="1309"/>
      <c r="DGG412" s="1309"/>
      <c r="DGH412" s="1309"/>
      <c r="DGI412" s="1309"/>
      <c r="DGJ412" s="1309"/>
      <c r="DGK412" s="1309"/>
      <c r="DGL412" s="1309"/>
      <c r="DGM412" s="1309"/>
      <c r="DGN412" s="1309"/>
      <c r="DGO412" s="1309"/>
      <c r="DGP412" s="1309"/>
      <c r="DGQ412" s="1309"/>
      <c r="DGR412" s="1309"/>
      <c r="DGS412" s="1309"/>
      <c r="DGT412" s="1309"/>
      <c r="DGU412" s="1309"/>
      <c r="DGV412" s="1309"/>
      <c r="DGW412" s="1309"/>
      <c r="DGX412" s="1309"/>
      <c r="DGY412" s="1309"/>
      <c r="DGZ412" s="1309"/>
      <c r="DHA412" s="1309"/>
      <c r="DHB412" s="1309"/>
      <c r="DHC412" s="1309"/>
      <c r="DHD412" s="1309"/>
      <c r="DHE412" s="1309"/>
      <c r="DHF412" s="1309"/>
      <c r="DHG412" s="1309"/>
      <c r="DHH412" s="1309"/>
      <c r="DHI412" s="1309"/>
      <c r="DHJ412" s="1309"/>
      <c r="DHK412" s="1309"/>
      <c r="DHL412" s="1309"/>
      <c r="DHM412" s="1309"/>
      <c r="DHN412" s="1309"/>
      <c r="DHO412" s="1309"/>
      <c r="DHP412" s="1309"/>
      <c r="DHQ412" s="1309"/>
      <c r="DHR412" s="1309"/>
      <c r="DHS412" s="1309"/>
      <c r="DHT412" s="1309"/>
      <c r="DHU412" s="1309"/>
      <c r="DHV412" s="1309"/>
      <c r="DHW412" s="1309"/>
      <c r="DHX412" s="1309"/>
      <c r="DHY412" s="1309"/>
      <c r="DHZ412" s="1309"/>
      <c r="DIA412" s="1309"/>
      <c r="DIB412" s="1309"/>
      <c r="DIC412" s="1309"/>
      <c r="DID412" s="1309"/>
      <c r="DIE412" s="1309"/>
      <c r="DIF412" s="1309"/>
      <c r="DIG412" s="1309"/>
      <c r="DIH412" s="1309"/>
      <c r="DII412" s="1309"/>
      <c r="DIJ412" s="1309"/>
      <c r="DIK412" s="1309"/>
      <c r="DIL412" s="1309"/>
      <c r="DIM412" s="1309"/>
      <c r="DIN412" s="1309"/>
      <c r="DIO412" s="1309"/>
      <c r="DIP412" s="1309"/>
      <c r="DIQ412" s="1309"/>
      <c r="DIR412" s="1309"/>
      <c r="DIS412" s="1309"/>
      <c r="DIT412" s="1309"/>
      <c r="DIU412" s="1309"/>
      <c r="DIV412" s="1309"/>
      <c r="DIW412" s="1309"/>
      <c r="DIX412" s="1309"/>
      <c r="DIY412" s="1309"/>
      <c r="DIZ412" s="1309"/>
      <c r="DJA412" s="1309"/>
      <c r="DJB412" s="1309"/>
      <c r="DJC412" s="1309"/>
      <c r="DJD412" s="1309"/>
      <c r="DJE412" s="1309"/>
      <c r="DJF412" s="1309"/>
      <c r="DJG412" s="1309"/>
      <c r="DJH412" s="1309"/>
      <c r="DJI412" s="1309"/>
      <c r="DJJ412" s="1309"/>
      <c r="DJK412" s="1309"/>
      <c r="DJL412" s="1309"/>
      <c r="DJM412" s="1309"/>
      <c r="DJN412" s="1309"/>
      <c r="DJO412" s="1309"/>
      <c r="DJP412" s="1309"/>
      <c r="DJQ412" s="1309"/>
      <c r="DJR412" s="1309"/>
      <c r="DJS412" s="1309"/>
      <c r="DJT412" s="1309"/>
      <c r="DJU412" s="1309"/>
      <c r="DJV412" s="1309"/>
      <c r="DJW412" s="1309"/>
      <c r="DJX412" s="1309"/>
      <c r="DJY412" s="1309"/>
      <c r="DJZ412" s="1309"/>
      <c r="DKA412" s="1309"/>
      <c r="DKB412" s="1309"/>
      <c r="DKC412" s="1309"/>
      <c r="DKD412" s="1309"/>
      <c r="DKE412" s="1309"/>
      <c r="DKF412" s="1309"/>
      <c r="DKG412" s="1309"/>
      <c r="DKH412" s="1309"/>
      <c r="DKI412" s="1309"/>
      <c r="DKJ412" s="1309"/>
      <c r="DKK412" s="1309"/>
      <c r="DKL412" s="1309"/>
      <c r="DKM412" s="1309"/>
      <c r="DKN412" s="1309"/>
      <c r="DKO412" s="1309"/>
      <c r="DKP412" s="1309"/>
      <c r="DKQ412" s="1309"/>
      <c r="DKR412" s="1309"/>
      <c r="DKS412" s="1309"/>
      <c r="DKT412" s="1309"/>
      <c r="DKU412" s="1309"/>
      <c r="DKV412" s="1309"/>
      <c r="DKW412" s="1309"/>
      <c r="DKX412" s="1309"/>
      <c r="DKY412" s="1309"/>
      <c r="DKZ412" s="1309"/>
      <c r="DLA412" s="1309"/>
      <c r="DLB412" s="1309"/>
      <c r="DLC412" s="1309"/>
      <c r="DLD412" s="1309"/>
      <c r="DLE412" s="1309"/>
      <c r="DLF412" s="1309"/>
      <c r="DLG412" s="1309"/>
      <c r="DLH412" s="1309"/>
      <c r="DLI412" s="1309"/>
      <c r="DLJ412" s="1309"/>
      <c r="DLK412" s="1309"/>
      <c r="DLL412" s="1309"/>
      <c r="DLM412" s="1309"/>
      <c r="DLN412" s="1309"/>
      <c r="DLO412" s="1309"/>
      <c r="DLP412" s="1309"/>
      <c r="DLQ412" s="1309"/>
      <c r="DLR412" s="1309"/>
      <c r="DLS412" s="1309"/>
      <c r="DLT412" s="1309"/>
      <c r="DLU412" s="1309"/>
      <c r="DLV412" s="1309"/>
      <c r="DLW412" s="1309"/>
      <c r="DLX412" s="1309"/>
      <c r="DLY412" s="1309"/>
      <c r="DLZ412" s="1309"/>
      <c r="DMA412" s="1309"/>
      <c r="DMB412" s="1309"/>
      <c r="DMC412" s="1309"/>
      <c r="DMD412" s="1309"/>
      <c r="DME412" s="1309"/>
      <c r="DMF412" s="1309"/>
      <c r="DMG412" s="1309"/>
      <c r="DMH412" s="1309"/>
      <c r="DMI412" s="1309"/>
      <c r="DMJ412" s="1309"/>
      <c r="DMK412" s="1309"/>
      <c r="DML412" s="1309"/>
      <c r="DMM412" s="1309"/>
      <c r="DMN412" s="1309"/>
      <c r="DMO412" s="1309"/>
      <c r="DMP412" s="1309"/>
      <c r="DMQ412" s="1309"/>
      <c r="DMR412" s="1309"/>
      <c r="DMS412" s="1309"/>
      <c r="DMT412" s="1309"/>
      <c r="DMU412" s="1309"/>
      <c r="DMV412" s="1309"/>
      <c r="DMW412" s="1309"/>
      <c r="DMX412" s="1309"/>
      <c r="DMY412" s="1309"/>
      <c r="DMZ412" s="1309"/>
      <c r="DNA412" s="1309"/>
      <c r="DNB412" s="1309"/>
      <c r="DNC412" s="1309"/>
      <c r="DND412" s="1309"/>
      <c r="DNE412" s="1309"/>
      <c r="DNF412" s="1309"/>
      <c r="DNG412" s="1309"/>
      <c r="DNH412" s="1309"/>
      <c r="DNI412" s="1309"/>
      <c r="DNJ412" s="1309"/>
      <c r="DNK412" s="1309"/>
      <c r="DNL412" s="1309"/>
      <c r="DNM412" s="1309"/>
      <c r="DNN412" s="1309"/>
      <c r="DNO412" s="1309"/>
      <c r="DNP412" s="1309"/>
      <c r="DNQ412" s="1309"/>
      <c r="DNR412" s="1309"/>
      <c r="DNS412" s="1309"/>
      <c r="DNT412" s="1309"/>
      <c r="DNU412" s="1309"/>
      <c r="DNV412" s="1309"/>
      <c r="DNW412" s="1309"/>
      <c r="DNX412" s="1309"/>
      <c r="DNY412" s="1309"/>
      <c r="DNZ412" s="1309"/>
      <c r="DOA412" s="1309"/>
      <c r="DOB412" s="1309"/>
      <c r="DOC412" s="1309"/>
      <c r="DOD412" s="1309"/>
      <c r="DOE412" s="1309"/>
      <c r="DOF412" s="1309"/>
      <c r="DOG412" s="1309"/>
      <c r="DOH412" s="1309"/>
      <c r="DOI412" s="1309"/>
      <c r="DOJ412" s="1309"/>
      <c r="DOK412" s="1309"/>
      <c r="DOL412" s="1309"/>
      <c r="DOM412" s="1309"/>
      <c r="DON412" s="1309"/>
      <c r="DOO412" s="1309"/>
      <c r="DOP412" s="1309"/>
      <c r="DOQ412" s="1309"/>
      <c r="DOR412" s="1309"/>
      <c r="DOS412" s="1309"/>
      <c r="DOT412" s="1309"/>
      <c r="DOU412" s="1309"/>
      <c r="DOV412" s="1309"/>
      <c r="DOW412" s="1309"/>
      <c r="DOX412" s="1309"/>
      <c r="DOY412" s="1309"/>
      <c r="DOZ412" s="1309"/>
      <c r="DPA412" s="1309"/>
      <c r="DPB412" s="1309"/>
      <c r="DPC412" s="1309"/>
      <c r="DPD412" s="1309"/>
      <c r="DPE412" s="1309"/>
      <c r="DPF412" s="1309"/>
      <c r="DPG412" s="1309"/>
      <c r="DPH412" s="1309"/>
      <c r="DPI412" s="1309"/>
      <c r="DPJ412" s="1309"/>
      <c r="DPK412" s="1309"/>
      <c r="DPL412" s="1309"/>
      <c r="DPM412" s="1309"/>
      <c r="DPN412" s="1309"/>
      <c r="DPO412" s="1309"/>
      <c r="DPP412" s="1309"/>
      <c r="DPQ412" s="1309"/>
      <c r="DPR412" s="1309"/>
      <c r="DPS412" s="1309"/>
      <c r="DPT412" s="1309"/>
      <c r="DPU412" s="1309"/>
      <c r="DPV412" s="1309"/>
      <c r="DPW412" s="1309"/>
      <c r="DPX412" s="1309"/>
      <c r="DPY412" s="1309"/>
      <c r="DPZ412" s="1309"/>
      <c r="DQA412" s="1309"/>
      <c r="DQB412" s="1309"/>
      <c r="DQC412" s="1309"/>
      <c r="DQD412" s="1309"/>
      <c r="DQE412" s="1309"/>
      <c r="DQF412" s="1309"/>
      <c r="DQG412" s="1309"/>
      <c r="DQH412" s="1309"/>
      <c r="DQI412" s="1309"/>
      <c r="DQJ412" s="1309"/>
      <c r="DQK412" s="1309"/>
      <c r="DQL412" s="1309"/>
      <c r="DQM412" s="1309"/>
      <c r="DQN412" s="1309"/>
      <c r="DQO412" s="1309"/>
      <c r="DQP412" s="1309"/>
      <c r="DQQ412" s="1309"/>
      <c r="DQR412" s="1309"/>
      <c r="DQS412" s="1309"/>
      <c r="DQT412" s="1309"/>
      <c r="DQU412" s="1309"/>
      <c r="DQV412" s="1309"/>
      <c r="DQW412" s="1309"/>
      <c r="DQX412" s="1309"/>
      <c r="DQY412" s="1309"/>
      <c r="DQZ412" s="1309"/>
      <c r="DRA412" s="1309"/>
      <c r="DRB412" s="1309"/>
      <c r="DRC412" s="1309"/>
      <c r="DRD412" s="1309"/>
      <c r="DRE412" s="1309"/>
      <c r="DRF412" s="1309"/>
      <c r="DRG412" s="1309"/>
      <c r="DRH412" s="1309"/>
      <c r="DRI412" s="1309"/>
      <c r="DRJ412" s="1309"/>
      <c r="DRK412" s="1309"/>
      <c r="DRL412" s="1309"/>
      <c r="DRM412" s="1309"/>
      <c r="DRN412" s="1309"/>
      <c r="DRO412" s="1309"/>
      <c r="DRP412" s="1309"/>
      <c r="DRQ412" s="1309"/>
      <c r="DRR412" s="1309"/>
      <c r="DRS412" s="1309"/>
      <c r="DRT412" s="1309"/>
      <c r="DRU412" s="1309"/>
      <c r="DRV412" s="1309"/>
      <c r="DRW412" s="1309"/>
      <c r="DRX412" s="1309"/>
      <c r="DRY412" s="1309"/>
      <c r="DRZ412" s="1309"/>
      <c r="DSA412" s="1309"/>
      <c r="DSB412" s="1309"/>
      <c r="DSC412" s="1309"/>
      <c r="DSD412" s="1309"/>
      <c r="DSE412" s="1309"/>
      <c r="DSF412" s="1309"/>
      <c r="DSG412" s="1309"/>
      <c r="DSH412" s="1309"/>
      <c r="DSI412" s="1309"/>
      <c r="DSJ412" s="1309"/>
      <c r="DSK412" s="1309"/>
      <c r="DSL412" s="1309"/>
      <c r="DSM412" s="1309"/>
      <c r="DSN412" s="1309"/>
      <c r="DSO412" s="1309"/>
      <c r="DSP412" s="1309"/>
      <c r="DSQ412" s="1309"/>
      <c r="DSR412" s="1309"/>
      <c r="DSS412" s="1309"/>
      <c r="DST412" s="1309"/>
      <c r="DSU412" s="1309"/>
      <c r="DSV412" s="1309"/>
      <c r="DSW412" s="1309"/>
      <c r="DSX412" s="1309"/>
      <c r="DSY412" s="1309"/>
      <c r="DSZ412" s="1309"/>
      <c r="DTA412" s="1309"/>
      <c r="DTB412" s="1309"/>
      <c r="DTC412" s="1309"/>
      <c r="DTD412" s="1309"/>
      <c r="DTE412" s="1309"/>
      <c r="DTF412" s="1309"/>
      <c r="DTG412" s="1309"/>
      <c r="DTH412" s="1309"/>
      <c r="DTI412" s="1309"/>
      <c r="DTJ412" s="1309"/>
      <c r="DTK412" s="1309"/>
      <c r="DTL412" s="1309"/>
      <c r="DTM412" s="1309"/>
      <c r="DTN412" s="1309"/>
      <c r="DTO412" s="1309"/>
      <c r="DTP412" s="1309"/>
      <c r="DTQ412" s="1309"/>
      <c r="DTR412" s="1309"/>
      <c r="DTS412" s="1309"/>
      <c r="DTT412" s="1309"/>
      <c r="DTU412" s="1309"/>
      <c r="DTV412" s="1309"/>
      <c r="DTW412" s="1309"/>
      <c r="DTX412" s="1309"/>
      <c r="DTY412" s="1309"/>
      <c r="DTZ412" s="1309"/>
      <c r="DUA412" s="1309"/>
      <c r="DUB412" s="1309"/>
      <c r="DUC412" s="1309"/>
      <c r="DUD412" s="1309"/>
      <c r="DUE412" s="1309"/>
      <c r="DUF412" s="1309"/>
      <c r="DUG412" s="1309"/>
      <c r="DUH412" s="1309"/>
      <c r="DUI412" s="1309"/>
      <c r="DUJ412" s="1309"/>
      <c r="DUK412" s="1309"/>
      <c r="DUL412" s="1309"/>
      <c r="DUM412" s="1309"/>
      <c r="DUN412" s="1309"/>
      <c r="DUO412" s="1309"/>
      <c r="DUP412" s="1309"/>
      <c r="DUQ412" s="1309"/>
      <c r="DUR412" s="1309"/>
      <c r="DUS412" s="1309"/>
      <c r="DUT412" s="1309"/>
      <c r="DUU412" s="1309"/>
      <c r="DUV412" s="1309"/>
      <c r="DUW412" s="1309"/>
      <c r="DUX412" s="1309"/>
      <c r="DUY412" s="1309"/>
      <c r="DUZ412" s="1309"/>
      <c r="DVA412" s="1309"/>
      <c r="DVB412" s="1309"/>
      <c r="DVC412" s="1309"/>
      <c r="DVD412" s="1309"/>
      <c r="DVE412" s="1309"/>
      <c r="DVF412" s="1309"/>
      <c r="DVG412" s="1309"/>
      <c r="DVH412" s="1309"/>
      <c r="DVI412" s="1309"/>
      <c r="DVJ412" s="1309"/>
      <c r="DVK412" s="1309"/>
      <c r="DVL412" s="1309"/>
      <c r="DVM412" s="1309"/>
      <c r="DVN412" s="1309"/>
      <c r="DVO412" s="1309"/>
      <c r="DVP412" s="1309"/>
      <c r="DVQ412" s="1309"/>
      <c r="DVR412" s="1309"/>
      <c r="DVS412" s="1309"/>
      <c r="DVT412" s="1309"/>
      <c r="DVU412" s="1309"/>
      <c r="DVV412" s="1309"/>
      <c r="DVW412" s="1309"/>
      <c r="DVX412" s="1309"/>
      <c r="DVY412" s="1309"/>
      <c r="DVZ412" s="1309"/>
      <c r="DWA412" s="1309"/>
      <c r="DWB412" s="1309"/>
      <c r="DWC412" s="1309"/>
      <c r="DWD412" s="1309"/>
      <c r="DWE412" s="1309"/>
      <c r="DWF412" s="1309"/>
      <c r="DWG412" s="1309"/>
      <c r="DWH412" s="1309"/>
      <c r="DWI412" s="1309"/>
      <c r="DWJ412" s="1309"/>
      <c r="DWK412" s="1309"/>
      <c r="DWL412" s="1309"/>
      <c r="DWM412" s="1309"/>
      <c r="DWN412" s="1309"/>
      <c r="DWO412" s="1309"/>
      <c r="DWP412" s="1309"/>
      <c r="DWQ412" s="1309"/>
      <c r="DWR412" s="1309"/>
      <c r="DWS412" s="1309"/>
      <c r="DWT412" s="1309"/>
      <c r="DWU412" s="1309"/>
      <c r="DWV412" s="1309"/>
      <c r="DWW412" s="1309"/>
      <c r="DWX412" s="1309"/>
      <c r="DWY412" s="1309"/>
      <c r="DWZ412" s="1309"/>
      <c r="DXA412" s="1309"/>
      <c r="DXB412" s="1309"/>
      <c r="DXC412" s="1309"/>
      <c r="DXD412" s="1309"/>
      <c r="DXE412" s="1309"/>
      <c r="DXF412" s="1309"/>
      <c r="DXG412" s="1309"/>
      <c r="DXH412" s="1309"/>
      <c r="DXI412" s="1309"/>
      <c r="DXJ412" s="1309"/>
      <c r="DXK412" s="1309"/>
      <c r="DXL412" s="1309"/>
      <c r="DXM412" s="1309"/>
      <c r="DXN412" s="1309"/>
      <c r="DXO412" s="1309"/>
      <c r="DXP412" s="1309"/>
      <c r="DXQ412" s="1309"/>
      <c r="DXR412" s="1309"/>
      <c r="DXS412" s="1309"/>
      <c r="DXT412" s="1309"/>
      <c r="DXU412" s="1309"/>
      <c r="DXV412" s="1309"/>
      <c r="DXW412" s="1309"/>
      <c r="DXX412" s="1309"/>
      <c r="DXY412" s="1309"/>
      <c r="DXZ412" s="1309"/>
      <c r="DYA412" s="1309"/>
      <c r="DYB412" s="1309"/>
      <c r="DYC412" s="1309"/>
      <c r="DYD412" s="1309"/>
      <c r="DYE412" s="1309"/>
      <c r="DYF412" s="1309"/>
      <c r="DYG412" s="1309"/>
      <c r="DYH412" s="1309"/>
      <c r="DYI412" s="1309"/>
      <c r="DYJ412" s="1309"/>
      <c r="DYK412" s="1309"/>
      <c r="DYL412" s="1309"/>
      <c r="DYM412" s="1309"/>
      <c r="DYN412" s="1309"/>
      <c r="DYO412" s="1309"/>
      <c r="DYP412" s="1309"/>
      <c r="DYQ412" s="1309"/>
      <c r="DYR412" s="1309"/>
      <c r="DYS412" s="1309"/>
      <c r="DYT412" s="1309"/>
      <c r="DYU412" s="1309"/>
      <c r="DYV412" s="1309"/>
      <c r="DYW412" s="1309"/>
      <c r="DYX412" s="1309"/>
      <c r="DYY412" s="1309"/>
      <c r="DYZ412" s="1309"/>
      <c r="DZA412" s="1309"/>
      <c r="DZB412" s="1309"/>
      <c r="DZC412" s="1309"/>
      <c r="DZD412" s="1309"/>
      <c r="DZE412" s="1309"/>
      <c r="DZF412" s="1309"/>
      <c r="DZG412" s="1309"/>
      <c r="DZH412" s="1309"/>
      <c r="DZI412" s="1309"/>
      <c r="DZJ412" s="1309"/>
      <c r="DZK412" s="1309"/>
      <c r="DZL412" s="1309"/>
      <c r="DZM412" s="1309"/>
      <c r="DZN412" s="1309"/>
      <c r="DZO412" s="1309"/>
      <c r="DZP412" s="1309"/>
      <c r="DZQ412" s="1309"/>
      <c r="DZR412" s="1309"/>
      <c r="DZS412" s="1309"/>
      <c r="DZT412" s="1309"/>
      <c r="DZU412" s="1309"/>
      <c r="DZV412" s="1309"/>
      <c r="DZW412" s="1309"/>
      <c r="DZX412" s="1309"/>
      <c r="DZY412" s="1309"/>
      <c r="DZZ412" s="1309"/>
      <c r="EAA412" s="1309"/>
      <c r="EAB412" s="1309"/>
      <c r="EAC412" s="1309"/>
      <c r="EAD412" s="1309"/>
      <c r="EAE412" s="1309"/>
      <c r="EAF412" s="1309"/>
      <c r="EAG412" s="1309"/>
      <c r="EAH412" s="1309"/>
      <c r="EAI412" s="1309"/>
      <c r="EAJ412" s="1309"/>
      <c r="EAK412" s="1309"/>
      <c r="EAL412" s="1309"/>
      <c r="EAM412" s="1309"/>
      <c r="EAN412" s="1309"/>
      <c r="EAO412" s="1309"/>
      <c r="EAP412" s="1309"/>
      <c r="EAQ412" s="1309"/>
      <c r="EAR412" s="1309"/>
      <c r="EAS412" s="1309"/>
      <c r="EAT412" s="1309"/>
      <c r="EAU412" s="1309"/>
      <c r="EAV412" s="1309"/>
      <c r="EAW412" s="1309"/>
      <c r="EAX412" s="1309"/>
      <c r="EAY412" s="1309"/>
      <c r="EAZ412" s="1309"/>
      <c r="EBA412" s="1309"/>
      <c r="EBB412" s="1309"/>
      <c r="EBC412" s="1309"/>
      <c r="EBD412" s="1309"/>
      <c r="EBE412" s="1309"/>
      <c r="EBF412" s="1309"/>
      <c r="EBG412" s="1309"/>
      <c r="EBH412" s="1309"/>
      <c r="EBI412" s="1309"/>
      <c r="EBJ412" s="1309"/>
      <c r="EBK412" s="1309"/>
      <c r="EBL412" s="1309"/>
      <c r="EBM412" s="1309"/>
      <c r="EBN412" s="1309"/>
      <c r="EBO412" s="1309"/>
      <c r="EBP412" s="1309"/>
      <c r="EBQ412" s="1309"/>
      <c r="EBR412" s="1309"/>
      <c r="EBS412" s="1309"/>
      <c r="EBT412" s="1309"/>
      <c r="EBU412" s="1309"/>
      <c r="EBV412" s="1309"/>
      <c r="EBW412" s="1309"/>
      <c r="EBX412" s="1309"/>
      <c r="EBY412" s="1309"/>
      <c r="EBZ412" s="1309"/>
      <c r="ECA412" s="1309"/>
      <c r="ECB412" s="1309"/>
      <c r="ECC412" s="1309"/>
      <c r="ECD412" s="1309"/>
      <c r="ECE412" s="1309"/>
      <c r="ECF412" s="1309"/>
      <c r="ECG412" s="1309"/>
      <c r="ECH412" s="1309"/>
      <c r="ECI412" s="1309"/>
      <c r="ECJ412" s="1309"/>
      <c r="ECK412" s="1309"/>
      <c r="ECL412" s="1309"/>
      <c r="ECM412" s="1309"/>
      <c r="ECN412" s="1309"/>
      <c r="ECO412" s="1309"/>
      <c r="ECP412" s="1309"/>
      <c r="ECQ412" s="1309"/>
      <c r="ECR412" s="1309"/>
      <c r="ECS412" s="1309"/>
      <c r="ECT412" s="1309"/>
      <c r="ECU412" s="1309"/>
      <c r="ECV412" s="1309"/>
      <c r="ECW412" s="1309"/>
      <c r="ECX412" s="1309"/>
      <c r="ECY412" s="1309"/>
      <c r="ECZ412" s="1309"/>
      <c r="EDA412" s="1309"/>
      <c r="EDB412" s="1309"/>
      <c r="EDC412" s="1309"/>
      <c r="EDD412" s="1309"/>
      <c r="EDE412" s="1309"/>
      <c r="EDF412" s="1309"/>
      <c r="EDG412" s="1309"/>
      <c r="EDH412" s="1309"/>
      <c r="EDI412" s="1309"/>
      <c r="EDJ412" s="1309"/>
      <c r="EDK412" s="1309"/>
      <c r="EDL412" s="1309"/>
      <c r="EDM412" s="1309"/>
      <c r="EDN412" s="1309"/>
      <c r="EDO412" s="1309"/>
      <c r="EDP412" s="1309"/>
      <c r="EDQ412" s="1309"/>
      <c r="EDR412" s="1309"/>
      <c r="EDS412" s="1309"/>
      <c r="EDT412" s="1309"/>
      <c r="EDU412" s="1309"/>
      <c r="EDV412" s="1309"/>
      <c r="EDW412" s="1309"/>
      <c r="EDX412" s="1309"/>
      <c r="EDY412" s="1309"/>
      <c r="EDZ412" s="1309"/>
      <c r="EEA412" s="1309"/>
      <c r="EEB412" s="1309"/>
      <c r="EEC412" s="1309"/>
      <c r="EED412" s="1309"/>
      <c r="EEE412" s="1309"/>
      <c r="EEF412" s="1309"/>
      <c r="EEG412" s="1309"/>
      <c r="EEH412" s="1309"/>
      <c r="EEI412" s="1309"/>
      <c r="EEJ412" s="1309"/>
      <c r="EEK412" s="1309"/>
      <c r="EEL412" s="1309"/>
      <c r="EEM412" s="1309"/>
      <c r="EEN412" s="1309"/>
      <c r="EEO412" s="1309"/>
      <c r="EEP412" s="1309"/>
      <c r="EEQ412" s="1309"/>
      <c r="EER412" s="1309"/>
      <c r="EES412" s="1309"/>
      <c r="EET412" s="1309"/>
      <c r="EEU412" s="1309"/>
      <c r="EEV412" s="1309"/>
      <c r="EEW412" s="1309"/>
      <c r="EEX412" s="1309"/>
      <c r="EEY412" s="1309"/>
      <c r="EEZ412" s="1309"/>
      <c r="EFA412" s="1309"/>
      <c r="EFB412" s="1309"/>
      <c r="EFC412" s="1309"/>
      <c r="EFD412" s="1309"/>
      <c r="EFE412" s="1309"/>
      <c r="EFF412" s="1309"/>
      <c r="EFG412" s="1309"/>
      <c r="EFH412" s="1309"/>
      <c r="EFI412" s="1309"/>
      <c r="EFJ412" s="1309"/>
      <c r="EFK412" s="1309"/>
      <c r="EFL412" s="1309"/>
      <c r="EFM412" s="1309"/>
      <c r="EFN412" s="1309"/>
      <c r="EFO412" s="1309"/>
      <c r="EFP412" s="1309"/>
      <c r="EFQ412" s="1309"/>
      <c r="EFR412" s="1309"/>
      <c r="EFS412" s="1309"/>
      <c r="EFT412" s="1309"/>
      <c r="EFU412" s="1309"/>
      <c r="EFV412" s="1309"/>
      <c r="EFW412" s="1309"/>
      <c r="EFX412" s="1309"/>
      <c r="EFY412" s="1309"/>
      <c r="EFZ412" s="1309"/>
      <c r="EGA412" s="1309"/>
      <c r="EGB412" s="1309"/>
      <c r="EGC412" s="1309"/>
      <c r="EGD412" s="1309"/>
      <c r="EGE412" s="1309"/>
      <c r="EGF412" s="1309"/>
      <c r="EGG412" s="1309"/>
      <c r="EGH412" s="1309"/>
      <c r="EGI412" s="1309"/>
      <c r="EGJ412" s="1309"/>
      <c r="EGK412" s="1309"/>
      <c r="EGL412" s="1309"/>
      <c r="EGM412" s="1309"/>
      <c r="EGN412" s="1309"/>
      <c r="EGO412" s="1309"/>
      <c r="EGP412" s="1309"/>
      <c r="EGQ412" s="1309"/>
      <c r="EGR412" s="1309"/>
      <c r="EGS412" s="1309"/>
      <c r="EGT412" s="1309"/>
      <c r="EGU412" s="1309"/>
      <c r="EGV412" s="1309"/>
      <c r="EGW412" s="1309"/>
      <c r="EGX412" s="1309"/>
      <c r="EGY412" s="1309"/>
      <c r="EGZ412" s="1309"/>
      <c r="EHA412" s="1309"/>
      <c r="EHB412" s="1309"/>
      <c r="EHC412" s="1309"/>
      <c r="EHD412" s="1309"/>
      <c r="EHE412" s="1309"/>
      <c r="EHF412" s="1309"/>
      <c r="EHG412" s="1309"/>
      <c r="EHH412" s="1309"/>
      <c r="EHI412" s="1309"/>
      <c r="EHJ412" s="1309"/>
      <c r="EHK412" s="1309"/>
      <c r="EHL412" s="1309"/>
      <c r="EHM412" s="1309"/>
      <c r="EHN412" s="1309"/>
      <c r="EHO412" s="1309"/>
      <c r="EHP412" s="1309"/>
      <c r="EHQ412" s="1309"/>
      <c r="EHR412" s="1309"/>
      <c r="EHS412" s="1309"/>
      <c r="EHT412" s="1309"/>
      <c r="EHU412" s="1309"/>
      <c r="EHV412" s="1309"/>
      <c r="EHW412" s="1309"/>
      <c r="EHX412" s="1309"/>
      <c r="EHY412" s="1309"/>
      <c r="EHZ412" s="1309"/>
      <c r="EIA412" s="1309"/>
      <c r="EIB412" s="1309"/>
      <c r="EIC412" s="1309"/>
      <c r="EID412" s="1309"/>
      <c r="EIE412" s="1309"/>
      <c r="EIF412" s="1309"/>
      <c r="EIG412" s="1309"/>
      <c r="EIH412" s="1309"/>
      <c r="EII412" s="1309"/>
      <c r="EIJ412" s="1309"/>
      <c r="EIK412" s="1309"/>
      <c r="EIL412" s="1309"/>
      <c r="EIM412" s="1309"/>
      <c r="EIN412" s="1309"/>
      <c r="EIO412" s="1309"/>
      <c r="EIP412" s="1309"/>
      <c r="EIQ412" s="1309"/>
      <c r="EIR412" s="1309"/>
      <c r="EIS412" s="1309"/>
      <c r="EIT412" s="1309"/>
      <c r="EIU412" s="1309"/>
      <c r="EIV412" s="1309"/>
      <c r="EIW412" s="1309"/>
      <c r="EIX412" s="1309"/>
      <c r="EIY412" s="1309"/>
      <c r="EIZ412" s="1309"/>
      <c r="EJA412" s="1309"/>
      <c r="EJB412" s="1309"/>
      <c r="EJC412" s="1309"/>
      <c r="EJD412" s="1309"/>
      <c r="EJE412" s="1309"/>
      <c r="EJF412" s="1309"/>
      <c r="EJG412" s="1309"/>
      <c r="EJH412" s="1309"/>
      <c r="EJI412" s="1309"/>
      <c r="EJJ412" s="1309"/>
      <c r="EJK412" s="1309"/>
      <c r="EJL412" s="1309"/>
      <c r="EJM412" s="1309"/>
      <c r="EJN412" s="1309"/>
      <c r="EJO412" s="1309"/>
      <c r="EJP412" s="1309"/>
      <c r="EJQ412" s="1309"/>
      <c r="EJR412" s="1309"/>
      <c r="EJS412" s="1309"/>
      <c r="EJT412" s="1309"/>
      <c r="EJU412" s="1309"/>
      <c r="EJV412" s="1309"/>
      <c r="EJW412" s="1309"/>
      <c r="EJX412" s="1309"/>
      <c r="EJY412" s="1309"/>
      <c r="EJZ412" s="1309"/>
      <c r="EKA412" s="1309"/>
      <c r="EKB412" s="1309"/>
      <c r="EKC412" s="1309"/>
      <c r="EKD412" s="1309"/>
      <c r="EKE412" s="1309"/>
      <c r="EKF412" s="1309"/>
      <c r="EKG412" s="1309"/>
      <c r="EKH412" s="1309"/>
      <c r="EKI412" s="1309"/>
      <c r="EKJ412" s="1309"/>
      <c r="EKK412" s="1309"/>
      <c r="EKL412" s="1309"/>
      <c r="EKM412" s="1309"/>
      <c r="EKN412" s="1309"/>
      <c r="EKO412" s="1309"/>
      <c r="EKP412" s="1309"/>
      <c r="EKQ412" s="1309"/>
      <c r="EKR412" s="1309"/>
      <c r="EKS412" s="1309"/>
      <c r="EKT412" s="1309"/>
      <c r="EKU412" s="1309"/>
      <c r="EKV412" s="1309"/>
      <c r="EKW412" s="1309"/>
      <c r="EKX412" s="1309"/>
      <c r="EKY412" s="1309"/>
      <c r="EKZ412" s="1309"/>
      <c r="ELA412" s="1309"/>
      <c r="ELB412" s="1309"/>
      <c r="ELC412" s="1309"/>
      <c r="ELD412" s="1309"/>
      <c r="ELE412" s="1309"/>
      <c r="ELF412" s="1309"/>
      <c r="ELG412" s="1309"/>
      <c r="ELH412" s="1309"/>
      <c r="ELI412" s="1309"/>
      <c r="ELJ412" s="1309"/>
      <c r="ELK412" s="1309"/>
      <c r="ELL412" s="1309"/>
      <c r="ELM412" s="1309"/>
      <c r="ELN412" s="1309"/>
      <c r="ELO412" s="1309"/>
      <c r="ELP412" s="1309"/>
      <c r="ELQ412" s="1309"/>
      <c r="ELR412" s="1309"/>
      <c r="ELS412" s="1309"/>
      <c r="ELT412" s="1309"/>
      <c r="ELU412" s="1309"/>
      <c r="ELV412" s="1309"/>
      <c r="ELW412" s="1309"/>
      <c r="ELX412" s="1309"/>
      <c r="ELY412" s="1309"/>
      <c r="ELZ412" s="1309"/>
      <c r="EMA412" s="1309"/>
      <c r="EMB412" s="1309"/>
      <c r="EMC412" s="1309"/>
      <c r="EMD412" s="1309"/>
      <c r="EME412" s="1309"/>
      <c r="EMF412" s="1309"/>
      <c r="EMG412" s="1309"/>
      <c r="EMH412" s="1309"/>
      <c r="EMI412" s="1309"/>
      <c r="EMJ412" s="1309"/>
      <c r="EMK412" s="1309"/>
      <c r="EML412" s="1309"/>
      <c r="EMM412" s="1309"/>
      <c r="EMN412" s="1309"/>
      <c r="EMO412" s="1309"/>
      <c r="EMP412" s="1309"/>
      <c r="EMQ412" s="1309"/>
      <c r="EMR412" s="1309"/>
      <c r="EMS412" s="1309"/>
      <c r="EMT412" s="1309"/>
      <c r="EMU412" s="1309"/>
      <c r="EMV412" s="1309"/>
      <c r="EMW412" s="1309"/>
      <c r="EMX412" s="1309"/>
      <c r="EMY412" s="1309"/>
      <c r="EMZ412" s="1309"/>
      <c r="ENA412" s="1309"/>
      <c r="ENB412" s="1309"/>
      <c r="ENC412" s="1309"/>
      <c r="END412" s="1309"/>
      <c r="ENE412" s="1309"/>
      <c r="ENF412" s="1309"/>
      <c r="ENG412" s="1309"/>
      <c r="ENH412" s="1309"/>
      <c r="ENI412" s="1309"/>
      <c r="ENJ412" s="1309"/>
      <c r="ENK412" s="1309"/>
      <c r="ENL412" s="1309"/>
      <c r="ENM412" s="1309"/>
      <c r="ENN412" s="1309"/>
      <c r="ENO412" s="1309"/>
      <c r="ENP412" s="1309"/>
      <c r="ENQ412" s="1309"/>
      <c r="ENR412" s="1309"/>
      <c r="ENS412" s="1309"/>
      <c r="ENT412" s="1309"/>
      <c r="ENU412" s="1309"/>
      <c r="ENV412" s="1309"/>
      <c r="ENW412" s="1309"/>
      <c r="ENX412" s="1309"/>
      <c r="ENY412" s="1309"/>
      <c r="ENZ412" s="1309"/>
      <c r="EOA412" s="1309"/>
      <c r="EOB412" s="1309"/>
      <c r="EOC412" s="1309"/>
      <c r="EOD412" s="1309"/>
      <c r="EOE412" s="1309"/>
      <c r="EOF412" s="1309"/>
      <c r="EOG412" s="1309"/>
      <c r="EOH412" s="1309"/>
      <c r="EOI412" s="1309"/>
      <c r="EOJ412" s="1309"/>
      <c r="EOK412" s="1309"/>
      <c r="EOL412" s="1309"/>
      <c r="EOM412" s="1309"/>
      <c r="EON412" s="1309"/>
      <c r="EOO412" s="1309"/>
      <c r="EOP412" s="1309"/>
      <c r="EOQ412" s="1309"/>
      <c r="EOR412" s="1309"/>
      <c r="EOS412" s="1309"/>
      <c r="EOT412" s="1309"/>
      <c r="EOU412" s="1309"/>
      <c r="EOV412" s="1309"/>
      <c r="EOW412" s="1309"/>
      <c r="EOX412" s="1309"/>
      <c r="EOY412" s="1309"/>
      <c r="EOZ412" s="1309"/>
      <c r="EPA412" s="1309"/>
      <c r="EPB412" s="1309"/>
      <c r="EPC412" s="1309"/>
      <c r="EPD412" s="1309"/>
      <c r="EPE412" s="1309"/>
      <c r="EPF412" s="1309"/>
      <c r="EPG412" s="1309"/>
      <c r="EPH412" s="1309"/>
      <c r="EPI412" s="1309"/>
      <c r="EPJ412" s="1309"/>
      <c r="EPK412" s="1309"/>
      <c r="EPL412" s="1309"/>
      <c r="EPM412" s="1309"/>
      <c r="EPN412" s="1309"/>
      <c r="EPO412" s="1309"/>
      <c r="EPP412" s="1309"/>
      <c r="EPQ412" s="1309"/>
      <c r="EPR412" s="1309"/>
      <c r="EPS412" s="1309"/>
      <c r="EPT412" s="1309"/>
      <c r="EPU412" s="1309"/>
      <c r="EPV412" s="1309"/>
      <c r="EPW412" s="1309"/>
      <c r="EPX412" s="1309"/>
      <c r="EPY412" s="1309"/>
      <c r="EPZ412" s="1309"/>
      <c r="EQA412" s="1309"/>
      <c r="EQB412" s="1309"/>
      <c r="EQC412" s="1309"/>
      <c r="EQD412" s="1309"/>
      <c r="EQE412" s="1309"/>
      <c r="EQF412" s="1309"/>
      <c r="EQG412" s="1309"/>
      <c r="EQH412" s="1309"/>
      <c r="EQI412" s="1309"/>
      <c r="EQJ412" s="1309"/>
      <c r="EQK412" s="1309"/>
      <c r="EQL412" s="1309"/>
      <c r="EQM412" s="1309"/>
      <c r="EQN412" s="1309"/>
      <c r="EQO412" s="1309"/>
      <c r="EQP412" s="1309"/>
      <c r="EQQ412" s="1309"/>
      <c r="EQR412" s="1309"/>
      <c r="EQS412" s="1309"/>
      <c r="EQT412" s="1309"/>
      <c r="EQU412" s="1309"/>
      <c r="EQV412" s="1309"/>
      <c r="EQW412" s="1309"/>
      <c r="EQX412" s="1309"/>
      <c r="EQY412" s="1309"/>
      <c r="EQZ412" s="1309"/>
      <c r="ERA412" s="1309"/>
      <c r="ERB412" s="1309"/>
      <c r="ERC412" s="1309"/>
      <c r="ERD412" s="1309"/>
      <c r="ERE412" s="1309"/>
      <c r="ERF412" s="1309"/>
      <c r="ERG412" s="1309"/>
      <c r="ERH412" s="1309"/>
      <c r="ERI412" s="1309"/>
      <c r="ERJ412" s="1309"/>
      <c r="ERK412" s="1309"/>
      <c r="ERL412" s="1309"/>
      <c r="ERM412" s="1309"/>
      <c r="ERN412" s="1309"/>
      <c r="ERO412" s="1309"/>
      <c r="ERP412" s="1309"/>
      <c r="ERQ412" s="1309"/>
      <c r="ERR412" s="1309"/>
      <c r="ERS412" s="1309"/>
      <c r="ERT412" s="1309"/>
      <c r="ERU412" s="1309"/>
      <c r="ERV412" s="1309"/>
      <c r="ERW412" s="1309"/>
      <c r="ERX412" s="1309"/>
      <c r="ERY412" s="1309"/>
      <c r="ERZ412" s="1309"/>
      <c r="ESA412" s="1309"/>
      <c r="ESB412" s="1309"/>
      <c r="ESC412" s="1309"/>
      <c r="ESD412" s="1309"/>
      <c r="ESE412" s="1309"/>
      <c r="ESF412" s="1309"/>
      <c r="ESG412" s="1309"/>
      <c r="ESH412" s="1309"/>
      <c r="ESI412" s="1309"/>
      <c r="ESJ412" s="1309"/>
      <c r="ESK412" s="1309"/>
      <c r="ESL412" s="1309"/>
      <c r="ESM412" s="1309"/>
      <c r="ESN412" s="1309"/>
      <c r="ESO412" s="1309"/>
      <c r="ESP412" s="1309"/>
      <c r="ESQ412" s="1309"/>
      <c r="ESR412" s="1309"/>
      <c r="ESS412" s="1309"/>
      <c r="EST412" s="1309"/>
      <c r="ESU412" s="1309"/>
      <c r="ESV412" s="1309"/>
      <c r="ESW412" s="1309"/>
      <c r="ESX412" s="1309"/>
      <c r="ESY412" s="1309"/>
      <c r="ESZ412" s="1309"/>
      <c r="ETA412" s="1309"/>
      <c r="ETB412" s="1309"/>
      <c r="ETC412" s="1309"/>
      <c r="ETD412" s="1309"/>
      <c r="ETE412" s="1309"/>
      <c r="ETF412" s="1309"/>
      <c r="ETG412" s="1309"/>
      <c r="ETH412" s="1309"/>
      <c r="ETI412" s="1309"/>
      <c r="ETJ412" s="1309"/>
      <c r="ETK412" s="1309"/>
      <c r="ETL412" s="1309"/>
      <c r="ETM412" s="1309"/>
      <c r="ETN412" s="1309"/>
      <c r="ETO412" s="1309"/>
      <c r="ETP412" s="1309"/>
      <c r="ETQ412" s="1309"/>
      <c r="ETR412" s="1309"/>
      <c r="ETS412" s="1309"/>
      <c r="ETT412" s="1309"/>
      <c r="ETU412" s="1309"/>
      <c r="ETV412" s="1309"/>
      <c r="ETW412" s="1309"/>
      <c r="ETX412" s="1309"/>
      <c r="ETY412" s="1309"/>
      <c r="ETZ412" s="1309"/>
      <c r="EUA412" s="1309"/>
      <c r="EUB412" s="1309"/>
      <c r="EUC412" s="1309"/>
      <c r="EUD412" s="1309"/>
      <c r="EUE412" s="1309"/>
      <c r="EUF412" s="1309"/>
      <c r="EUG412" s="1309"/>
      <c r="EUH412" s="1309"/>
      <c r="EUI412" s="1309"/>
      <c r="EUJ412" s="1309"/>
      <c r="EUK412" s="1309"/>
      <c r="EUL412" s="1309"/>
      <c r="EUM412" s="1309"/>
      <c r="EUN412" s="1309"/>
      <c r="EUO412" s="1309"/>
      <c r="EUP412" s="1309"/>
      <c r="EUQ412" s="1309"/>
      <c r="EUR412" s="1309"/>
      <c r="EUS412" s="1309"/>
      <c r="EUT412" s="1309"/>
      <c r="EUU412" s="1309"/>
      <c r="EUV412" s="1309"/>
      <c r="EUW412" s="1309"/>
      <c r="EUX412" s="1309"/>
      <c r="EUY412" s="1309"/>
      <c r="EUZ412" s="1309"/>
      <c r="EVA412" s="1309"/>
      <c r="EVB412" s="1309"/>
      <c r="EVC412" s="1309"/>
      <c r="EVD412" s="1309"/>
      <c r="EVE412" s="1309"/>
      <c r="EVF412" s="1309"/>
      <c r="EVG412" s="1309"/>
      <c r="EVH412" s="1309"/>
      <c r="EVI412" s="1309"/>
      <c r="EVJ412" s="1309"/>
      <c r="EVK412" s="1309"/>
      <c r="EVL412" s="1309"/>
      <c r="EVM412" s="1309"/>
      <c r="EVN412" s="1309"/>
      <c r="EVO412" s="1309"/>
      <c r="EVP412" s="1309"/>
      <c r="EVQ412" s="1309"/>
      <c r="EVR412" s="1309"/>
      <c r="EVS412" s="1309"/>
      <c r="EVT412" s="1309"/>
      <c r="EVU412" s="1309"/>
      <c r="EVV412" s="1309"/>
      <c r="EVW412" s="1309"/>
      <c r="EVX412" s="1309"/>
      <c r="EVY412" s="1309"/>
      <c r="EVZ412" s="1309"/>
      <c r="EWA412" s="1309"/>
      <c r="EWB412" s="1309"/>
      <c r="EWC412" s="1309"/>
      <c r="EWD412" s="1309"/>
      <c r="EWE412" s="1309"/>
      <c r="EWF412" s="1309"/>
      <c r="EWG412" s="1309"/>
      <c r="EWH412" s="1309"/>
      <c r="EWI412" s="1309"/>
      <c r="EWJ412" s="1309"/>
      <c r="EWK412" s="1309"/>
      <c r="EWL412" s="1309"/>
      <c r="EWM412" s="1309"/>
      <c r="EWN412" s="1309"/>
      <c r="EWO412" s="1309"/>
      <c r="EWP412" s="1309"/>
      <c r="EWQ412" s="1309"/>
      <c r="EWR412" s="1309"/>
      <c r="EWS412" s="1309"/>
      <c r="EWT412" s="1309"/>
      <c r="EWU412" s="1309"/>
      <c r="EWV412" s="1309"/>
      <c r="EWW412" s="1309"/>
      <c r="EWX412" s="1309"/>
      <c r="EWY412" s="1309"/>
      <c r="EWZ412" s="1309"/>
      <c r="EXA412" s="1309"/>
      <c r="EXB412" s="1309"/>
      <c r="EXC412" s="1309"/>
      <c r="EXD412" s="1309"/>
      <c r="EXE412" s="1309"/>
      <c r="EXF412" s="1309"/>
      <c r="EXG412" s="1309"/>
      <c r="EXH412" s="1309"/>
      <c r="EXI412" s="1309"/>
      <c r="EXJ412" s="1309"/>
      <c r="EXK412" s="1309"/>
      <c r="EXL412" s="1309"/>
      <c r="EXM412" s="1309"/>
      <c r="EXN412" s="1309"/>
      <c r="EXO412" s="1309"/>
      <c r="EXP412" s="1309"/>
      <c r="EXQ412" s="1309"/>
      <c r="EXR412" s="1309"/>
      <c r="EXS412" s="1309"/>
      <c r="EXT412" s="1309"/>
      <c r="EXU412" s="1309"/>
      <c r="EXV412" s="1309"/>
      <c r="EXW412" s="1309"/>
      <c r="EXX412" s="1309"/>
      <c r="EXY412" s="1309"/>
      <c r="EXZ412" s="1309"/>
      <c r="EYA412" s="1309"/>
      <c r="EYB412" s="1309"/>
      <c r="EYC412" s="1309"/>
      <c r="EYD412" s="1309"/>
      <c r="EYE412" s="1309"/>
      <c r="EYF412" s="1309"/>
      <c r="EYG412" s="1309"/>
      <c r="EYH412" s="1309"/>
      <c r="EYI412" s="1309"/>
      <c r="EYJ412" s="1309"/>
      <c r="EYK412" s="1309"/>
      <c r="EYL412" s="1309"/>
      <c r="EYM412" s="1309"/>
      <c r="EYN412" s="1309"/>
      <c r="EYO412" s="1309"/>
      <c r="EYP412" s="1309"/>
      <c r="EYQ412" s="1309"/>
      <c r="EYR412" s="1309"/>
      <c r="EYS412" s="1309"/>
      <c r="EYT412" s="1309"/>
      <c r="EYU412" s="1309"/>
      <c r="EYV412" s="1309"/>
      <c r="EYW412" s="1309"/>
      <c r="EYX412" s="1309"/>
      <c r="EYY412" s="1309"/>
      <c r="EYZ412" s="1309"/>
      <c r="EZA412" s="1309"/>
      <c r="EZB412" s="1309"/>
      <c r="EZC412" s="1309"/>
      <c r="EZD412" s="1309"/>
      <c r="EZE412" s="1309"/>
      <c r="EZF412" s="1309"/>
      <c r="EZG412" s="1309"/>
      <c r="EZH412" s="1309"/>
      <c r="EZI412" s="1309"/>
      <c r="EZJ412" s="1309"/>
      <c r="EZK412" s="1309"/>
      <c r="EZL412" s="1309"/>
      <c r="EZM412" s="1309"/>
      <c r="EZN412" s="1309"/>
      <c r="EZO412" s="1309"/>
      <c r="EZP412" s="1309"/>
      <c r="EZQ412" s="1309"/>
      <c r="EZR412" s="1309"/>
      <c r="EZS412" s="1309"/>
      <c r="EZT412" s="1309"/>
      <c r="EZU412" s="1309"/>
      <c r="EZV412" s="1309"/>
      <c r="EZW412" s="1309"/>
      <c r="EZX412" s="1309"/>
      <c r="EZY412" s="1309"/>
      <c r="EZZ412" s="1309"/>
      <c r="FAA412" s="1309"/>
      <c r="FAB412" s="1309"/>
      <c r="FAC412" s="1309"/>
      <c r="FAD412" s="1309"/>
      <c r="FAE412" s="1309"/>
      <c r="FAF412" s="1309"/>
      <c r="FAG412" s="1309"/>
      <c r="FAH412" s="1309"/>
      <c r="FAI412" s="1309"/>
      <c r="FAJ412" s="1309"/>
      <c r="FAK412" s="1309"/>
      <c r="FAL412" s="1309"/>
      <c r="FAM412" s="1309"/>
      <c r="FAN412" s="1309"/>
      <c r="FAO412" s="1309"/>
      <c r="FAP412" s="1309"/>
      <c r="FAQ412" s="1309"/>
      <c r="FAR412" s="1309"/>
      <c r="FAS412" s="1309"/>
      <c r="FAT412" s="1309"/>
      <c r="FAU412" s="1309"/>
      <c r="FAV412" s="1309"/>
      <c r="FAW412" s="1309"/>
      <c r="FAX412" s="1309"/>
      <c r="FAY412" s="1309"/>
      <c r="FAZ412" s="1309"/>
      <c r="FBA412" s="1309"/>
      <c r="FBB412" s="1309"/>
      <c r="FBC412" s="1309"/>
      <c r="FBD412" s="1309"/>
      <c r="FBE412" s="1309"/>
      <c r="FBF412" s="1309"/>
      <c r="FBG412" s="1309"/>
      <c r="FBH412" s="1309"/>
      <c r="FBI412" s="1309"/>
      <c r="FBJ412" s="1309"/>
      <c r="FBK412" s="1309"/>
      <c r="FBL412" s="1309"/>
      <c r="FBM412" s="1309"/>
      <c r="FBN412" s="1309"/>
      <c r="FBO412" s="1309"/>
      <c r="FBP412" s="1309"/>
      <c r="FBQ412" s="1309"/>
      <c r="FBR412" s="1309"/>
      <c r="FBS412" s="1309"/>
      <c r="FBT412" s="1309"/>
      <c r="FBU412" s="1309"/>
      <c r="FBV412" s="1309"/>
      <c r="FBW412" s="1309"/>
      <c r="FBX412" s="1309"/>
      <c r="FBY412" s="1309"/>
      <c r="FBZ412" s="1309"/>
      <c r="FCA412" s="1309"/>
      <c r="FCB412" s="1309"/>
      <c r="FCC412" s="1309"/>
      <c r="FCD412" s="1309"/>
      <c r="FCE412" s="1309"/>
      <c r="FCF412" s="1309"/>
      <c r="FCG412" s="1309"/>
      <c r="FCH412" s="1309"/>
      <c r="FCI412" s="1309"/>
      <c r="FCJ412" s="1309"/>
      <c r="FCK412" s="1309"/>
      <c r="FCL412" s="1309"/>
      <c r="FCM412" s="1309"/>
      <c r="FCN412" s="1309"/>
      <c r="FCO412" s="1309"/>
      <c r="FCP412" s="1309"/>
      <c r="FCQ412" s="1309"/>
      <c r="FCR412" s="1309"/>
      <c r="FCS412" s="1309"/>
      <c r="FCT412" s="1309"/>
      <c r="FCU412" s="1309"/>
      <c r="FCV412" s="1309"/>
      <c r="FCW412" s="1309"/>
      <c r="FCX412" s="1309"/>
      <c r="FCY412" s="1309"/>
      <c r="FCZ412" s="1309"/>
      <c r="FDA412" s="1309"/>
      <c r="FDB412" s="1309"/>
      <c r="FDC412" s="1309"/>
      <c r="FDD412" s="1309"/>
      <c r="FDE412" s="1309"/>
      <c r="FDF412" s="1309"/>
      <c r="FDG412" s="1309"/>
      <c r="FDH412" s="1309"/>
      <c r="FDI412" s="1309"/>
      <c r="FDJ412" s="1309"/>
      <c r="FDK412" s="1309"/>
      <c r="FDL412" s="1309"/>
      <c r="FDM412" s="1309"/>
      <c r="FDN412" s="1309"/>
      <c r="FDO412" s="1309"/>
      <c r="FDP412" s="1309"/>
      <c r="FDQ412" s="1309"/>
      <c r="FDR412" s="1309"/>
      <c r="FDS412" s="1309"/>
      <c r="FDT412" s="1309"/>
      <c r="FDU412" s="1309"/>
      <c r="FDV412" s="1309"/>
      <c r="FDW412" s="1309"/>
      <c r="FDX412" s="1309"/>
      <c r="FDY412" s="1309"/>
      <c r="FDZ412" s="1309"/>
      <c r="FEA412" s="1309"/>
      <c r="FEB412" s="1309"/>
      <c r="FEC412" s="1309"/>
      <c r="FED412" s="1309"/>
      <c r="FEE412" s="1309"/>
      <c r="FEF412" s="1309"/>
      <c r="FEG412" s="1309"/>
      <c r="FEH412" s="1309"/>
      <c r="FEI412" s="1309"/>
      <c r="FEJ412" s="1309"/>
      <c r="FEK412" s="1309"/>
      <c r="FEL412" s="1309"/>
      <c r="FEM412" s="1309"/>
      <c r="FEN412" s="1309"/>
      <c r="FEO412" s="1309"/>
      <c r="FEP412" s="1309"/>
      <c r="FEQ412" s="1309"/>
      <c r="FER412" s="1309"/>
      <c r="FES412" s="1309"/>
      <c r="FET412" s="1309"/>
      <c r="FEU412" s="1309"/>
      <c r="FEV412" s="1309"/>
      <c r="FEW412" s="1309"/>
      <c r="FEX412" s="1309"/>
      <c r="FEY412" s="1309"/>
      <c r="FEZ412" s="1309"/>
      <c r="FFA412" s="1309"/>
      <c r="FFB412" s="1309"/>
      <c r="FFC412" s="1309"/>
      <c r="FFD412" s="1309"/>
      <c r="FFE412" s="1309"/>
      <c r="FFF412" s="1309"/>
      <c r="FFG412" s="1309"/>
      <c r="FFH412" s="1309"/>
      <c r="FFI412" s="1309"/>
      <c r="FFJ412" s="1309"/>
      <c r="FFK412" s="1309"/>
      <c r="FFL412" s="1309"/>
      <c r="FFM412" s="1309"/>
      <c r="FFN412" s="1309"/>
      <c r="FFO412" s="1309"/>
      <c r="FFP412" s="1309"/>
      <c r="FFQ412" s="1309"/>
      <c r="FFR412" s="1309"/>
      <c r="FFS412" s="1309"/>
      <c r="FFT412" s="1309"/>
      <c r="FFU412" s="1309"/>
      <c r="FFV412" s="1309"/>
      <c r="FFW412" s="1309"/>
      <c r="FFX412" s="1309"/>
      <c r="FFY412" s="1309"/>
      <c r="FFZ412" s="1309"/>
      <c r="FGA412" s="1309"/>
      <c r="FGB412" s="1309"/>
      <c r="FGC412" s="1309"/>
      <c r="FGD412" s="1309"/>
      <c r="FGE412" s="1309"/>
      <c r="FGF412" s="1309"/>
      <c r="FGG412" s="1309"/>
      <c r="FGH412" s="1309"/>
      <c r="FGI412" s="1309"/>
      <c r="FGJ412" s="1309"/>
      <c r="FGK412" s="1309"/>
      <c r="FGL412" s="1309"/>
      <c r="FGM412" s="1309"/>
      <c r="FGN412" s="1309"/>
      <c r="FGO412" s="1309"/>
      <c r="FGP412" s="1309"/>
      <c r="FGQ412" s="1309"/>
      <c r="FGR412" s="1309"/>
      <c r="FGS412" s="1309"/>
      <c r="FGT412" s="1309"/>
      <c r="FGU412" s="1309"/>
      <c r="FGV412" s="1309"/>
      <c r="FGW412" s="1309"/>
      <c r="FGX412" s="1309"/>
      <c r="FGY412" s="1309"/>
      <c r="FGZ412" s="1309"/>
      <c r="FHA412" s="1309"/>
      <c r="FHB412" s="1309"/>
      <c r="FHC412" s="1309"/>
      <c r="FHD412" s="1309"/>
      <c r="FHE412" s="1309"/>
      <c r="FHF412" s="1309"/>
      <c r="FHG412" s="1309"/>
      <c r="FHH412" s="1309"/>
      <c r="FHI412" s="1309"/>
      <c r="FHJ412" s="1309"/>
      <c r="FHK412" s="1309"/>
      <c r="FHL412" s="1309"/>
      <c r="FHM412" s="1309"/>
      <c r="FHN412" s="1309"/>
      <c r="FHO412" s="1309"/>
      <c r="FHP412" s="1309"/>
      <c r="FHQ412" s="1309"/>
      <c r="FHR412" s="1309"/>
      <c r="FHS412" s="1309"/>
      <c r="FHT412" s="1309"/>
      <c r="FHU412" s="1309"/>
      <c r="FHV412" s="1309"/>
      <c r="FHW412" s="1309"/>
      <c r="FHX412" s="1309"/>
      <c r="FHY412" s="1309"/>
      <c r="FHZ412" s="1309"/>
      <c r="FIA412" s="1309"/>
      <c r="FIB412" s="1309"/>
      <c r="FIC412" s="1309"/>
      <c r="FID412" s="1309"/>
      <c r="FIE412" s="1309"/>
      <c r="FIF412" s="1309"/>
      <c r="FIG412" s="1309"/>
      <c r="FIH412" s="1309"/>
      <c r="FII412" s="1309"/>
      <c r="FIJ412" s="1309"/>
      <c r="FIK412" s="1309"/>
      <c r="FIL412" s="1309"/>
      <c r="FIM412" s="1309"/>
      <c r="FIN412" s="1309"/>
      <c r="FIO412" s="1309"/>
      <c r="FIP412" s="1309"/>
      <c r="FIQ412" s="1309"/>
      <c r="FIR412" s="1309"/>
      <c r="FIS412" s="1309"/>
      <c r="FIT412" s="1309"/>
      <c r="FIU412" s="1309"/>
      <c r="FIV412" s="1309"/>
      <c r="FIW412" s="1309"/>
      <c r="FIX412" s="1309"/>
      <c r="FIY412" s="1309"/>
      <c r="FIZ412" s="1309"/>
      <c r="FJA412" s="1309"/>
      <c r="FJB412" s="1309"/>
      <c r="FJC412" s="1309"/>
      <c r="FJD412" s="1309"/>
      <c r="FJE412" s="1309"/>
      <c r="FJF412" s="1309"/>
      <c r="FJG412" s="1309"/>
      <c r="FJH412" s="1309"/>
      <c r="FJI412" s="1309"/>
      <c r="FJJ412" s="1309"/>
      <c r="FJK412" s="1309"/>
      <c r="FJL412" s="1309"/>
      <c r="FJM412" s="1309"/>
      <c r="FJN412" s="1309"/>
      <c r="FJO412" s="1309"/>
      <c r="FJP412" s="1309"/>
      <c r="FJQ412" s="1309"/>
      <c r="FJR412" s="1309"/>
      <c r="FJS412" s="1309"/>
      <c r="FJT412" s="1309"/>
      <c r="FJU412" s="1309"/>
      <c r="FJV412" s="1309"/>
      <c r="FJW412" s="1309"/>
      <c r="FJX412" s="1309"/>
      <c r="FJY412" s="1309"/>
      <c r="FJZ412" s="1309"/>
      <c r="FKA412" s="1309"/>
      <c r="FKB412" s="1309"/>
      <c r="FKC412" s="1309"/>
      <c r="FKD412" s="1309"/>
      <c r="FKE412" s="1309"/>
      <c r="FKF412" s="1309"/>
      <c r="FKG412" s="1309"/>
      <c r="FKH412" s="1309"/>
      <c r="FKI412" s="1309"/>
      <c r="FKJ412" s="1309"/>
      <c r="FKK412" s="1309"/>
      <c r="FKL412" s="1309"/>
      <c r="FKM412" s="1309"/>
      <c r="FKN412" s="1309"/>
      <c r="FKO412" s="1309"/>
      <c r="FKP412" s="1309"/>
      <c r="FKQ412" s="1309"/>
      <c r="FKR412" s="1309"/>
      <c r="FKS412" s="1309"/>
      <c r="FKT412" s="1309"/>
      <c r="FKU412" s="1309"/>
      <c r="FKV412" s="1309"/>
      <c r="FKW412" s="1309"/>
      <c r="FKX412" s="1309"/>
      <c r="FKY412" s="1309"/>
      <c r="FKZ412" s="1309"/>
      <c r="FLA412" s="1309"/>
      <c r="FLB412" s="1309"/>
      <c r="FLC412" s="1309"/>
      <c r="FLD412" s="1309"/>
      <c r="FLE412" s="1309"/>
      <c r="FLF412" s="1309"/>
      <c r="FLG412" s="1309"/>
      <c r="FLH412" s="1309"/>
      <c r="FLI412" s="1309"/>
      <c r="FLJ412" s="1309"/>
      <c r="FLK412" s="1309"/>
      <c r="FLL412" s="1309"/>
      <c r="FLM412" s="1309"/>
      <c r="FLN412" s="1309"/>
      <c r="FLO412" s="1309"/>
      <c r="FLP412" s="1309"/>
      <c r="FLQ412" s="1309"/>
      <c r="FLR412" s="1309"/>
      <c r="FLS412" s="1309"/>
      <c r="FLT412" s="1309"/>
      <c r="FLU412" s="1309"/>
      <c r="FLV412" s="1309"/>
      <c r="FLW412" s="1309"/>
      <c r="FLX412" s="1309"/>
      <c r="FLY412" s="1309"/>
      <c r="FLZ412" s="1309"/>
      <c r="FMA412" s="1309"/>
      <c r="FMB412" s="1309"/>
      <c r="FMC412" s="1309"/>
      <c r="FMD412" s="1309"/>
      <c r="FME412" s="1309"/>
      <c r="FMF412" s="1309"/>
      <c r="FMG412" s="1309"/>
      <c r="FMH412" s="1309"/>
      <c r="FMI412" s="1309"/>
      <c r="FMJ412" s="1309"/>
      <c r="FMK412" s="1309"/>
      <c r="FML412" s="1309"/>
      <c r="FMM412" s="1309"/>
      <c r="FMN412" s="1309"/>
      <c r="FMO412" s="1309"/>
      <c r="FMP412" s="1309"/>
      <c r="FMQ412" s="1309"/>
      <c r="FMR412" s="1309"/>
      <c r="FMS412" s="1309"/>
      <c r="FMT412" s="1309"/>
      <c r="FMU412" s="1309"/>
      <c r="FMV412" s="1309"/>
      <c r="FMW412" s="1309"/>
      <c r="FMX412" s="1309"/>
      <c r="FMY412" s="1309"/>
      <c r="FMZ412" s="1309"/>
      <c r="FNA412" s="1309"/>
      <c r="FNB412" s="1309"/>
      <c r="FNC412" s="1309"/>
      <c r="FND412" s="1309"/>
      <c r="FNE412" s="1309"/>
      <c r="FNF412" s="1309"/>
      <c r="FNG412" s="1309"/>
      <c r="FNH412" s="1309"/>
      <c r="FNI412" s="1309"/>
      <c r="FNJ412" s="1309"/>
      <c r="FNK412" s="1309"/>
      <c r="FNL412" s="1309"/>
      <c r="FNM412" s="1309"/>
      <c r="FNN412" s="1309"/>
      <c r="FNO412" s="1309"/>
      <c r="FNP412" s="1309"/>
      <c r="FNQ412" s="1309"/>
      <c r="FNR412" s="1309"/>
      <c r="FNS412" s="1309"/>
      <c r="FNT412" s="1309"/>
      <c r="FNU412" s="1309"/>
      <c r="FNV412" s="1309"/>
      <c r="FNW412" s="1309"/>
      <c r="FNX412" s="1309"/>
      <c r="FNY412" s="1309"/>
      <c r="FNZ412" s="1309"/>
      <c r="FOA412" s="1309"/>
      <c r="FOB412" s="1309"/>
      <c r="FOC412" s="1309"/>
      <c r="FOD412" s="1309"/>
      <c r="FOE412" s="1309"/>
      <c r="FOF412" s="1309"/>
      <c r="FOG412" s="1309"/>
      <c r="FOH412" s="1309"/>
      <c r="FOI412" s="1309"/>
      <c r="FOJ412" s="1309"/>
      <c r="FOK412" s="1309"/>
      <c r="FOL412" s="1309"/>
      <c r="FOM412" s="1309"/>
      <c r="FON412" s="1309"/>
      <c r="FOO412" s="1309"/>
      <c r="FOP412" s="1309"/>
      <c r="FOQ412" s="1309"/>
      <c r="FOR412" s="1309"/>
      <c r="FOS412" s="1309"/>
      <c r="FOT412" s="1309"/>
      <c r="FOU412" s="1309"/>
      <c r="FOV412" s="1309"/>
      <c r="FOW412" s="1309"/>
      <c r="FOX412" s="1309"/>
      <c r="FOY412" s="1309"/>
      <c r="FOZ412" s="1309"/>
      <c r="FPA412" s="1309"/>
      <c r="FPB412" s="1309"/>
      <c r="FPC412" s="1309"/>
      <c r="FPD412" s="1309"/>
      <c r="FPE412" s="1309"/>
      <c r="FPF412" s="1309"/>
      <c r="FPG412" s="1309"/>
      <c r="FPH412" s="1309"/>
      <c r="FPI412" s="1309"/>
      <c r="FPJ412" s="1309"/>
      <c r="FPK412" s="1309"/>
      <c r="FPL412" s="1309"/>
      <c r="FPM412" s="1309"/>
      <c r="FPN412" s="1309"/>
      <c r="FPO412" s="1309"/>
      <c r="FPP412" s="1309"/>
      <c r="FPQ412" s="1309"/>
      <c r="FPR412" s="1309"/>
      <c r="FPS412" s="1309"/>
      <c r="FPT412" s="1309"/>
      <c r="FPU412" s="1309"/>
      <c r="FPV412" s="1309"/>
      <c r="FPW412" s="1309"/>
      <c r="FPX412" s="1309"/>
      <c r="FPY412" s="1309"/>
      <c r="FPZ412" s="1309"/>
      <c r="FQA412" s="1309"/>
      <c r="FQB412" s="1309"/>
      <c r="FQC412" s="1309"/>
      <c r="FQD412" s="1309"/>
      <c r="FQE412" s="1309"/>
      <c r="FQF412" s="1309"/>
      <c r="FQG412" s="1309"/>
      <c r="FQH412" s="1309"/>
      <c r="FQI412" s="1309"/>
      <c r="FQJ412" s="1309"/>
      <c r="FQK412" s="1309"/>
      <c r="FQL412" s="1309"/>
      <c r="FQM412" s="1309"/>
      <c r="FQN412" s="1309"/>
      <c r="FQO412" s="1309"/>
      <c r="FQP412" s="1309"/>
      <c r="FQQ412" s="1309"/>
      <c r="FQR412" s="1309"/>
      <c r="FQS412" s="1309"/>
      <c r="FQT412" s="1309"/>
      <c r="FQU412" s="1309"/>
      <c r="FQV412" s="1309"/>
      <c r="FQW412" s="1309"/>
      <c r="FQX412" s="1309"/>
      <c r="FQY412" s="1309"/>
      <c r="FQZ412" s="1309"/>
      <c r="FRA412" s="1309"/>
      <c r="FRB412" s="1309"/>
      <c r="FRC412" s="1309"/>
      <c r="FRD412" s="1309"/>
      <c r="FRE412" s="1309"/>
      <c r="FRF412" s="1309"/>
      <c r="FRG412" s="1309"/>
      <c r="FRH412" s="1309"/>
      <c r="FRI412" s="1309"/>
      <c r="FRJ412" s="1309"/>
      <c r="FRK412" s="1309"/>
      <c r="FRL412" s="1309"/>
      <c r="FRM412" s="1309"/>
      <c r="FRN412" s="1309"/>
      <c r="FRO412" s="1309"/>
      <c r="FRP412" s="1309"/>
      <c r="FRQ412" s="1309"/>
      <c r="FRR412" s="1309"/>
      <c r="FRS412" s="1309"/>
      <c r="FRT412" s="1309"/>
      <c r="FRU412" s="1309"/>
      <c r="FRV412" s="1309"/>
      <c r="FRW412" s="1309"/>
      <c r="FRX412" s="1309"/>
      <c r="FRY412" s="1309"/>
      <c r="FRZ412" s="1309"/>
      <c r="FSA412" s="1309"/>
      <c r="FSB412" s="1309"/>
      <c r="FSC412" s="1309"/>
      <c r="FSD412" s="1309"/>
      <c r="FSE412" s="1309"/>
      <c r="FSF412" s="1309"/>
      <c r="FSG412" s="1309"/>
      <c r="FSH412" s="1309"/>
      <c r="FSI412" s="1309"/>
      <c r="FSJ412" s="1309"/>
      <c r="FSK412" s="1309"/>
      <c r="FSL412" s="1309"/>
      <c r="FSM412" s="1309"/>
      <c r="FSN412" s="1309"/>
      <c r="FSO412" s="1309"/>
      <c r="FSP412" s="1309"/>
      <c r="FSQ412" s="1309"/>
      <c r="FSR412" s="1309"/>
      <c r="FSS412" s="1309"/>
      <c r="FST412" s="1309"/>
      <c r="FSU412" s="1309"/>
      <c r="FSV412" s="1309"/>
      <c r="FSW412" s="1309"/>
      <c r="FSX412" s="1309"/>
      <c r="FSY412" s="1309"/>
      <c r="FSZ412" s="1309"/>
      <c r="FTA412" s="1309"/>
      <c r="FTB412" s="1309"/>
      <c r="FTC412" s="1309"/>
      <c r="FTD412" s="1309"/>
      <c r="FTE412" s="1309"/>
      <c r="FTF412" s="1309"/>
      <c r="FTG412" s="1309"/>
      <c r="FTH412" s="1309"/>
      <c r="FTI412" s="1309"/>
      <c r="FTJ412" s="1309"/>
      <c r="FTK412" s="1309"/>
      <c r="FTL412" s="1309"/>
      <c r="FTM412" s="1309"/>
      <c r="FTN412" s="1309"/>
      <c r="FTO412" s="1309"/>
      <c r="FTP412" s="1309"/>
      <c r="FTQ412" s="1309"/>
      <c r="FTR412" s="1309"/>
      <c r="FTS412" s="1309"/>
      <c r="FTT412" s="1309"/>
      <c r="FTU412" s="1309"/>
      <c r="FTV412" s="1309"/>
      <c r="FTW412" s="1309"/>
      <c r="FTX412" s="1309"/>
      <c r="FTY412" s="1309"/>
      <c r="FTZ412" s="1309"/>
      <c r="FUA412" s="1309"/>
      <c r="FUB412" s="1309"/>
      <c r="FUC412" s="1309"/>
      <c r="FUD412" s="1309"/>
      <c r="FUE412" s="1309"/>
      <c r="FUF412" s="1309"/>
      <c r="FUG412" s="1309"/>
      <c r="FUH412" s="1309"/>
      <c r="FUI412" s="1309"/>
      <c r="FUJ412" s="1309"/>
      <c r="FUK412" s="1309"/>
      <c r="FUL412" s="1309"/>
      <c r="FUM412" s="1309"/>
      <c r="FUN412" s="1309"/>
      <c r="FUO412" s="1309"/>
      <c r="FUP412" s="1309"/>
      <c r="FUQ412" s="1309"/>
      <c r="FUR412" s="1309"/>
      <c r="FUS412" s="1309"/>
      <c r="FUT412" s="1309"/>
      <c r="FUU412" s="1309"/>
      <c r="FUV412" s="1309"/>
      <c r="FUW412" s="1309"/>
      <c r="FUX412" s="1309"/>
      <c r="FUY412" s="1309"/>
      <c r="FUZ412" s="1309"/>
      <c r="FVA412" s="1309"/>
      <c r="FVB412" s="1309"/>
      <c r="FVC412" s="1309"/>
      <c r="FVD412" s="1309"/>
      <c r="FVE412" s="1309"/>
      <c r="FVF412" s="1309"/>
      <c r="FVG412" s="1309"/>
      <c r="FVH412" s="1309"/>
      <c r="FVI412" s="1309"/>
      <c r="FVJ412" s="1309"/>
      <c r="FVK412" s="1309"/>
      <c r="FVL412" s="1309"/>
      <c r="FVM412" s="1309"/>
      <c r="FVN412" s="1309"/>
      <c r="FVO412" s="1309"/>
      <c r="FVP412" s="1309"/>
      <c r="FVQ412" s="1309"/>
      <c r="FVR412" s="1309"/>
      <c r="FVS412" s="1309"/>
      <c r="FVT412" s="1309"/>
      <c r="FVU412" s="1309"/>
      <c r="FVV412" s="1309"/>
      <c r="FVW412" s="1309"/>
      <c r="FVX412" s="1309"/>
      <c r="FVY412" s="1309"/>
      <c r="FVZ412" s="1309"/>
      <c r="FWA412" s="1309"/>
      <c r="FWB412" s="1309"/>
      <c r="FWC412" s="1309"/>
      <c r="FWD412" s="1309"/>
      <c r="FWE412" s="1309"/>
      <c r="FWF412" s="1309"/>
      <c r="FWG412" s="1309"/>
      <c r="FWH412" s="1309"/>
      <c r="FWI412" s="1309"/>
      <c r="FWJ412" s="1309"/>
      <c r="FWK412" s="1309"/>
      <c r="FWL412" s="1309"/>
      <c r="FWM412" s="1309"/>
      <c r="FWN412" s="1309"/>
      <c r="FWO412" s="1309"/>
      <c r="FWP412" s="1309"/>
      <c r="FWQ412" s="1309"/>
      <c r="FWR412" s="1309"/>
      <c r="FWS412" s="1309"/>
      <c r="FWT412" s="1309"/>
      <c r="FWU412" s="1309"/>
      <c r="FWV412" s="1309"/>
      <c r="FWW412" s="1309"/>
      <c r="FWX412" s="1309"/>
      <c r="FWY412" s="1309"/>
      <c r="FWZ412" s="1309"/>
      <c r="FXA412" s="1309"/>
      <c r="FXB412" s="1309"/>
      <c r="FXC412" s="1309"/>
      <c r="FXD412" s="1309"/>
      <c r="FXE412" s="1309"/>
      <c r="FXF412" s="1309"/>
      <c r="FXG412" s="1309"/>
      <c r="FXH412" s="1309"/>
      <c r="FXI412" s="1309"/>
      <c r="FXJ412" s="1309"/>
      <c r="FXK412" s="1309"/>
      <c r="FXL412" s="1309"/>
      <c r="FXM412" s="1309"/>
      <c r="FXN412" s="1309"/>
      <c r="FXO412" s="1309"/>
      <c r="FXP412" s="1309"/>
      <c r="FXQ412" s="1309"/>
      <c r="FXR412" s="1309"/>
      <c r="FXS412" s="1309"/>
      <c r="FXT412" s="1309"/>
      <c r="FXU412" s="1309"/>
      <c r="FXV412" s="1309"/>
      <c r="FXW412" s="1309"/>
      <c r="FXX412" s="1309"/>
      <c r="FXY412" s="1309"/>
      <c r="FXZ412" s="1309"/>
      <c r="FYA412" s="1309"/>
      <c r="FYB412" s="1309"/>
      <c r="FYC412" s="1309"/>
      <c r="FYD412" s="1309"/>
      <c r="FYE412" s="1309"/>
      <c r="FYF412" s="1309"/>
      <c r="FYG412" s="1309"/>
      <c r="FYH412" s="1309"/>
      <c r="FYI412" s="1309"/>
      <c r="FYJ412" s="1309"/>
      <c r="FYK412" s="1309"/>
      <c r="FYL412" s="1309"/>
      <c r="FYM412" s="1309"/>
      <c r="FYN412" s="1309"/>
      <c r="FYO412" s="1309"/>
      <c r="FYP412" s="1309"/>
      <c r="FYQ412" s="1309"/>
      <c r="FYR412" s="1309"/>
      <c r="FYS412" s="1309"/>
      <c r="FYT412" s="1309"/>
      <c r="FYU412" s="1309"/>
      <c r="FYV412" s="1309"/>
      <c r="FYW412" s="1309"/>
      <c r="FYX412" s="1309"/>
      <c r="FYY412" s="1309"/>
      <c r="FYZ412" s="1309"/>
      <c r="FZA412" s="1309"/>
      <c r="FZB412" s="1309"/>
      <c r="FZC412" s="1309"/>
      <c r="FZD412" s="1309"/>
      <c r="FZE412" s="1309"/>
      <c r="FZF412" s="1309"/>
      <c r="FZG412" s="1309"/>
      <c r="FZH412" s="1309"/>
      <c r="FZI412" s="1309"/>
      <c r="FZJ412" s="1309"/>
      <c r="FZK412" s="1309"/>
      <c r="FZL412" s="1309"/>
      <c r="FZM412" s="1309"/>
      <c r="FZN412" s="1309"/>
      <c r="FZO412" s="1309"/>
      <c r="FZP412" s="1309"/>
      <c r="FZQ412" s="1309"/>
      <c r="FZR412" s="1309"/>
      <c r="FZS412" s="1309"/>
      <c r="FZT412" s="1309"/>
      <c r="FZU412" s="1309"/>
      <c r="FZV412" s="1309"/>
      <c r="FZW412" s="1309"/>
      <c r="FZX412" s="1309"/>
      <c r="FZY412" s="1309"/>
      <c r="FZZ412" s="1309"/>
      <c r="GAA412" s="1309"/>
      <c r="GAB412" s="1309"/>
      <c r="GAC412" s="1309"/>
      <c r="GAD412" s="1309"/>
      <c r="GAE412" s="1309"/>
      <c r="GAF412" s="1309"/>
      <c r="GAG412" s="1309"/>
      <c r="GAH412" s="1309"/>
      <c r="GAI412" s="1309"/>
      <c r="GAJ412" s="1309"/>
      <c r="GAK412" s="1309"/>
      <c r="GAL412" s="1309"/>
      <c r="GAM412" s="1309"/>
      <c r="GAN412" s="1309"/>
      <c r="GAO412" s="1309"/>
      <c r="GAP412" s="1309"/>
      <c r="GAQ412" s="1309"/>
      <c r="GAR412" s="1309"/>
      <c r="GAS412" s="1309"/>
      <c r="GAT412" s="1309"/>
      <c r="GAU412" s="1309"/>
      <c r="GAV412" s="1309"/>
      <c r="GAW412" s="1309"/>
      <c r="GAX412" s="1309"/>
      <c r="GAY412" s="1309"/>
      <c r="GAZ412" s="1309"/>
      <c r="GBA412" s="1309"/>
      <c r="GBB412" s="1309"/>
      <c r="GBC412" s="1309"/>
      <c r="GBD412" s="1309"/>
      <c r="GBE412" s="1309"/>
      <c r="GBF412" s="1309"/>
      <c r="GBG412" s="1309"/>
      <c r="GBH412" s="1309"/>
      <c r="GBI412" s="1309"/>
      <c r="GBJ412" s="1309"/>
      <c r="GBK412" s="1309"/>
      <c r="GBL412" s="1309"/>
      <c r="GBM412" s="1309"/>
      <c r="GBN412" s="1309"/>
      <c r="GBO412" s="1309"/>
      <c r="GBP412" s="1309"/>
      <c r="GBQ412" s="1309"/>
      <c r="GBR412" s="1309"/>
      <c r="GBS412" s="1309"/>
      <c r="GBT412" s="1309"/>
      <c r="GBU412" s="1309"/>
      <c r="GBV412" s="1309"/>
      <c r="GBW412" s="1309"/>
      <c r="GBX412" s="1309"/>
      <c r="GBY412" s="1309"/>
      <c r="GBZ412" s="1309"/>
      <c r="GCA412" s="1309"/>
      <c r="GCB412" s="1309"/>
      <c r="GCC412" s="1309"/>
      <c r="GCD412" s="1309"/>
      <c r="GCE412" s="1309"/>
      <c r="GCF412" s="1309"/>
      <c r="GCG412" s="1309"/>
      <c r="GCH412" s="1309"/>
      <c r="GCI412" s="1309"/>
      <c r="GCJ412" s="1309"/>
      <c r="GCK412" s="1309"/>
      <c r="GCL412" s="1309"/>
      <c r="GCM412" s="1309"/>
      <c r="GCN412" s="1309"/>
      <c r="GCO412" s="1309"/>
      <c r="GCP412" s="1309"/>
      <c r="GCQ412" s="1309"/>
      <c r="GCR412" s="1309"/>
      <c r="GCS412" s="1309"/>
      <c r="GCT412" s="1309"/>
      <c r="GCU412" s="1309"/>
      <c r="GCV412" s="1309"/>
      <c r="GCW412" s="1309"/>
      <c r="GCX412" s="1309"/>
      <c r="GCY412" s="1309"/>
      <c r="GCZ412" s="1309"/>
      <c r="GDA412" s="1309"/>
      <c r="GDB412" s="1309"/>
      <c r="GDC412" s="1309"/>
      <c r="GDD412" s="1309"/>
      <c r="GDE412" s="1309"/>
      <c r="GDF412" s="1309"/>
      <c r="GDG412" s="1309"/>
      <c r="GDH412" s="1309"/>
      <c r="GDI412" s="1309"/>
      <c r="GDJ412" s="1309"/>
      <c r="GDK412" s="1309"/>
      <c r="GDL412" s="1309"/>
      <c r="GDM412" s="1309"/>
      <c r="GDN412" s="1309"/>
      <c r="GDO412" s="1309"/>
      <c r="GDP412" s="1309"/>
      <c r="GDQ412" s="1309"/>
      <c r="GDR412" s="1309"/>
      <c r="GDS412" s="1309"/>
      <c r="GDT412" s="1309"/>
      <c r="GDU412" s="1309"/>
      <c r="GDV412" s="1309"/>
      <c r="GDW412" s="1309"/>
      <c r="GDX412" s="1309"/>
      <c r="GDY412" s="1309"/>
      <c r="GDZ412" s="1309"/>
      <c r="GEA412" s="1309"/>
      <c r="GEB412" s="1309"/>
      <c r="GEC412" s="1309"/>
      <c r="GED412" s="1309"/>
      <c r="GEE412" s="1309"/>
      <c r="GEF412" s="1309"/>
      <c r="GEG412" s="1309"/>
      <c r="GEH412" s="1309"/>
      <c r="GEI412" s="1309"/>
      <c r="GEJ412" s="1309"/>
      <c r="GEK412" s="1309"/>
      <c r="GEL412" s="1309"/>
      <c r="GEM412" s="1309"/>
      <c r="GEN412" s="1309"/>
      <c r="GEO412" s="1309"/>
      <c r="GEP412" s="1309"/>
      <c r="GEQ412" s="1309"/>
      <c r="GER412" s="1309"/>
      <c r="GES412" s="1309"/>
      <c r="GET412" s="1309"/>
      <c r="GEU412" s="1309"/>
      <c r="GEV412" s="1309"/>
      <c r="GEW412" s="1309"/>
      <c r="GEX412" s="1309"/>
      <c r="GEY412" s="1309"/>
      <c r="GEZ412" s="1309"/>
      <c r="GFA412" s="1309"/>
      <c r="GFB412" s="1309"/>
      <c r="GFC412" s="1309"/>
      <c r="GFD412" s="1309"/>
      <c r="GFE412" s="1309"/>
      <c r="GFF412" s="1309"/>
      <c r="GFG412" s="1309"/>
      <c r="GFH412" s="1309"/>
      <c r="GFI412" s="1309"/>
      <c r="GFJ412" s="1309"/>
      <c r="GFK412" s="1309"/>
      <c r="GFL412" s="1309"/>
      <c r="GFM412" s="1309"/>
      <c r="GFN412" s="1309"/>
      <c r="GFO412" s="1309"/>
      <c r="GFP412" s="1309"/>
      <c r="GFQ412" s="1309"/>
      <c r="GFR412" s="1309"/>
      <c r="GFS412" s="1309"/>
      <c r="GFT412" s="1309"/>
      <c r="GFU412" s="1309"/>
      <c r="GFV412" s="1309"/>
      <c r="GFW412" s="1309"/>
      <c r="GFX412" s="1309"/>
      <c r="GFY412" s="1309"/>
      <c r="GFZ412" s="1309"/>
      <c r="GGA412" s="1309"/>
      <c r="GGB412" s="1309"/>
      <c r="GGC412" s="1309"/>
      <c r="GGD412" s="1309"/>
      <c r="GGE412" s="1309"/>
      <c r="GGF412" s="1309"/>
      <c r="GGG412" s="1309"/>
      <c r="GGH412" s="1309"/>
      <c r="GGI412" s="1309"/>
      <c r="GGJ412" s="1309"/>
      <c r="GGK412" s="1309"/>
      <c r="GGL412" s="1309"/>
      <c r="GGM412" s="1309"/>
      <c r="GGN412" s="1309"/>
      <c r="GGO412" s="1309"/>
      <c r="GGP412" s="1309"/>
      <c r="GGQ412" s="1309"/>
      <c r="GGR412" s="1309"/>
      <c r="GGS412" s="1309"/>
      <c r="GGT412" s="1309"/>
      <c r="GGU412" s="1309"/>
      <c r="GGV412" s="1309"/>
      <c r="GGW412" s="1309"/>
      <c r="GGX412" s="1309"/>
      <c r="GGY412" s="1309"/>
      <c r="GGZ412" s="1309"/>
      <c r="GHA412" s="1309"/>
      <c r="GHB412" s="1309"/>
      <c r="GHC412" s="1309"/>
      <c r="GHD412" s="1309"/>
      <c r="GHE412" s="1309"/>
      <c r="GHF412" s="1309"/>
      <c r="GHG412" s="1309"/>
      <c r="GHH412" s="1309"/>
      <c r="GHI412" s="1309"/>
      <c r="GHJ412" s="1309"/>
      <c r="GHK412" s="1309"/>
      <c r="GHL412" s="1309"/>
      <c r="GHM412" s="1309"/>
      <c r="GHN412" s="1309"/>
      <c r="GHO412" s="1309"/>
      <c r="GHP412" s="1309"/>
      <c r="GHQ412" s="1309"/>
      <c r="GHR412" s="1309"/>
      <c r="GHS412" s="1309"/>
      <c r="GHT412" s="1309"/>
      <c r="GHU412" s="1309"/>
      <c r="GHV412" s="1309"/>
      <c r="GHW412" s="1309"/>
      <c r="GHX412" s="1309"/>
      <c r="GHY412" s="1309"/>
      <c r="GHZ412" s="1309"/>
      <c r="GIA412" s="1309"/>
      <c r="GIB412" s="1309"/>
      <c r="GIC412" s="1309"/>
      <c r="GID412" s="1309"/>
      <c r="GIE412" s="1309"/>
      <c r="GIF412" s="1309"/>
      <c r="GIG412" s="1309"/>
      <c r="GIH412" s="1309"/>
      <c r="GII412" s="1309"/>
      <c r="GIJ412" s="1309"/>
      <c r="GIK412" s="1309"/>
      <c r="GIL412" s="1309"/>
      <c r="GIM412" s="1309"/>
      <c r="GIN412" s="1309"/>
      <c r="GIO412" s="1309"/>
      <c r="GIP412" s="1309"/>
      <c r="GIQ412" s="1309"/>
      <c r="GIR412" s="1309"/>
      <c r="GIS412" s="1309"/>
      <c r="GIT412" s="1309"/>
      <c r="GIU412" s="1309"/>
      <c r="GIV412" s="1309"/>
      <c r="GIW412" s="1309"/>
      <c r="GIX412" s="1309"/>
      <c r="GIY412" s="1309"/>
      <c r="GIZ412" s="1309"/>
      <c r="GJA412" s="1309"/>
      <c r="GJB412" s="1309"/>
      <c r="GJC412" s="1309"/>
      <c r="GJD412" s="1309"/>
      <c r="GJE412" s="1309"/>
      <c r="GJF412" s="1309"/>
      <c r="GJG412" s="1309"/>
      <c r="GJH412" s="1309"/>
      <c r="GJI412" s="1309"/>
      <c r="GJJ412" s="1309"/>
      <c r="GJK412" s="1309"/>
      <c r="GJL412" s="1309"/>
      <c r="GJM412" s="1309"/>
      <c r="GJN412" s="1309"/>
      <c r="GJO412" s="1309"/>
      <c r="GJP412" s="1309"/>
      <c r="GJQ412" s="1309"/>
      <c r="GJR412" s="1309"/>
      <c r="GJS412" s="1309"/>
      <c r="GJT412" s="1309"/>
      <c r="GJU412" s="1309"/>
      <c r="GJV412" s="1309"/>
      <c r="GJW412" s="1309"/>
      <c r="GJX412" s="1309"/>
      <c r="GJY412" s="1309"/>
      <c r="GJZ412" s="1309"/>
      <c r="GKA412" s="1309"/>
      <c r="GKB412" s="1309"/>
      <c r="GKC412" s="1309"/>
      <c r="GKD412" s="1309"/>
      <c r="GKE412" s="1309"/>
      <c r="GKF412" s="1309"/>
      <c r="GKG412" s="1309"/>
      <c r="GKH412" s="1309"/>
      <c r="GKI412" s="1309"/>
      <c r="GKJ412" s="1309"/>
      <c r="GKK412" s="1309"/>
      <c r="GKL412" s="1309"/>
      <c r="GKM412" s="1309"/>
      <c r="GKN412" s="1309"/>
      <c r="GKO412" s="1309"/>
      <c r="GKP412" s="1309"/>
      <c r="GKQ412" s="1309"/>
      <c r="GKR412" s="1309"/>
      <c r="GKS412" s="1309"/>
      <c r="GKT412" s="1309"/>
      <c r="GKU412" s="1309"/>
      <c r="GKV412" s="1309"/>
      <c r="GKW412" s="1309"/>
      <c r="GKX412" s="1309"/>
      <c r="GKY412" s="1309"/>
      <c r="GKZ412" s="1309"/>
      <c r="GLA412" s="1309"/>
      <c r="GLB412" s="1309"/>
      <c r="GLC412" s="1309"/>
      <c r="GLD412" s="1309"/>
      <c r="GLE412" s="1309"/>
      <c r="GLF412" s="1309"/>
      <c r="GLG412" s="1309"/>
      <c r="GLH412" s="1309"/>
      <c r="GLI412" s="1309"/>
      <c r="GLJ412" s="1309"/>
      <c r="GLK412" s="1309"/>
      <c r="GLL412" s="1309"/>
      <c r="GLM412" s="1309"/>
      <c r="GLN412" s="1309"/>
      <c r="GLO412" s="1309"/>
      <c r="GLP412" s="1309"/>
      <c r="GLQ412" s="1309"/>
      <c r="GLR412" s="1309"/>
      <c r="GLS412" s="1309"/>
      <c r="GLT412" s="1309"/>
      <c r="GLU412" s="1309"/>
      <c r="GLV412" s="1309"/>
      <c r="GLW412" s="1309"/>
      <c r="GLX412" s="1309"/>
      <c r="GLY412" s="1309"/>
      <c r="GLZ412" s="1309"/>
      <c r="GMA412" s="1309"/>
      <c r="GMB412" s="1309"/>
      <c r="GMC412" s="1309"/>
      <c r="GMD412" s="1309"/>
      <c r="GME412" s="1309"/>
      <c r="GMF412" s="1309"/>
      <c r="GMG412" s="1309"/>
      <c r="GMH412" s="1309"/>
      <c r="GMI412" s="1309"/>
      <c r="GMJ412" s="1309"/>
      <c r="GMK412" s="1309"/>
      <c r="GML412" s="1309"/>
      <c r="GMM412" s="1309"/>
      <c r="GMN412" s="1309"/>
      <c r="GMO412" s="1309"/>
      <c r="GMP412" s="1309"/>
      <c r="GMQ412" s="1309"/>
      <c r="GMR412" s="1309"/>
      <c r="GMS412" s="1309"/>
      <c r="GMT412" s="1309"/>
      <c r="GMU412" s="1309"/>
      <c r="GMV412" s="1309"/>
      <c r="GMW412" s="1309"/>
      <c r="GMX412" s="1309"/>
      <c r="GMY412" s="1309"/>
      <c r="GMZ412" s="1309"/>
      <c r="GNA412" s="1309"/>
      <c r="GNB412" s="1309"/>
      <c r="GNC412" s="1309"/>
      <c r="GND412" s="1309"/>
      <c r="GNE412" s="1309"/>
      <c r="GNF412" s="1309"/>
      <c r="GNG412" s="1309"/>
      <c r="GNH412" s="1309"/>
      <c r="GNI412" s="1309"/>
      <c r="GNJ412" s="1309"/>
      <c r="GNK412" s="1309"/>
      <c r="GNL412" s="1309"/>
      <c r="GNM412" s="1309"/>
      <c r="GNN412" s="1309"/>
      <c r="GNO412" s="1309"/>
      <c r="GNP412" s="1309"/>
      <c r="GNQ412" s="1309"/>
      <c r="GNR412" s="1309"/>
      <c r="GNS412" s="1309"/>
      <c r="GNT412" s="1309"/>
      <c r="GNU412" s="1309"/>
      <c r="GNV412" s="1309"/>
      <c r="GNW412" s="1309"/>
      <c r="GNX412" s="1309"/>
      <c r="GNY412" s="1309"/>
      <c r="GNZ412" s="1309"/>
      <c r="GOA412" s="1309"/>
      <c r="GOB412" s="1309"/>
      <c r="GOC412" s="1309"/>
      <c r="GOD412" s="1309"/>
      <c r="GOE412" s="1309"/>
      <c r="GOF412" s="1309"/>
      <c r="GOG412" s="1309"/>
      <c r="GOH412" s="1309"/>
      <c r="GOI412" s="1309"/>
      <c r="GOJ412" s="1309"/>
      <c r="GOK412" s="1309"/>
      <c r="GOL412" s="1309"/>
      <c r="GOM412" s="1309"/>
      <c r="GON412" s="1309"/>
      <c r="GOO412" s="1309"/>
      <c r="GOP412" s="1309"/>
      <c r="GOQ412" s="1309"/>
      <c r="GOR412" s="1309"/>
      <c r="GOS412" s="1309"/>
      <c r="GOT412" s="1309"/>
      <c r="GOU412" s="1309"/>
      <c r="GOV412" s="1309"/>
      <c r="GOW412" s="1309"/>
      <c r="GOX412" s="1309"/>
      <c r="GOY412" s="1309"/>
      <c r="GOZ412" s="1309"/>
      <c r="GPA412" s="1309"/>
      <c r="GPB412" s="1309"/>
      <c r="GPC412" s="1309"/>
      <c r="GPD412" s="1309"/>
      <c r="GPE412" s="1309"/>
      <c r="GPF412" s="1309"/>
      <c r="GPG412" s="1309"/>
      <c r="GPH412" s="1309"/>
      <c r="GPI412" s="1309"/>
      <c r="GPJ412" s="1309"/>
      <c r="GPK412" s="1309"/>
      <c r="GPL412" s="1309"/>
      <c r="GPM412" s="1309"/>
      <c r="GPN412" s="1309"/>
      <c r="GPO412" s="1309"/>
      <c r="GPP412" s="1309"/>
      <c r="GPQ412" s="1309"/>
      <c r="GPR412" s="1309"/>
      <c r="GPS412" s="1309"/>
      <c r="GPT412" s="1309"/>
      <c r="GPU412" s="1309"/>
      <c r="GPV412" s="1309"/>
      <c r="GPW412" s="1309"/>
      <c r="GPX412" s="1309"/>
      <c r="GPY412" s="1309"/>
      <c r="GPZ412" s="1309"/>
      <c r="GQA412" s="1309"/>
      <c r="GQB412" s="1309"/>
      <c r="GQC412" s="1309"/>
      <c r="GQD412" s="1309"/>
      <c r="GQE412" s="1309"/>
      <c r="GQF412" s="1309"/>
      <c r="GQG412" s="1309"/>
      <c r="GQH412" s="1309"/>
      <c r="GQI412" s="1309"/>
      <c r="GQJ412" s="1309"/>
      <c r="GQK412" s="1309"/>
      <c r="GQL412" s="1309"/>
      <c r="GQM412" s="1309"/>
      <c r="GQN412" s="1309"/>
      <c r="GQO412" s="1309"/>
      <c r="GQP412" s="1309"/>
      <c r="GQQ412" s="1309"/>
      <c r="GQR412" s="1309"/>
      <c r="GQS412" s="1309"/>
      <c r="GQT412" s="1309"/>
      <c r="GQU412" s="1309"/>
      <c r="GQV412" s="1309"/>
      <c r="GQW412" s="1309"/>
      <c r="GQX412" s="1309"/>
      <c r="GQY412" s="1309"/>
      <c r="GQZ412" s="1309"/>
      <c r="GRA412" s="1309"/>
      <c r="GRB412" s="1309"/>
      <c r="GRC412" s="1309"/>
      <c r="GRD412" s="1309"/>
      <c r="GRE412" s="1309"/>
      <c r="GRF412" s="1309"/>
      <c r="GRG412" s="1309"/>
      <c r="GRH412" s="1309"/>
      <c r="GRI412" s="1309"/>
      <c r="GRJ412" s="1309"/>
      <c r="GRK412" s="1309"/>
      <c r="GRL412" s="1309"/>
      <c r="GRM412" s="1309"/>
      <c r="GRN412" s="1309"/>
      <c r="GRO412" s="1309"/>
      <c r="GRP412" s="1309"/>
      <c r="GRQ412" s="1309"/>
      <c r="GRR412" s="1309"/>
      <c r="GRS412" s="1309"/>
      <c r="GRT412" s="1309"/>
      <c r="GRU412" s="1309"/>
      <c r="GRV412" s="1309"/>
      <c r="GRW412" s="1309"/>
      <c r="GRX412" s="1309"/>
      <c r="GRY412" s="1309"/>
      <c r="GRZ412" s="1309"/>
      <c r="GSA412" s="1309"/>
      <c r="GSB412" s="1309"/>
      <c r="GSC412" s="1309"/>
      <c r="GSD412" s="1309"/>
      <c r="GSE412" s="1309"/>
      <c r="GSF412" s="1309"/>
      <c r="GSG412" s="1309"/>
      <c r="GSH412" s="1309"/>
      <c r="GSI412" s="1309"/>
      <c r="GSJ412" s="1309"/>
      <c r="GSK412" s="1309"/>
      <c r="GSL412" s="1309"/>
      <c r="GSM412" s="1309"/>
      <c r="GSN412" s="1309"/>
      <c r="GSO412" s="1309"/>
      <c r="GSP412" s="1309"/>
      <c r="GSQ412" s="1309"/>
      <c r="GSR412" s="1309"/>
      <c r="GSS412" s="1309"/>
      <c r="GST412" s="1309"/>
      <c r="GSU412" s="1309"/>
      <c r="GSV412" s="1309"/>
      <c r="GSW412" s="1309"/>
      <c r="GSX412" s="1309"/>
      <c r="GSY412" s="1309"/>
      <c r="GSZ412" s="1309"/>
      <c r="GTA412" s="1309"/>
      <c r="GTB412" s="1309"/>
      <c r="GTC412" s="1309"/>
      <c r="GTD412" s="1309"/>
      <c r="GTE412" s="1309"/>
      <c r="GTF412" s="1309"/>
      <c r="GTG412" s="1309"/>
      <c r="GTH412" s="1309"/>
      <c r="GTI412" s="1309"/>
      <c r="GTJ412" s="1309"/>
      <c r="GTK412" s="1309"/>
      <c r="GTL412" s="1309"/>
      <c r="GTM412" s="1309"/>
      <c r="GTN412" s="1309"/>
      <c r="GTO412" s="1309"/>
      <c r="GTP412" s="1309"/>
      <c r="GTQ412" s="1309"/>
      <c r="GTR412" s="1309"/>
      <c r="GTS412" s="1309"/>
      <c r="GTT412" s="1309"/>
      <c r="GTU412" s="1309"/>
      <c r="GTV412" s="1309"/>
      <c r="GTW412" s="1309"/>
      <c r="GTX412" s="1309"/>
      <c r="GTY412" s="1309"/>
      <c r="GTZ412" s="1309"/>
      <c r="GUA412" s="1309"/>
      <c r="GUB412" s="1309"/>
      <c r="GUC412" s="1309"/>
      <c r="GUD412" s="1309"/>
      <c r="GUE412" s="1309"/>
      <c r="GUF412" s="1309"/>
      <c r="GUG412" s="1309"/>
      <c r="GUH412" s="1309"/>
      <c r="GUI412" s="1309"/>
      <c r="GUJ412" s="1309"/>
      <c r="GUK412" s="1309"/>
      <c r="GUL412" s="1309"/>
      <c r="GUM412" s="1309"/>
      <c r="GUN412" s="1309"/>
      <c r="GUO412" s="1309"/>
      <c r="GUP412" s="1309"/>
      <c r="GUQ412" s="1309"/>
      <c r="GUR412" s="1309"/>
      <c r="GUS412" s="1309"/>
      <c r="GUT412" s="1309"/>
      <c r="GUU412" s="1309"/>
      <c r="GUV412" s="1309"/>
      <c r="GUW412" s="1309"/>
      <c r="GUX412" s="1309"/>
      <c r="GUY412" s="1309"/>
      <c r="GUZ412" s="1309"/>
      <c r="GVA412" s="1309"/>
      <c r="GVB412" s="1309"/>
      <c r="GVC412" s="1309"/>
      <c r="GVD412" s="1309"/>
      <c r="GVE412" s="1309"/>
      <c r="GVF412" s="1309"/>
      <c r="GVG412" s="1309"/>
      <c r="GVH412" s="1309"/>
      <c r="GVI412" s="1309"/>
      <c r="GVJ412" s="1309"/>
      <c r="GVK412" s="1309"/>
      <c r="GVL412" s="1309"/>
      <c r="GVM412" s="1309"/>
      <c r="GVN412" s="1309"/>
      <c r="GVO412" s="1309"/>
      <c r="GVP412" s="1309"/>
      <c r="GVQ412" s="1309"/>
      <c r="GVR412" s="1309"/>
      <c r="GVS412" s="1309"/>
      <c r="GVT412" s="1309"/>
      <c r="GVU412" s="1309"/>
      <c r="GVV412" s="1309"/>
      <c r="GVW412" s="1309"/>
      <c r="GVX412" s="1309"/>
      <c r="GVY412" s="1309"/>
      <c r="GVZ412" s="1309"/>
      <c r="GWA412" s="1309"/>
      <c r="GWB412" s="1309"/>
      <c r="GWC412" s="1309"/>
      <c r="GWD412" s="1309"/>
      <c r="GWE412" s="1309"/>
      <c r="GWF412" s="1309"/>
      <c r="GWG412" s="1309"/>
      <c r="GWH412" s="1309"/>
      <c r="GWI412" s="1309"/>
      <c r="GWJ412" s="1309"/>
      <c r="GWK412" s="1309"/>
      <c r="GWL412" s="1309"/>
      <c r="GWM412" s="1309"/>
      <c r="GWN412" s="1309"/>
      <c r="GWO412" s="1309"/>
      <c r="GWP412" s="1309"/>
      <c r="GWQ412" s="1309"/>
      <c r="GWR412" s="1309"/>
      <c r="GWS412" s="1309"/>
      <c r="GWT412" s="1309"/>
      <c r="GWU412" s="1309"/>
      <c r="GWV412" s="1309"/>
      <c r="GWW412" s="1309"/>
      <c r="GWX412" s="1309"/>
      <c r="GWY412" s="1309"/>
      <c r="GWZ412" s="1309"/>
      <c r="GXA412" s="1309"/>
      <c r="GXB412" s="1309"/>
      <c r="GXC412" s="1309"/>
      <c r="GXD412" s="1309"/>
      <c r="GXE412" s="1309"/>
      <c r="GXF412" s="1309"/>
      <c r="GXG412" s="1309"/>
      <c r="GXH412" s="1309"/>
      <c r="GXI412" s="1309"/>
      <c r="GXJ412" s="1309"/>
      <c r="GXK412" s="1309"/>
      <c r="GXL412" s="1309"/>
      <c r="GXM412" s="1309"/>
      <c r="GXN412" s="1309"/>
      <c r="GXO412" s="1309"/>
      <c r="GXP412" s="1309"/>
      <c r="GXQ412" s="1309"/>
      <c r="GXR412" s="1309"/>
      <c r="GXS412" s="1309"/>
      <c r="GXT412" s="1309"/>
      <c r="GXU412" s="1309"/>
      <c r="GXV412" s="1309"/>
      <c r="GXW412" s="1309"/>
      <c r="GXX412" s="1309"/>
      <c r="GXY412" s="1309"/>
      <c r="GXZ412" s="1309"/>
      <c r="GYA412" s="1309"/>
      <c r="GYB412" s="1309"/>
      <c r="GYC412" s="1309"/>
      <c r="GYD412" s="1309"/>
      <c r="GYE412" s="1309"/>
      <c r="GYF412" s="1309"/>
      <c r="GYG412" s="1309"/>
      <c r="GYH412" s="1309"/>
      <c r="GYI412" s="1309"/>
      <c r="GYJ412" s="1309"/>
      <c r="GYK412" s="1309"/>
      <c r="GYL412" s="1309"/>
      <c r="GYM412" s="1309"/>
      <c r="GYN412" s="1309"/>
      <c r="GYO412" s="1309"/>
      <c r="GYP412" s="1309"/>
      <c r="GYQ412" s="1309"/>
      <c r="GYR412" s="1309"/>
      <c r="GYS412" s="1309"/>
      <c r="GYT412" s="1309"/>
      <c r="GYU412" s="1309"/>
      <c r="GYV412" s="1309"/>
      <c r="GYW412" s="1309"/>
      <c r="GYX412" s="1309"/>
      <c r="GYY412" s="1309"/>
      <c r="GYZ412" s="1309"/>
      <c r="GZA412" s="1309"/>
      <c r="GZB412" s="1309"/>
      <c r="GZC412" s="1309"/>
      <c r="GZD412" s="1309"/>
      <c r="GZE412" s="1309"/>
      <c r="GZF412" s="1309"/>
      <c r="GZG412" s="1309"/>
      <c r="GZH412" s="1309"/>
      <c r="GZI412" s="1309"/>
      <c r="GZJ412" s="1309"/>
      <c r="GZK412" s="1309"/>
      <c r="GZL412" s="1309"/>
      <c r="GZM412" s="1309"/>
      <c r="GZN412" s="1309"/>
      <c r="GZO412" s="1309"/>
      <c r="GZP412" s="1309"/>
      <c r="GZQ412" s="1309"/>
      <c r="GZR412" s="1309"/>
      <c r="GZS412" s="1309"/>
      <c r="GZT412" s="1309"/>
      <c r="GZU412" s="1309"/>
      <c r="GZV412" s="1309"/>
      <c r="GZW412" s="1309"/>
      <c r="GZX412" s="1309"/>
      <c r="GZY412" s="1309"/>
      <c r="GZZ412" s="1309"/>
      <c r="HAA412" s="1309"/>
      <c r="HAB412" s="1309"/>
      <c r="HAC412" s="1309"/>
      <c r="HAD412" s="1309"/>
      <c r="HAE412" s="1309"/>
      <c r="HAF412" s="1309"/>
      <c r="HAG412" s="1309"/>
      <c r="HAH412" s="1309"/>
      <c r="HAI412" s="1309"/>
      <c r="HAJ412" s="1309"/>
      <c r="HAK412" s="1309"/>
      <c r="HAL412" s="1309"/>
      <c r="HAM412" s="1309"/>
      <c r="HAN412" s="1309"/>
      <c r="HAO412" s="1309"/>
      <c r="HAP412" s="1309"/>
      <c r="HAQ412" s="1309"/>
      <c r="HAR412" s="1309"/>
      <c r="HAS412" s="1309"/>
      <c r="HAT412" s="1309"/>
      <c r="HAU412" s="1309"/>
      <c r="HAV412" s="1309"/>
      <c r="HAW412" s="1309"/>
      <c r="HAX412" s="1309"/>
      <c r="HAY412" s="1309"/>
      <c r="HAZ412" s="1309"/>
      <c r="HBA412" s="1309"/>
      <c r="HBB412" s="1309"/>
      <c r="HBC412" s="1309"/>
      <c r="HBD412" s="1309"/>
      <c r="HBE412" s="1309"/>
      <c r="HBF412" s="1309"/>
      <c r="HBG412" s="1309"/>
      <c r="HBH412" s="1309"/>
      <c r="HBI412" s="1309"/>
      <c r="HBJ412" s="1309"/>
      <c r="HBK412" s="1309"/>
      <c r="HBL412" s="1309"/>
      <c r="HBM412" s="1309"/>
      <c r="HBN412" s="1309"/>
      <c r="HBO412" s="1309"/>
      <c r="HBP412" s="1309"/>
      <c r="HBQ412" s="1309"/>
      <c r="HBR412" s="1309"/>
      <c r="HBS412" s="1309"/>
      <c r="HBT412" s="1309"/>
      <c r="HBU412" s="1309"/>
      <c r="HBV412" s="1309"/>
      <c r="HBW412" s="1309"/>
      <c r="HBX412" s="1309"/>
      <c r="HBY412" s="1309"/>
      <c r="HBZ412" s="1309"/>
      <c r="HCA412" s="1309"/>
      <c r="HCB412" s="1309"/>
      <c r="HCC412" s="1309"/>
      <c r="HCD412" s="1309"/>
      <c r="HCE412" s="1309"/>
      <c r="HCF412" s="1309"/>
      <c r="HCG412" s="1309"/>
      <c r="HCH412" s="1309"/>
      <c r="HCI412" s="1309"/>
      <c r="HCJ412" s="1309"/>
      <c r="HCK412" s="1309"/>
      <c r="HCL412" s="1309"/>
      <c r="HCM412" s="1309"/>
      <c r="HCN412" s="1309"/>
      <c r="HCO412" s="1309"/>
      <c r="HCP412" s="1309"/>
      <c r="HCQ412" s="1309"/>
      <c r="HCR412" s="1309"/>
      <c r="HCS412" s="1309"/>
      <c r="HCT412" s="1309"/>
      <c r="HCU412" s="1309"/>
      <c r="HCV412" s="1309"/>
      <c r="HCW412" s="1309"/>
      <c r="HCX412" s="1309"/>
      <c r="HCY412" s="1309"/>
      <c r="HCZ412" s="1309"/>
      <c r="HDA412" s="1309"/>
      <c r="HDB412" s="1309"/>
      <c r="HDC412" s="1309"/>
      <c r="HDD412" s="1309"/>
      <c r="HDE412" s="1309"/>
      <c r="HDF412" s="1309"/>
      <c r="HDG412" s="1309"/>
      <c r="HDH412" s="1309"/>
      <c r="HDI412" s="1309"/>
      <c r="HDJ412" s="1309"/>
      <c r="HDK412" s="1309"/>
      <c r="HDL412" s="1309"/>
      <c r="HDM412" s="1309"/>
      <c r="HDN412" s="1309"/>
      <c r="HDO412" s="1309"/>
      <c r="HDP412" s="1309"/>
      <c r="HDQ412" s="1309"/>
      <c r="HDR412" s="1309"/>
      <c r="HDS412" s="1309"/>
      <c r="HDT412" s="1309"/>
      <c r="HDU412" s="1309"/>
      <c r="HDV412" s="1309"/>
      <c r="HDW412" s="1309"/>
      <c r="HDX412" s="1309"/>
      <c r="HDY412" s="1309"/>
      <c r="HDZ412" s="1309"/>
      <c r="HEA412" s="1309"/>
      <c r="HEB412" s="1309"/>
      <c r="HEC412" s="1309"/>
      <c r="HED412" s="1309"/>
      <c r="HEE412" s="1309"/>
      <c r="HEF412" s="1309"/>
      <c r="HEG412" s="1309"/>
      <c r="HEH412" s="1309"/>
      <c r="HEI412" s="1309"/>
      <c r="HEJ412" s="1309"/>
      <c r="HEK412" s="1309"/>
      <c r="HEL412" s="1309"/>
      <c r="HEM412" s="1309"/>
      <c r="HEN412" s="1309"/>
      <c r="HEO412" s="1309"/>
      <c r="HEP412" s="1309"/>
      <c r="HEQ412" s="1309"/>
      <c r="HER412" s="1309"/>
      <c r="HES412" s="1309"/>
      <c r="HET412" s="1309"/>
      <c r="HEU412" s="1309"/>
      <c r="HEV412" s="1309"/>
      <c r="HEW412" s="1309"/>
      <c r="HEX412" s="1309"/>
      <c r="HEY412" s="1309"/>
      <c r="HEZ412" s="1309"/>
      <c r="HFA412" s="1309"/>
      <c r="HFB412" s="1309"/>
      <c r="HFC412" s="1309"/>
      <c r="HFD412" s="1309"/>
      <c r="HFE412" s="1309"/>
      <c r="HFF412" s="1309"/>
      <c r="HFG412" s="1309"/>
      <c r="HFH412" s="1309"/>
      <c r="HFI412" s="1309"/>
      <c r="HFJ412" s="1309"/>
      <c r="HFK412" s="1309"/>
      <c r="HFL412" s="1309"/>
      <c r="HFM412" s="1309"/>
      <c r="HFN412" s="1309"/>
      <c r="HFO412" s="1309"/>
      <c r="HFP412" s="1309"/>
      <c r="HFQ412" s="1309"/>
      <c r="HFR412" s="1309"/>
      <c r="HFS412" s="1309"/>
      <c r="HFT412" s="1309"/>
      <c r="HFU412" s="1309"/>
      <c r="HFV412" s="1309"/>
      <c r="HFW412" s="1309"/>
      <c r="HFX412" s="1309"/>
      <c r="HFY412" s="1309"/>
      <c r="HFZ412" s="1309"/>
      <c r="HGA412" s="1309"/>
      <c r="HGB412" s="1309"/>
      <c r="HGC412" s="1309"/>
      <c r="HGD412" s="1309"/>
      <c r="HGE412" s="1309"/>
      <c r="HGF412" s="1309"/>
      <c r="HGG412" s="1309"/>
      <c r="HGH412" s="1309"/>
      <c r="HGI412" s="1309"/>
      <c r="HGJ412" s="1309"/>
      <c r="HGK412" s="1309"/>
      <c r="HGL412" s="1309"/>
      <c r="HGM412" s="1309"/>
      <c r="HGN412" s="1309"/>
      <c r="HGO412" s="1309"/>
      <c r="HGP412" s="1309"/>
      <c r="HGQ412" s="1309"/>
      <c r="HGR412" s="1309"/>
      <c r="HGS412" s="1309"/>
      <c r="HGT412" s="1309"/>
      <c r="HGU412" s="1309"/>
      <c r="HGV412" s="1309"/>
      <c r="HGW412" s="1309"/>
      <c r="HGX412" s="1309"/>
      <c r="HGY412" s="1309"/>
      <c r="HGZ412" s="1309"/>
      <c r="HHA412" s="1309"/>
      <c r="HHB412" s="1309"/>
      <c r="HHC412" s="1309"/>
      <c r="HHD412" s="1309"/>
      <c r="HHE412" s="1309"/>
      <c r="HHF412" s="1309"/>
      <c r="HHG412" s="1309"/>
      <c r="HHH412" s="1309"/>
      <c r="HHI412" s="1309"/>
      <c r="HHJ412" s="1309"/>
      <c r="HHK412" s="1309"/>
      <c r="HHL412" s="1309"/>
      <c r="HHM412" s="1309"/>
      <c r="HHN412" s="1309"/>
      <c r="HHO412" s="1309"/>
      <c r="HHP412" s="1309"/>
      <c r="HHQ412" s="1309"/>
      <c r="HHR412" s="1309"/>
      <c r="HHS412" s="1309"/>
      <c r="HHT412" s="1309"/>
      <c r="HHU412" s="1309"/>
      <c r="HHV412" s="1309"/>
      <c r="HHW412" s="1309"/>
      <c r="HHX412" s="1309"/>
      <c r="HHY412" s="1309"/>
      <c r="HHZ412" s="1309"/>
      <c r="HIA412" s="1309"/>
      <c r="HIB412" s="1309"/>
      <c r="HIC412" s="1309"/>
      <c r="HID412" s="1309"/>
      <c r="HIE412" s="1309"/>
      <c r="HIF412" s="1309"/>
      <c r="HIG412" s="1309"/>
      <c r="HIH412" s="1309"/>
      <c r="HII412" s="1309"/>
      <c r="HIJ412" s="1309"/>
      <c r="HIK412" s="1309"/>
      <c r="HIL412" s="1309"/>
      <c r="HIM412" s="1309"/>
      <c r="HIN412" s="1309"/>
      <c r="HIO412" s="1309"/>
      <c r="HIP412" s="1309"/>
      <c r="HIQ412" s="1309"/>
      <c r="HIR412" s="1309"/>
      <c r="HIS412" s="1309"/>
      <c r="HIT412" s="1309"/>
      <c r="HIU412" s="1309"/>
      <c r="HIV412" s="1309"/>
      <c r="HIW412" s="1309"/>
      <c r="HIX412" s="1309"/>
      <c r="HIY412" s="1309"/>
      <c r="HIZ412" s="1309"/>
      <c r="HJA412" s="1309"/>
      <c r="HJB412" s="1309"/>
      <c r="HJC412" s="1309"/>
      <c r="HJD412" s="1309"/>
      <c r="HJE412" s="1309"/>
      <c r="HJF412" s="1309"/>
      <c r="HJG412" s="1309"/>
      <c r="HJH412" s="1309"/>
      <c r="HJI412" s="1309"/>
      <c r="HJJ412" s="1309"/>
      <c r="HJK412" s="1309"/>
      <c r="HJL412" s="1309"/>
      <c r="HJM412" s="1309"/>
      <c r="HJN412" s="1309"/>
      <c r="HJO412" s="1309"/>
      <c r="HJP412" s="1309"/>
      <c r="HJQ412" s="1309"/>
      <c r="HJR412" s="1309"/>
      <c r="HJS412" s="1309"/>
      <c r="HJT412" s="1309"/>
      <c r="HJU412" s="1309"/>
      <c r="HJV412" s="1309"/>
      <c r="HJW412" s="1309"/>
      <c r="HJX412" s="1309"/>
      <c r="HJY412" s="1309"/>
      <c r="HJZ412" s="1309"/>
      <c r="HKA412" s="1309"/>
      <c r="HKB412" s="1309"/>
      <c r="HKC412" s="1309"/>
      <c r="HKD412" s="1309"/>
      <c r="HKE412" s="1309"/>
      <c r="HKF412" s="1309"/>
      <c r="HKG412" s="1309"/>
      <c r="HKH412" s="1309"/>
      <c r="HKI412" s="1309"/>
      <c r="HKJ412" s="1309"/>
      <c r="HKK412" s="1309"/>
      <c r="HKL412" s="1309"/>
      <c r="HKM412" s="1309"/>
      <c r="HKN412" s="1309"/>
      <c r="HKO412" s="1309"/>
      <c r="HKP412" s="1309"/>
      <c r="HKQ412" s="1309"/>
      <c r="HKR412" s="1309"/>
      <c r="HKS412" s="1309"/>
      <c r="HKT412" s="1309"/>
      <c r="HKU412" s="1309"/>
      <c r="HKV412" s="1309"/>
      <c r="HKW412" s="1309"/>
      <c r="HKX412" s="1309"/>
      <c r="HKY412" s="1309"/>
      <c r="HKZ412" s="1309"/>
      <c r="HLA412" s="1309"/>
      <c r="HLB412" s="1309"/>
      <c r="HLC412" s="1309"/>
      <c r="HLD412" s="1309"/>
      <c r="HLE412" s="1309"/>
      <c r="HLF412" s="1309"/>
      <c r="HLG412" s="1309"/>
      <c r="HLH412" s="1309"/>
      <c r="HLI412" s="1309"/>
      <c r="HLJ412" s="1309"/>
      <c r="HLK412" s="1309"/>
      <c r="HLL412" s="1309"/>
      <c r="HLM412" s="1309"/>
      <c r="HLN412" s="1309"/>
      <c r="HLO412" s="1309"/>
      <c r="HLP412" s="1309"/>
      <c r="HLQ412" s="1309"/>
      <c r="HLR412" s="1309"/>
      <c r="HLS412" s="1309"/>
      <c r="HLT412" s="1309"/>
      <c r="HLU412" s="1309"/>
      <c r="HLV412" s="1309"/>
      <c r="HLW412" s="1309"/>
      <c r="HLX412" s="1309"/>
      <c r="HLY412" s="1309"/>
      <c r="HLZ412" s="1309"/>
      <c r="HMA412" s="1309"/>
      <c r="HMB412" s="1309"/>
      <c r="HMC412" s="1309"/>
      <c r="HMD412" s="1309"/>
      <c r="HME412" s="1309"/>
      <c r="HMF412" s="1309"/>
      <c r="HMG412" s="1309"/>
      <c r="HMH412" s="1309"/>
      <c r="HMI412" s="1309"/>
      <c r="HMJ412" s="1309"/>
      <c r="HMK412" s="1309"/>
      <c r="HML412" s="1309"/>
      <c r="HMM412" s="1309"/>
      <c r="HMN412" s="1309"/>
      <c r="HMO412" s="1309"/>
      <c r="HMP412" s="1309"/>
      <c r="HMQ412" s="1309"/>
      <c r="HMR412" s="1309"/>
      <c r="HMS412" s="1309"/>
      <c r="HMT412" s="1309"/>
      <c r="HMU412" s="1309"/>
      <c r="HMV412" s="1309"/>
      <c r="HMW412" s="1309"/>
      <c r="HMX412" s="1309"/>
      <c r="HMY412" s="1309"/>
      <c r="HMZ412" s="1309"/>
      <c r="HNA412" s="1309"/>
      <c r="HNB412" s="1309"/>
      <c r="HNC412" s="1309"/>
      <c r="HND412" s="1309"/>
      <c r="HNE412" s="1309"/>
      <c r="HNF412" s="1309"/>
      <c r="HNG412" s="1309"/>
      <c r="HNH412" s="1309"/>
      <c r="HNI412" s="1309"/>
      <c r="HNJ412" s="1309"/>
      <c r="HNK412" s="1309"/>
      <c r="HNL412" s="1309"/>
      <c r="HNM412" s="1309"/>
      <c r="HNN412" s="1309"/>
      <c r="HNO412" s="1309"/>
      <c r="HNP412" s="1309"/>
      <c r="HNQ412" s="1309"/>
      <c r="HNR412" s="1309"/>
      <c r="HNS412" s="1309"/>
      <c r="HNT412" s="1309"/>
      <c r="HNU412" s="1309"/>
      <c r="HNV412" s="1309"/>
      <c r="HNW412" s="1309"/>
      <c r="HNX412" s="1309"/>
      <c r="HNY412" s="1309"/>
      <c r="HNZ412" s="1309"/>
      <c r="HOA412" s="1309"/>
      <c r="HOB412" s="1309"/>
      <c r="HOC412" s="1309"/>
      <c r="HOD412" s="1309"/>
      <c r="HOE412" s="1309"/>
      <c r="HOF412" s="1309"/>
      <c r="HOG412" s="1309"/>
      <c r="HOH412" s="1309"/>
      <c r="HOI412" s="1309"/>
      <c r="HOJ412" s="1309"/>
      <c r="HOK412" s="1309"/>
      <c r="HOL412" s="1309"/>
      <c r="HOM412" s="1309"/>
      <c r="HON412" s="1309"/>
      <c r="HOO412" s="1309"/>
      <c r="HOP412" s="1309"/>
      <c r="HOQ412" s="1309"/>
      <c r="HOR412" s="1309"/>
      <c r="HOS412" s="1309"/>
      <c r="HOT412" s="1309"/>
      <c r="HOU412" s="1309"/>
      <c r="HOV412" s="1309"/>
      <c r="HOW412" s="1309"/>
      <c r="HOX412" s="1309"/>
      <c r="HOY412" s="1309"/>
      <c r="HOZ412" s="1309"/>
      <c r="HPA412" s="1309"/>
      <c r="HPB412" s="1309"/>
      <c r="HPC412" s="1309"/>
      <c r="HPD412" s="1309"/>
      <c r="HPE412" s="1309"/>
      <c r="HPF412" s="1309"/>
      <c r="HPG412" s="1309"/>
      <c r="HPH412" s="1309"/>
      <c r="HPI412" s="1309"/>
      <c r="HPJ412" s="1309"/>
      <c r="HPK412" s="1309"/>
      <c r="HPL412" s="1309"/>
      <c r="HPM412" s="1309"/>
      <c r="HPN412" s="1309"/>
      <c r="HPO412" s="1309"/>
      <c r="HPP412" s="1309"/>
      <c r="HPQ412" s="1309"/>
      <c r="HPR412" s="1309"/>
      <c r="HPS412" s="1309"/>
      <c r="HPT412" s="1309"/>
      <c r="HPU412" s="1309"/>
      <c r="HPV412" s="1309"/>
      <c r="HPW412" s="1309"/>
      <c r="HPX412" s="1309"/>
      <c r="HPY412" s="1309"/>
      <c r="HPZ412" s="1309"/>
      <c r="HQA412" s="1309"/>
      <c r="HQB412" s="1309"/>
      <c r="HQC412" s="1309"/>
      <c r="HQD412" s="1309"/>
      <c r="HQE412" s="1309"/>
      <c r="HQF412" s="1309"/>
      <c r="HQG412" s="1309"/>
      <c r="HQH412" s="1309"/>
      <c r="HQI412" s="1309"/>
      <c r="HQJ412" s="1309"/>
      <c r="HQK412" s="1309"/>
      <c r="HQL412" s="1309"/>
      <c r="HQM412" s="1309"/>
      <c r="HQN412" s="1309"/>
      <c r="HQO412" s="1309"/>
      <c r="HQP412" s="1309"/>
      <c r="HQQ412" s="1309"/>
      <c r="HQR412" s="1309"/>
      <c r="HQS412" s="1309"/>
      <c r="HQT412" s="1309"/>
      <c r="HQU412" s="1309"/>
      <c r="HQV412" s="1309"/>
      <c r="HQW412" s="1309"/>
      <c r="HQX412" s="1309"/>
      <c r="HQY412" s="1309"/>
      <c r="HQZ412" s="1309"/>
      <c r="HRA412" s="1309"/>
      <c r="HRB412" s="1309"/>
      <c r="HRC412" s="1309"/>
      <c r="HRD412" s="1309"/>
      <c r="HRE412" s="1309"/>
      <c r="HRF412" s="1309"/>
      <c r="HRG412" s="1309"/>
      <c r="HRH412" s="1309"/>
      <c r="HRI412" s="1309"/>
      <c r="HRJ412" s="1309"/>
      <c r="HRK412" s="1309"/>
      <c r="HRL412" s="1309"/>
      <c r="HRM412" s="1309"/>
      <c r="HRN412" s="1309"/>
      <c r="HRO412" s="1309"/>
      <c r="HRP412" s="1309"/>
      <c r="HRQ412" s="1309"/>
      <c r="HRR412" s="1309"/>
      <c r="HRS412" s="1309"/>
      <c r="HRT412" s="1309"/>
      <c r="HRU412" s="1309"/>
      <c r="HRV412" s="1309"/>
      <c r="HRW412" s="1309"/>
      <c r="HRX412" s="1309"/>
      <c r="HRY412" s="1309"/>
      <c r="HRZ412" s="1309"/>
      <c r="HSA412" s="1309"/>
      <c r="HSB412" s="1309"/>
      <c r="HSC412" s="1309"/>
      <c r="HSD412" s="1309"/>
      <c r="HSE412" s="1309"/>
      <c r="HSF412" s="1309"/>
      <c r="HSG412" s="1309"/>
      <c r="HSH412" s="1309"/>
      <c r="HSI412" s="1309"/>
      <c r="HSJ412" s="1309"/>
      <c r="HSK412" s="1309"/>
      <c r="HSL412" s="1309"/>
      <c r="HSM412" s="1309"/>
      <c r="HSN412" s="1309"/>
      <c r="HSO412" s="1309"/>
      <c r="HSP412" s="1309"/>
      <c r="HSQ412" s="1309"/>
      <c r="HSR412" s="1309"/>
      <c r="HSS412" s="1309"/>
      <c r="HST412" s="1309"/>
      <c r="HSU412" s="1309"/>
      <c r="HSV412" s="1309"/>
      <c r="HSW412" s="1309"/>
      <c r="HSX412" s="1309"/>
      <c r="HSY412" s="1309"/>
      <c r="HSZ412" s="1309"/>
      <c r="HTA412" s="1309"/>
      <c r="HTB412" s="1309"/>
      <c r="HTC412" s="1309"/>
      <c r="HTD412" s="1309"/>
      <c r="HTE412" s="1309"/>
      <c r="HTF412" s="1309"/>
      <c r="HTG412" s="1309"/>
      <c r="HTH412" s="1309"/>
      <c r="HTI412" s="1309"/>
      <c r="HTJ412" s="1309"/>
      <c r="HTK412" s="1309"/>
      <c r="HTL412" s="1309"/>
      <c r="HTM412" s="1309"/>
      <c r="HTN412" s="1309"/>
      <c r="HTO412" s="1309"/>
      <c r="HTP412" s="1309"/>
      <c r="HTQ412" s="1309"/>
      <c r="HTR412" s="1309"/>
      <c r="HTS412" s="1309"/>
      <c r="HTT412" s="1309"/>
      <c r="HTU412" s="1309"/>
      <c r="HTV412" s="1309"/>
      <c r="HTW412" s="1309"/>
      <c r="HTX412" s="1309"/>
      <c r="HTY412" s="1309"/>
      <c r="HTZ412" s="1309"/>
      <c r="HUA412" s="1309"/>
      <c r="HUB412" s="1309"/>
      <c r="HUC412" s="1309"/>
      <c r="HUD412" s="1309"/>
      <c r="HUE412" s="1309"/>
      <c r="HUF412" s="1309"/>
      <c r="HUG412" s="1309"/>
      <c r="HUH412" s="1309"/>
      <c r="HUI412" s="1309"/>
      <c r="HUJ412" s="1309"/>
      <c r="HUK412" s="1309"/>
      <c r="HUL412" s="1309"/>
      <c r="HUM412" s="1309"/>
      <c r="HUN412" s="1309"/>
      <c r="HUO412" s="1309"/>
      <c r="HUP412" s="1309"/>
      <c r="HUQ412" s="1309"/>
      <c r="HUR412" s="1309"/>
      <c r="HUS412" s="1309"/>
      <c r="HUT412" s="1309"/>
      <c r="HUU412" s="1309"/>
      <c r="HUV412" s="1309"/>
      <c r="HUW412" s="1309"/>
      <c r="HUX412" s="1309"/>
      <c r="HUY412" s="1309"/>
      <c r="HUZ412" s="1309"/>
      <c r="HVA412" s="1309"/>
      <c r="HVB412" s="1309"/>
      <c r="HVC412" s="1309"/>
      <c r="HVD412" s="1309"/>
      <c r="HVE412" s="1309"/>
      <c r="HVF412" s="1309"/>
      <c r="HVG412" s="1309"/>
      <c r="HVH412" s="1309"/>
      <c r="HVI412" s="1309"/>
      <c r="HVJ412" s="1309"/>
      <c r="HVK412" s="1309"/>
      <c r="HVL412" s="1309"/>
      <c r="HVM412" s="1309"/>
      <c r="HVN412" s="1309"/>
      <c r="HVO412" s="1309"/>
      <c r="HVP412" s="1309"/>
      <c r="HVQ412" s="1309"/>
      <c r="HVR412" s="1309"/>
      <c r="HVS412" s="1309"/>
      <c r="HVT412" s="1309"/>
      <c r="HVU412" s="1309"/>
      <c r="HVV412" s="1309"/>
      <c r="HVW412" s="1309"/>
      <c r="HVX412" s="1309"/>
      <c r="HVY412" s="1309"/>
      <c r="HVZ412" s="1309"/>
      <c r="HWA412" s="1309"/>
      <c r="HWB412" s="1309"/>
      <c r="HWC412" s="1309"/>
      <c r="HWD412" s="1309"/>
      <c r="HWE412" s="1309"/>
      <c r="HWF412" s="1309"/>
      <c r="HWG412" s="1309"/>
      <c r="HWH412" s="1309"/>
      <c r="HWI412" s="1309"/>
      <c r="HWJ412" s="1309"/>
      <c r="HWK412" s="1309"/>
      <c r="HWL412" s="1309"/>
      <c r="HWM412" s="1309"/>
      <c r="HWN412" s="1309"/>
      <c r="HWO412" s="1309"/>
      <c r="HWP412" s="1309"/>
      <c r="HWQ412" s="1309"/>
      <c r="HWR412" s="1309"/>
      <c r="HWS412" s="1309"/>
      <c r="HWT412" s="1309"/>
      <c r="HWU412" s="1309"/>
      <c r="HWV412" s="1309"/>
      <c r="HWW412" s="1309"/>
      <c r="HWX412" s="1309"/>
      <c r="HWY412" s="1309"/>
      <c r="HWZ412" s="1309"/>
      <c r="HXA412" s="1309"/>
      <c r="HXB412" s="1309"/>
      <c r="HXC412" s="1309"/>
      <c r="HXD412" s="1309"/>
      <c r="HXE412" s="1309"/>
      <c r="HXF412" s="1309"/>
      <c r="HXG412" s="1309"/>
      <c r="HXH412" s="1309"/>
      <c r="HXI412" s="1309"/>
      <c r="HXJ412" s="1309"/>
      <c r="HXK412" s="1309"/>
      <c r="HXL412" s="1309"/>
      <c r="HXM412" s="1309"/>
      <c r="HXN412" s="1309"/>
      <c r="HXO412" s="1309"/>
      <c r="HXP412" s="1309"/>
      <c r="HXQ412" s="1309"/>
      <c r="HXR412" s="1309"/>
      <c r="HXS412" s="1309"/>
      <c r="HXT412" s="1309"/>
      <c r="HXU412" s="1309"/>
      <c r="HXV412" s="1309"/>
      <c r="HXW412" s="1309"/>
      <c r="HXX412" s="1309"/>
      <c r="HXY412" s="1309"/>
      <c r="HXZ412" s="1309"/>
      <c r="HYA412" s="1309"/>
      <c r="HYB412" s="1309"/>
      <c r="HYC412" s="1309"/>
      <c r="HYD412" s="1309"/>
      <c r="HYE412" s="1309"/>
      <c r="HYF412" s="1309"/>
      <c r="HYG412" s="1309"/>
      <c r="HYH412" s="1309"/>
      <c r="HYI412" s="1309"/>
      <c r="HYJ412" s="1309"/>
      <c r="HYK412" s="1309"/>
      <c r="HYL412" s="1309"/>
      <c r="HYM412" s="1309"/>
      <c r="HYN412" s="1309"/>
      <c r="HYO412" s="1309"/>
      <c r="HYP412" s="1309"/>
      <c r="HYQ412" s="1309"/>
      <c r="HYR412" s="1309"/>
      <c r="HYS412" s="1309"/>
      <c r="HYT412" s="1309"/>
      <c r="HYU412" s="1309"/>
      <c r="HYV412" s="1309"/>
      <c r="HYW412" s="1309"/>
      <c r="HYX412" s="1309"/>
      <c r="HYY412" s="1309"/>
      <c r="HYZ412" s="1309"/>
      <c r="HZA412" s="1309"/>
      <c r="HZB412" s="1309"/>
      <c r="HZC412" s="1309"/>
      <c r="HZD412" s="1309"/>
      <c r="HZE412" s="1309"/>
      <c r="HZF412" s="1309"/>
      <c r="HZG412" s="1309"/>
      <c r="HZH412" s="1309"/>
      <c r="HZI412" s="1309"/>
      <c r="HZJ412" s="1309"/>
      <c r="HZK412" s="1309"/>
      <c r="HZL412" s="1309"/>
      <c r="HZM412" s="1309"/>
      <c r="HZN412" s="1309"/>
      <c r="HZO412" s="1309"/>
      <c r="HZP412" s="1309"/>
      <c r="HZQ412" s="1309"/>
      <c r="HZR412" s="1309"/>
      <c r="HZS412" s="1309"/>
      <c r="HZT412" s="1309"/>
      <c r="HZU412" s="1309"/>
      <c r="HZV412" s="1309"/>
      <c r="HZW412" s="1309"/>
      <c r="HZX412" s="1309"/>
      <c r="HZY412" s="1309"/>
      <c r="HZZ412" s="1309"/>
      <c r="IAA412" s="1309"/>
      <c r="IAB412" s="1309"/>
      <c r="IAC412" s="1309"/>
      <c r="IAD412" s="1309"/>
      <c r="IAE412" s="1309"/>
      <c r="IAF412" s="1309"/>
      <c r="IAG412" s="1309"/>
      <c r="IAH412" s="1309"/>
      <c r="IAI412" s="1309"/>
      <c r="IAJ412" s="1309"/>
      <c r="IAK412" s="1309"/>
      <c r="IAL412" s="1309"/>
      <c r="IAM412" s="1309"/>
      <c r="IAN412" s="1309"/>
      <c r="IAO412" s="1309"/>
      <c r="IAP412" s="1309"/>
      <c r="IAQ412" s="1309"/>
      <c r="IAR412" s="1309"/>
      <c r="IAS412" s="1309"/>
      <c r="IAT412" s="1309"/>
      <c r="IAU412" s="1309"/>
      <c r="IAV412" s="1309"/>
      <c r="IAW412" s="1309"/>
      <c r="IAX412" s="1309"/>
      <c r="IAY412" s="1309"/>
      <c r="IAZ412" s="1309"/>
      <c r="IBA412" s="1309"/>
      <c r="IBB412" s="1309"/>
      <c r="IBC412" s="1309"/>
      <c r="IBD412" s="1309"/>
      <c r="IBE412" s="1309"/>
      <c r="IBF412" s="1309"/>
      <c r="IBG412" s="1309"/>
      <c r="IBH412" s="1309"/>
      <c r="IBI412" s="1309"/>
      <c r="IBJ412" s="1309"/>
      <c r="IBK412" s="1309"/>
      <c r="IBL412" s="1309"/>
      <c r="IBM412" s="1309"/>
      <c r="IBN412" s="1309"/>
      <c r="IBO412" s="1309"/>
      <c r="IBP412" s="1309"/>
      <c r="IBQ412" s="1309"/>
      <c r="IBR412" s="1309"/>
      <c r="IBS412" s="1309"/>
      <c r="IBT412" s="1309"/>
      <c r="IBU412" s="1309"/>
      <c r="IBV412" s="1309"/>
      <c r="IBW412" s="1309"/>
      <c r="IBX412" s="1309"/>
      <c r="IBY412" s="1309"/>
      <c r="IBZ412" s="1309"/>
      <c r="ICA412" s="1309"/>
      <c r="ICB412" s="1309"/>
      <c r="ICC412" s="1309"/>
      <c r="ICD412" s="1309"/>
      <c r="ICE412" s="1309"/>
      <c r="ICF412" s="1309"/>
      <c r="ICG412" s="1309"/>
      <c r="ICH412" s="1309"/>
      <c r="ICI412" s="1309"/>
      <c r="ICJ412" s="1309"/>
      <c r="ICK412" s="1309"/>
      <c r="ICL412" s="1309"/>
      <c r="ICM412" s="1309"/>
      <c r="ICN412" s="1309"/>
      <c r="ICO412" s="1309"/>
      <c r="ICP412" s="1309"/>
      <c r="ICQ412" s="1309"/>
      <c r="ICR412" s="1309"/>
      <c r="ICS412" s="1309"/>
      <c r="ICT412" s="1309"/>
      <c r="ICU412" s="1309"/>
      <c r="ICV412" s="1309"/>
      <c r="ICW412" s="1309"/>
      <c r="ICX412" s="1309"/>
      <c r="ICY412" s="1309"/>
      <c r="ICZ412" s="1309"/>
      <c r="IDA412" s="1309"/>
      <c r="IDB412" s="1309"/>
      <c r="IDC412" s="1309"/>
      <c r="IDD412" s="1309"/>
      <c r="IDE412" s="1309"/>
      <c r="IDF412" s="1309"/>
      <c r="IDG412" s="1309"/>
      <c r="IDH412" s="1309"/>
      <c r="IDI412" s="1309"/>
      <c r="IDJ412" s="1309"/>
      <c r="IDK412" s="1309"/>
      <c r="IDL412" s="1309"/>
      <c r="IDM412" s="1309"/>
      <c r="IDN412" s="1309"/>
      <c r="IDO412" s="1309"/>
      <c r="IDP412" s="1309"/>
      <c r="IDQ412" s="1309"/>
      <c r="IDR412" s="1309"/>
      <c r="IDS412" s="1309"/>
      <c r="IDT412" s="1309"/>
      <c r="IDU412" s="1309"/>
      <c r="IDV412" s="1309"/>
      <c r="IDW412" s="1309"/>
      <c r="IDX412" s="1309"/>
      <c r="IDY412" s="1309"/>
      <c r="IDZ412" s="1309"/>
      <c r="IEA412" s="1309"/>
      <c r="IEB412" s="1309"/>
      <c r="IEC412" s="1309"/>
      <c r="IED412" s="1309"/>
      <c r="IEE412" s="1309"/>
      <c r="IEF412" s="1309"/>
      <c r="IEG412" s="1309"/>
      <c r="IEH412" s="1309"/>
      <c r="IEI412" s="1309"/>
      <c r="IEJ412" s="1309"/>
      <c r="IEK412" s="1309"/>
      <c r="IEL412" s="1309"/>
      <c r="IEM412" s="1309"/>
      <c r="IEN412" s="1309"/>
      <c r="IEO412" s="1309"/>
      <c r="IEP412" s="1309"/>
      <c r="IEQ412" s="1309"/>
      <c r="IER412" s="1309"/>
      <c r="IES412" s="1309"/>
      <c r="IET412" s="1309"/>
      <c r="IEU412" s="1309"/>
      <c r="IEV412" s="1309"/>
      <c r="IEW412" s="1309"/>
      <c r="IEX412" s="1309"/>
      <c r="IEY412" s="1309"/>
      <c r="IEZ412" s="1309"/>
      <c r="IFA412" s="1309"/>
      <c r="IFB412" s="1309"/>
      <c r="IFC412" s="1309"/>
      <c r="IFD412" s="1309"/>
      <c r="IFE412" s="1309"/>
      <c r="IFF412" s="1309"/>
      <c r="IFG412" s="1309"/>
      <c r="IFH412" s="1309"/>
      <c r="IFI412" s="1309"/>
      <c r="IFJ412" s="1309"/>
      <c r="IFK412" s="1309"/>
      <c r="IFL412" s="1309"/>
      <c r="IFM412" s="1309"/>
      <c r="IFN412" s="1309"/>
      <c r="IFO412" s="1309"/>
      <c r="IFP412" s="1309"/>
      <c r="IFQ412" s="1309"/>
      <c r="IFR412" s="1309"/>
      <c r="IFS412" s="1309"/>
      <c r="IFT412" s="1309"/>
      <c r="IFU412" s="1309"/>
      <c r="IFV412" s="1309"/>
      <c r="IFW412" s="1309"/>
      <c r="IFX412" s="1309"/>
      <c r="IFY412" s="1309"/>
      <c r="IFZ412" s="1309"/>
      <c r="IGA412" s="1309"/>
      <c r="IGB412" s="1309"/>
      <c r="IGC412" s="1309"/>
      <c r="IGD412" s="1309"/>
      <c r="IGE412" s="1309"/>
      <c r="IGF412" s="1309"/>
      <c r="IGG412" s="1309"/>
      <c r="IGH412" s="1309"/>
      <c r="IGI412" s="1309"/>
      <c r="IGJ412" s="1309"/>
      <c r="IGK412" s="1309"/>
      <c r="IGL412" s="1309"/>
      <c r="IGM412" s="1309"/>
      <c r="IGN412" s="1309"/>
      <c r="IGO412" s="1309"/>
      <c r="IGP412" s="1309"/>
      <c r="IGQ412" s="1309"/>
      <c r="IGR412" s="1309"/>
      <c r="IGS412" s="1309"/>
      <c r="IGT412" s="1309"/>
      <c r="IGU412" s="1309"/>
      <c r="IGV412" s="1309"/>
      <c r="IGW412" s="1309"/>
      <c r="IGX412" s="1309"/>
      <c r="IGY412" s="1309"/>
      <c r="IGZ412" s="1309"/>
      <c r="IHA412" s="1309"/>
      <c r="IHB412" s="1309"/>
      <c r="IHC412" s="1309"/>
      <c r="IHD412" s="1309"/>
      <c r="IHE412" s="1309"/>
      <c r="IHF412" s="1309"/>
      <c r="IHG412" s="1309"/>
      <c r="IHH412" s="1309"/>
      <c r="IHI412" s="1309"/>
      <c r="IHJ412" s="1309"/>
      <c r="IHK412" s="1309"/>
      <c r="IHL412" s="1309"/>
      <c r="IHM412" s="1309"/>
      <c r="IHN412" s="1309"/>
      <c r="IHO412" s="1309"/>
      <c r="IHP412" s="1309"/>
      <c r="IHQ412" s="1309"/>
      <c r="IHR412" s="1309"/>
      <c r="IHS412" s="1309"/>
      <c r="IHT412" s="1309"/>
      <c r="IHU412" s="1309"/>
      <c r="IHV412" s="1309"/>
      <c r="IHW412" s="1309"/>
      <c r="IHX412" s="1309"/>
      <c r="IHY412" s="1309"/>
      <c r="IHZ412" s="1309"/>
      <c r="IIA412" s="1309"/>
      <c r="IIB412" s="1309"/>
      <c r="IIC412" s="1309"/>
      <c r="IID412" s="1309"/>
      <c r="IIE412" s="1309"/>
      <c r="IIF412" s="1309"/>
      <c r="IIG412" s="1309"/>
      <c r="IIH412" s="1309"/>
      <c r="III412" s="1309"/>
      <c r="IIJ412" s="1309"/>
      <c r="IIK412" s="1309"/>
      <c r="IIL412" s="1309"/>
      <c r="IIM412" s="1309"/>
      <c r="IIN412" s="1309"/>
      <c r="IIO412" s="1309"/>
      <c r="IIP412" s="1309"/>
      <c r="IIQ412" s="1309"/>
      <c r="IIR412" s="1309"/>
      <c r="IIS412" s="1309"/>
      <c r="IIT412" s="1309"/>
      <c r="IIU412" s="1309"/>
      <c r="IIV412" s="1309"/>
      <c r="IIW412" s="1309"/>
      <c r="IIX412" s="1309"/>
      <c r="IIY412" s="1309"/>
      <c r="IIZ412" s="1309"/>
      <c r="IJA412" s="1309"/>
      <c r="IJB412" s="1309"/>
      <c r="IJC412" s="1309"/>
      <c r="IJD412" s="1309"/>
      <c r="IJE412" s="1309"/>
      <c r="IJF412" s="1309"/>
      <c r="IJG412" s="1309"/>
      <c r="IJH412" s="1309"/>
      <c r="IJI412" s="1309"/>
      <c r="IJJ412" s="1309"/>
      <c r="IJK412" s="1309"/>
      <c r="IJL412" s="1309"/>
      <c r="IJM412" s="1309"/>
      <c r="IJN412" s="1309"/>
      <c r="IJO412" s="1309"/>
      <c r="IJP412" s="1309"/>
      <c r="IJQ412" s="1309"/>
      <c r="IJR412" s="1309"/>
      <c r="IJS412" s="1309"/>
      <c r="IJT412" s="1309"/>
      <c r="IJU412" s="1309"/>
      <c r="IJV412" s="1309"/>
      <c r="IJW412" s="1309"/>
      <c r="IJX412" s="1309"/>
      <c r="IJY412" s="1309"/>
      <c r="IJZ412" s="1309"/>
      <c r="IKA412" s="1309"/>
      <c r="IKB412" s="1309"/>
      <c r="IKC412" s="1309"/>
      <c r="IKD412" s="1309"/>
      <c r="IKE412" s="1309"/>
      <c r="IKF412" s="1309"/>
      <c r="IKG412" s="1309"/>
      <c r="IKH412" s="1309"/>
      <c r="IKI412" s="1309"/>
      <c r="IKJ412" s="1309"/>
      <c r="IKK412" s="1309"/>
      <c r="IKL412" s="1309"/>
      <c r="IKM412" s="1309"/>
      <c r="IKN412" s="1309"/>
      <c r="IKO412" s="1309"/>
      <c r="IKP412" s="1309"/>
      <c r="IKQ412" s="1309"/>
      <c r="IKR412" s="1309"/>
      <c r="IKS412" s="1309"/>
      <c r="IKT412" s="1309"/>
      <c r="IKU412" s="1309"/>
      <c r="IKV412" s="1309"/>
      <c r="IKW412" s="1309"/>
      <c r="IKX412" s="1309"/>
      <c r="IKY412" s="1309"/>
      <c r="IKZ412" s="1309"/>
      <c r="ILA412" s="1309"/>
      <c r="ILB412" s="1309"/>
      <c r="ILC412" s="1309"/>
      <c r="ILD412" s="1309"/>
      <c r="ILE412" s="1309"/>
      <c r="ILF412" s="1309"/>
      <c r="ILG412" s="1309"/>
      <c r="ILH412" s="1309"/>
      <c r="ILI412" s="1309"/>
      <c r="ILJ412" s="1309"/>
      <c r="ILK412" s="1309"/>
      <c r="ILL412" s="1309"/>
      <c r="ILM412" s="1309"/>
      <c r="ILN412" s="1309"/>
      <c r="ILO412" s="1309"/>
      <c r="ILP412" s="1309"/>
      <c r="ILQ412" s="1309"/>
      <c r="ILR412" s="1309"/>
      <c r="ILS412" s="1309"/>
      <c r="ILT412" s="1309"/>
      <c r="ILU412" s="1309"/>
      <c r="ILV412" s="1309"/>
      <c r="ILW412" s="1309"/>
      <c r="ILX412" s="1309"/>
      <c r="ILY412" s="1309"/>
      <c r="ILZ412" s="1309"/>
      <c r="IMA412" s="1309"/>
      <c r="IMB412" s="1309"/>
      <c r="IMC412" s="1309"/>
      <c r="IMD412" s="1309"/>
      <c r="IME412" s="1309"/>
      <c r="IMF412" s="1309"/>
      <c r="IMG412" s="1309"/>
      <c r="IMH412" s="1309"/>
      <c r="IMI412" s="1309"/>
      <c r="IMJ412" s="1309"/>
      <c r="IMK412" s="1309"/>
      <c r="IML412" s="1309"/>
      <c r="IMM412" s="1309"/>
      <c r="IMN412" s="1309"/>
      <c r="IMO412" s="1309"/>
      <c r="IMP412" s="1309"/>
      <c r="IMQ412" s="1309"/>
      <c r="IMR412" s="1309"/>
      <c r="IMS412" s="1309"/>
      <c r="IMT412" s="1309"/>
      <c r="IMU412" s="1309"/>
      <c r="IMV412" s="1309"/>
      <c r="IMW412" s="1309"/>
      <c r="IMX412" s="1309"/>
      <c r="IMY412" s="1309"/>
      <c r="IMZ412" s="1309"/>
      <c r="INA412" s="1309"/>
      <c r="INB412" s="1309"/>
      <c r="INC412" s="1309"/>
      <c r="IND412" s="1309"/>
      <c r="INE412" s="1309"/>
      <c r="INF412" s="1309"/>
      <c r="ING412" s="1309"/>
      <c r="INH412" s="1309"/>
      <c r="INI412" s="1309"/>
      <c r="INJ412" s="1309"/>
      <c r="INK412" s="1309"/>
      <c r="INL412" s="1309"/>
      <c r="INM412" s="1309"/>
      <c r="INN412" s="1309"/>
      <c r="INO412" s="1309"/>
      <c r="INP412" s="1309"/>
      <c r="INQ412" s="1309"/>
      <c r="INR412" s="1309"/>
      <c r="INS412" s="1309"/>
      <c r="INT412" s="1309"/>
      <c r="INU412" s="1309"/>
      <c r="INV412" s="1309"/>
      <c r="INW412" s="1309"/>
      <c r="INX412" s="1309"/>
      <c r="INY412" s="1309"/>
      <c r="INZ412" s="1309"/>
      <c r="IOA412" s="1309"/>
      <c r="IOB412" s="1309"/>
      <c r="IOC412" s="1309"/>
      <c r="IOD412" s="1309"/>
      <c r="IOE412" s="1309"/>
      <c r="IOF412" s="1309"/>
      <c r="IOG412" s="1309"/>
      <c r="IOH412" s="1309"/>
      <c r="IOI412" s="1309"/>
      <c r="IOJ412" s="1309"/>
      <c r="IOK412" s="1309"/>
      <c r="IOL412" s="1309"/>
      <c r="IOM412" s="1309"/>
      <c r="ION412" s="1309"/>
      <c r="IOO412" s="1309"/>
      <c r="IOP412" s="1309"/>
      <c r="IOQ412" s="1309"/>
      <c r="IOR412" s="1309"/>
      <c r="IOS412" s="1309"/>
      <c r="IOT412" s="1309"/>
      <c r="IOU412" s="1309"/>
      <c r="IOV412" s="1309"/>
      <c r="IOW412" s="1309"/>
      <c r="IOX412" s="1309"/>
      <c r="IOY412" s="1309"/>
      <c r="IOZ412" s="1309"/>
      <c r="IPA412" s="1309"/>
      <c r="IPB412" s="1309"/>
      <c r="IPC412" s="1309"/>
      <c r="IPD412" s="1309"/>
      <c r="IPE412" s="1309"/>
      <c r="IPF412" s="1309"/>
      <c r="IPG412" s="1309"/>
      <c r="IPH412" s="1309"/>
      <c r="IPI412" s="1309"/>
      <c r="IPJ412" s="1309"/>
      <c r="IPK412" s="1309"/>
      <c r="IPL412" s="1309"/>
      <c r="IPM412" s="1309"/>
      <c r="IPN412" s="1309"/>
      <c r="IPO412" s="1309"/>
      <c r="IPP412" s="1309"/>
      <c r="IPQ412" s="1309"/>
      <c r="IPR412" s="1309"/>
      <c r="IPS412" s="1309"/>
      <c r="IPT412" s="1309"/>
      <c r="IPU412" s="1309"/>
      <c r="IPV412" s="1309"/>
      <c r="IPW412" s="1309"/>
      <c r="IPX412" s="1309"/>
      <c r="IPY412" s="1309"/>
      <c r="IPZ412" s="1309"/>
      <c r="IQA412" s="1309"/>
      <c r="IQB412" s="1309"/>
      <c r="IQC412" s="1309"/>
      <c r="IQD412" s="1309"/>
      <c r="IQE412" s="1309"/>
      <c r="IQF412" s="1309"/>
      <c r="IQG412" s="1309"/>
      <c r="IQH412" s="1309"/>
      <c r="IQI412" s="1309"/>
      <c r="IQJ412" s="1309"/>
      <c r="IQK412" s="1309"/>
      <c r="IQL412" s="1309"/>
      <c r="IQM412" s="1309"/>
      <c r="IQN412" s="1309"/>
      <c r="IQO412" s="1309"/>
      <c r="IQP412" s="1309"/>
      <c r="IQQ412" s="1309"/>
      <c r="IQR412" s="1309"/>
      <c r="IQS412" s="1309"/>
      <c r="IQT412" s="1309"/>
      <c r="IQU412" s="1309"/>
      <c r="IQV412" s="1309"/>
      <c r="IQW412" s="1309"/>
      <c r="IQX412" s="1309"/>
      <c r="IQY412" s="1309"/>
      <c r="IQZ412" s="1309"/>
      <c r="IRA412" s="1309"/>
      <c r="IRB412" s="1309"/>
      <c r="IRC412" s="1309"/>
      <c r="IRD412" s="1309"/>
      <c r="IRE412" s="1309"/>
      <c r="IRF412" s="1309"/>
      <c r="IRG412" s="1309"/>
      <c r="IRH412" s="1309"/>
      <c r="IRI412" s="1309"/>
      <c r="IRJ412" s="1309"/>
      <c r="IRK412" s="1309"/>
      <c r="IRL412" s="1309"/>
      <c r="IRM412" s="1309"/>
      <c r="IRN412" s="1309"/>
      <c r="IRO412" s="1309"/>
      <c r="IRP412" s="1309"/>
      <c r="IRQ412" s="1309"/>
      <c r="IRR412" s="1309"/>
      <c r="IRS412" s="1309"/>
      <c r="IRT412" s="1309"/>
      <c r="IRU412" s="1309"/>
      <c r="IRV412" s="1309"/>
      <c r="IRW412" s="1309"/>
      <c r="IRX412" s="1309"/>
      <c r="IRY412" s="1309"/>
      <c r="IRZ412" s="1309"/>
      <c r="ISA412" s="1309"/>
      <c r="ISB412" s="1309"/>
      <c r="ISC412" s="1309"/>
      <c r="ISD412" s="1309"/>
      <c r="ISE412" s="1309"/>
      <c r="ISF412" s="1309"/>
      <c r="ISG412" s="1309"/>
      <c r="ISH412" s="1309"/>
      <c r="ISI412" s="1309"/>
      <c r="ISJ412" s="1309"/>
      <c r="ISK412" s="1309"/>
      <c r="ISL412" s="1309"/>
      <c r="ISM412" s="1309"/>
      <c r="ISN412" s="1309"/>
      <c r="ISO412" s="1309"/>
      <c r="ISP412" s="1309"/>
      <c r="ISQ412" s="1309"/>
      <c r="ISR412" s="1309"/>
      <c r="ISS412" s="1309"/>
      <c r="IST412" s="1309"/>
      <c r="ISU412" s="1309"/>
      <c r="ISV412" s="1309"/>
      <c r="ISW412" s="1309"/>
      <c r="ISX412" s="1309"/>
      <c r="ISY412" s="1309"/>
      <c r="ISZ412" s="1309"/>
      <c r="ITA412" s="1309"/>
      <c r="ITB412" s="1309"/>
      <c r="ITC412" s="1309"/>
      <c r="ITD412" s="1309"/>
      <c r="ITE412" s="1309"/>
      <c r="ITF412" s="1309"/>
      <c r="ITG412" s="1309"/>
      <c r="ITH412" s="1309"/>
      <c r="ITI412" s="1309"/>
      <c r="ITJ412" s="1309"/>
      <c r="ITK412" s="1309"/>
      <c r="ITL412" s="1309"/>
      <c r="ITM412" s="1309"/>
      <c r="ITN412" s="1309"/>
      <c r="ITO412" s="1309"/>
      <c r="ITP412" s="1309"/>
      <c r="ITQ412" s="1309"/>
      <c r="ITR412" s="1309"/>
      <c r="ITS412" s="1309"/>
      <c r="ITT412" s="1309"/>
      <c r="ITU412" s="1309"/>
      <c r="ITV412" s="1309"/>
      <c r="ITW412" s="1309"/>
      <c r="ITX412" s="1309"/>
      <c r="ITY412" s="1309"/>
      <c r="ITZ412" s="1309"/>
      <c r="IUA412" s="1309"/>
      <c r="IUB412" s="1309"/>
      <c r="IUC412" s="1309"/>
      <c r="IUD412" s="1309"/>
      <c r="IUE412" s="1309"/>
      <c r="IUF412" s="1309"/>
      <c r="IUG412" s="1309"/>
      <c r="IUH412" s="1309"/>
      <c r="IUI412" s="1309"/>
      <c r="IUJ412" s="1309"/>
      <c r="IUK412" s="1309"/>
      <c r="IUL412" s="1309"/>
      <c r="IUM412" s="1309"/>
      <c r="IUN412" s="1309"/>
      <c r="IUO412" s="1309"/>
      <c r="IUP412" s="1309"/>
      <c r="IUQ412" s="1309"/>
      <c r="IUR412" s="1309"/>
      <c r="IUS412" s="1309"/>
      <c r="IUT412" s="1309"/>
      <c r="IUU412" s="1309"/>
      <c r="IUV412" s="1309"/>
      <c r="IUW412" s="1309"/>
      <c r="IUX412" s="1309"/>
      <c r="IUY412" s="1309"/>
      <c r="IUZ412" s="1309"/>
      <c r="IVA412" s="1309"/>
      <c r="IVB412" s="1309"/>
      <c r="IVC412" s="1309"/>
      <c r="IVD412" s="1309"/>
      <c r="IVE412" s="1309"/>
      <c r="IVF412" s="1309"/>
      <c r="IVG412" s="1309"/>
      <c r="IVH412" s="1309"/>
      <c r="IVI412" s="1309"/>
      <c r="IVJ412" s="1309"/>
      <c r="IVK412" s="1309"/>
      <c r="IVL412" s="1309"/>
      <c r="IVM412" s="1309"/>
      <c r="IVN412" s="1309"/>
      <c r="IVO412" s="1309"/>
      <c r="IVP412" s="1309"/>
      <c r="IVQ412" s="1309"/>
      <c r="IVR412" s="1309"/>
      <c r="IVS412" s="1309"/>
      <c r="IVT412" s="1309"/>
      <c r="IVU412" s="1309"/>
      <c r="IVV412" s="1309"/>
      <c r="IVW412" s="1309"/>
      <c r="IVX412" s="1309"/>
      <c r="IVY412" s="1309"/>
      <c r="IVZ412" s="1309"/>
      <c r="IWA412" s="1309"/>
      <c r="IWB412" s="1309"/>
      <c r="IWC412" s="1309"/>
      <c r="IWD412" s="1309"/>
      <c r="IWE412" s="1309"/>
      <c r="IWF412" s="1309"/>
      <c r="IWG412" s="1309"/>
      <c r="IWH412" s="1309"/>
      <c r="IWI412" s="1309"/>
      <c r="IWJ412" s="1309"/>
      <c r="IWK412" s="1309"/>
      <c r="IWL412" s="1309"/>
      <c r="IWM412" s="1309"/>
      <c r="IWN412" s="1309"/>
      <c r="IWO412" s="1309"/>
      <c r="IWP412" s="1309"/>
      <c r="IWQ412" s="1309"/>
      <c r="IWR412" s="1309"/>
      <c r="IWS412" s="1309"/>
      <c r="IWT412" s="1309"/>
      <c r="IWU412" s="1309"/>
      <c r="IWV412" s="1309"/>
      <c r="IWW412" s="1309"/>
      <c r="IWX412" s="1309"/>
      <c r="IWY412" s="1309"/>
      <c r="IWZ412" s="1309"/>
      <c r="IXA412" s="1309"/>
      <c r="IXB412" s="1309"/>
      <c r="IXC412" s="1309"/>
      <c r="IXD412" s="1309"/>
      <c r="IXE412" s="1309"/>
      <c r="IXF412" s="1309"/>
      <c r="IXG412" s="1309"/>
      <c r="IXH412" s="1309"/>
      <c r="IXI412" s="1309"/>
      <c r="IXJ412" s="1309"/>
      <c r="IXK412" s="1309"/>
      <c r="IXL412" s="1309"/>
      <c r="IXM412" s="1309"/>
      <c r="IXN412" s="1309"/>
      <c r="IXO412" s="1309"/>
      <c r="IXP412" s="1309"/>
      <c r="IXQ412" s="1309"/>
      <c r="IXR412" s="1309"/>
      <c r="IXS412" s="1309"/>
      <c r="IXT412" s="1309"/>
      <c r="IXU412" s="1309"/>
      <c r="IXV412" s="1309"/>
      <c r="IXW412" s="1309"/>
      <c r="IXX412" s="1309"/>
      <c r="IXY412" s="1309"/>
      <c r="IXZ412" s="1309"/>
      <c r="IYA412" s="1309"/>
      <c r="IYB412" s="1309"/>
      <c r="IYC412" s="1309"/>
      <c r="IYD412" s="1309"/>
      <c r="IYE412" s="1309"/>
      <c r="IYF412" s="1309"/>
      <c r="IYG412" s="1309"/>
      <c r="IYH412" s="1309"/>
      <c r="IYI412" s="1309"/>
      <c r="IYJ412" s="1309"/>
      <c r="IYK412" s="1309"/>
      <c r="IYL412" s="1309"/>
      <c r="IYM412" s="1309"/>
      <c r="IYN412" s="1309"/>
      <c r="IYO412" s="1309"/>
      <c r="IYP412" s="1309"/>
      <c r="IYQ412" s="1309"/>
      <c r="IYR412" s="1309"/>
      <c r="IYS412" s="1309"/>
      <c r="IYT412" s="1309"/>
      <c r="IYU412" s="1309"/>
      <c r="IYV412" s="1309"/>
      <c r="IYW412" s="1309"/>
      <c r="IYX412" s="1309"/>
      <c r="IYY412" s="1309"/>
      <c r="IYZ412" s="1309"/>
      <c r="IZA412" s="1309"/>
      <c r="IZB412" s="1309"/>
      <c r="IZC412" s="1309"/>
      <c r="IZD412" s="1309"/>
      <c r="IZE412" s="1309"/>
      <c r="IZF412" s="1309"/>
      <c r="IZG412" s="1309"/>
      <c r="IZH412" s="1309"/>
      <c r="IZI412" s="1309"/>
      <c r="IZJ412" s="1309"/>
      <c r="IZK412" s="1309"/>
      <c r="IZL412" s="1309"/>
      <c r="IZM412" s="1309"/>
      <c r="IZN412" s="1309"/>
      <c r="IZO412" s="1309"/>
      <c r="IZP412" s="1309"/>
      <c r="IZQ412" s="1309"/>
      <c r="IZR412" s="1309"/>
      <c r="IZS412" s="1309"/>
      <c r="IZT412" s="1309"/>
      <c r="IZU412" s="1309"/>
      <c r="IZV412" s="1309"/>
      <c r="IZW412" s="1309"/>
      <c r="IZX412" s="1309"/>
      <c r="IZY412" s="1309"/>
      <c r="IZZ412" s="1309"/>
      <c r="JAA412" s="1309"/>
      <c r="JAB412" s="1309"/>
      <c r="JAC412" s="1309"/>
      <c r="JAD412" s="1309"/>
      <c r="JAE412" s="1309"/>
      <c r="JAF412" s="1309"/>
      <c r="JAG412" s="1309"/>
      <c r="JAH412" s="1309"/>
      <c r="JAI412" s="1309"/>
      <c r="JAJ412" s="1309"/>
      <c r="JAK412" s="1309"/>
      <c r="JAL412" s="1309"/>
      <c r="JAM412" s="1309"/>
      <c r="JAN412" s="1309"/>
      <c r="JAO412" s="1309"/>
      <c r="JAP412" s="1309"/>
      <c r="JAQ412" s="1309"/>
      <c r="JAR412" s="1309"/>
      <c r="JAS412" s="1309"/>
      <c r="JAT412" s="1309"/>
      <c r="JAU412" s="1309"/>
      <c r="JAV412" s="1309"/>
      <c r="JAW412" s="1309"/>
      <c r="JAX412" s="1309"/>
      <c r="JAY412" s="1309"/>
      <c r="JAZ412" s="1309"/>
      <c r="JBA412" s="1309"/>
      <c r="JBB412" s="1309"/>
      <c r="JBC412" s="1309"/>
      <c r="JBD412" s="1309"/>
      <c r="JBE412" s="1309"/>
      <c r="JBF412" s="1309"/>
      <c r="JBG412" s="1309"/>
      <c r="JBH412" s="1309"/>
      <c r="JBI412" s="1309"/>
      <c r="JBJ412" s="1309"/>
      <c r="JBK412" s="1309"/>
      <c r="JBL412" s="1309"/>
      <c r="JBM412" s="1309"/>
      <c r="JBN412" s="1309"/>
      <c r="JBO412" s="1309"/>
      <c r="JBP412" s="1309"/>
      <c r="JBQ412" s="1309"/>
      <c r="JBR412" s="1309"/>
      <c r="JBS412" s="1309"/>
      <c r="JBT412" s="1309"/>
      <c r="JBU412" s="1309"/>
      <c r="JBV412" s="1309"/>
      <c r="JBW412" s="1309"/>
      <c r="JBX412" s="1309"/>
      <c r="JBY412" s="1309"/>
      <c r="JBZ412" s="1309"/>
      <c r="JCA412" s="1309"/>
      <c r="JCB412" s="1309"/>
      <c r="JCC412" s="1309"/>
      <c r="JCD412" s="1309"/>
      <c r="JCE412" s="1309"/>
      <c r="JCF412" s="1309"/>
      <c r="JCG412" s="1309"/>
      <c r="JCH412" s="1309"/>
      <c r="JCI412" s="1309"/>
      <c r="JCJ412" s="1309"/>
      <c r="JCK412" s="1309"/>
      <c r="JCL412" s="1309"/>
      <c r="JCM412" s="1309"/>
      <c r="JCN412" s="1309"/>
      <c r="JCO412" s="1309"/>
      <c r="JCP412" s="1309"/>
      <c r="JCQ412" s="1309"/>
      <c r="JCR412" s="1309"/>
      <c r="JCS412" s="1309"/>
      <c r="JCT412" s="1309"/>
      <c r="JCU412" s="1309"/>
      <c r="JCV412" s="1309"/>
      <c r="JCW412" s="1309"/>
      <c r="JCX412" s="1309"/>
      <c r="JCY412" s="1309"/>
      <c r="JCZ412" s="1309"/>
      <c r="JDA412" s="1309"/>
      <c r="JDB412" s="1309"/>
      <c r="JDC412" s="1309"/>
      <c r="JDD412" s="1309"/>
      <c r="JDE412" s="1309"/>
      <c r="JDF412" s="1309"/>
      <c r="JDG412" s="1309"/>
      <c r="JDH412" s="1309"/>
      <c r="JDI412" s="1309"/>
      <c r="JDJ412" s="1309"/>
      <c r="JDK412" s="1309"/>
      <c r="JDL412" s="1309"/>
      <c r="JDM412" s="1309"/>
      <c r="JDN412" s="1309"/>
      <c r="JDO412" s="1309"/>
      <c r="JDP412" s="1309"/>
      <c r="JDQ412" s="1309"/>
      <c r="JDR412" s="1309"/>
      <c r="JDS412" s="1309"/>
      <c r="JDT412" s="1309"/>
      <c r="JDU412" s="1309"/>
      <c r="JDV412" s="1309"/>
      <c r="JDW412" s="1309"/>
      <c r="JDX412" s="1309"/>
      <c r="JDY412" s="1309"/>
      <c r="JDZ412" s="1309"/>
      <c r="JEA412" s="1309"/>
      <c r="JEB412" s="1309"/>
      <c r="JEC412" s="1309"/>
      <c r="JED412" s="1309"/>
      <c r="JEE412" s="1309"/>
      <c r="JEF412" s="1309"/>
      <c r="JEG412" s="1309"/>
      <c r="JEH412" s="1309"/>
      <c r="JEI412" s="1309"/>
      <c r="JEJ412" s="1309"/>
      <c r="JEK412" s="1309"/>
      <c r="JEL412" s="1309"/>
      <c r="JEM412" s="1309"/>
      <c r="JEN412" s="1309"/>
      <c r="JEO412" s="1309"/>
      <c r="JEP412" s="1309"/>
      <c r="JEQ412" s="1309"/>
      <c r="JER412" s="1309"/>
      <c r="JES412" s="1309"/>
      <c r="JET412" s="1309"/>
      <c r="JEU412" s="1309"/>
      <c r="JEV412" s="1309"/>
      <c r="JEW412" s="1309"/>
      <c r="JEX412" s="1309"/>
      <c r="JEY412" s="1309"/>
      <c r="JEZ412" s="1309"/>
      <c r="JFA412" s="1309"/>
      <c r="JFB412" s="1309"/>
      <c r="JFC412" s="1309"/>
      <c r="JFD412" s="1309"/>
      <c r="JFE412" s="1309"/>
      <c r="JFF412" s="1309"/>
      <c r="JFG412" s="1309"/>
      <c r="JFH412" s="1309"/>
      <c r="JFI412" s="1309"/>
      <c r="JFJ412" s="1309"/>
      <c r="JFK412" s="1309"/>
      <c r="JFL412" s="1309"/>
      <c r="JFM412" s="1309"/>
      <c r="JFN412" s="1309"/>
      <c r="JFO412" s="1309"/>
      <c r="JFP412" s="1309"/>
      <c r="JFQ412" s="1309"/>
      <c r="JFR412" s="1309"/>
      <c r="JFS412" s="1309"/>
      <c r="JFT412" s="1309"/>
      <c r="JFU412" s="1309"/>
      <c r="JFV412" s="1309"/>
      <c r="JFW412" s="1309"/>
      <c r="JFX412" s="1309"/>
      <c r="JFY412" s="1309"/>
      <c r="JFZ412" s="1309"/>
      <c r="JGA412" s="1309"/>
      <c r="JGB412" s="1309"/>
      <c r="JGC412" s="1309"/>
      <c r="JGD412" s="1309"/>
      <c r="JGE412" s="1309"/>
      <c r="JGF412" s="1309"/>
      <c r="JGG412" s="1309"/>
      <c r="JGH412" s="1309"/>
      <c r="JGI412" s="1309"/>
      <c r="JGJ412" s="1309"/>
      <c r="JGK412" s="1309"/>
      <c r="JGL412" s="1309"/>
      <c r="JGM412" s="1309"/>
      <c r="JGN412" s="1309"/>
      <c r="JGO412" s="1309"/>
      <c r="JGP412" s="1309"/>
      <c r="JGQ412" s="1309"/>
      <c r="JGR412" s="1309"/>
      <c r="JGS412" s="1309"/>
      <c r="JGT412" s="1309"/>
      <c r="JGU412" s="1309"/>
      <c r="JGV412" s="1309"/>
      <c r="JGW412" s="1309"/>
      <c r="JGX412" s="1309"/>
      <c r="JGY412" s="1309"/>
      <c r="JGZ412" s="1309"/>
      <c r="JHA412" s="1309"/>
      <c r="JHB412" s="1309"/>
      <c r="JHC412" s="1309"/>
      <c r="JHD412" s="1309"/>
      <c r="JHE412" s="1309"/>
      <c r="JHF412" s="1309"/>
      <c r="JHG412" s="1309"/>
      <c r="JHH412" s="1309"/>
      <c r="JHI412" s="1309"/>
      <c r="JHJ412" s="1309"/>
      <c r="JHK412" s="1309"/>
      <c r="JHL412" s="1309"/>
      <c r="JHM412" s="1309"/>
      <c r="JHN412" s="1309"/>
      <c r="JHO412" s="1309"/>
      <c r="JHP412" s="1309"/>
      <c r="JHQ412" s="1309"/>
      <c r="JHR412" s="1309"/>
      <c r="JHS412" s="1309"/>
      <c r="JHT412" s="1309"/>
      <c r="JHU412" s="1309"/>
      <c r="JHV412" s="1309"/>
      <c r="JHW412" s="1309"/>
      <c r="JHX412" s="1309"/>
      <c r="JHY412" s="1309"/>
      <c r="JHZ412" s="1309"/>
      <c r="JIA412" s="1309"/>
      <c r="JIB412" s="1309"/>
      <c r="JIC412" s="1309"/>
      <c r="JID412" s="1309"/>
      <c r="JIE412" s="1309"/>
      <c r="JIF412" s="1309"/>
      <c r="JIG412" s="1309"/>
      <c r="JIH412" s="1309"/>
      <c r="JII412" s="1309"/>
      <c r="JIJ412" s="1309"/>
      <c r="JIK412" s="1309"/>
      <c r="JIL412" s="1309"/>
      <c r="JIM412" s="1309"/>
      <c r="JIN412" s="1309"/>
      <c r="JIO412" s="1309"/>
      <c r="JIP412" s="1309"/>
      <c r="JIQ412" s="1309"/>
      <c r="JIR412" s="1309"/>
      <c r="JIS412" s="1309"/>
      <c r="JIT412" s="1309"/>
      <c r="JIU412" s="1309"/>
      <c r="JIV412" s="1309"/>
      <c r="JIW412" s="1309"/>
      <c r="JIX412" s="1309"/>
      <c r="JIY412" s="1309"/>
      <c r="JIZ412" s="1309"/>
      <c r="JJA412" s="1309"/>
      <c r="JJB412" s="1309"/>
      <c r="JJC412" s="1309"/>
      <c r="JJD412" s="1309"/>
      <c r="JJE412" s="1309"/>
      <c r="JJF412" s="1309"/>
      <c r="JJG412" s="1309"/>
      <c r="JJH412" s="1309"/>
      <c r="JJI412" s="1309"/>
      <c r="JJJ412" s="1309"/>
      <c r="JJK412" s="1309"/>
      <c r="JJL412" s="1309"/>
      <c r="JJM412" s="1309"/>
      <c r="JJN412" s="1309"/>
      <c r="JJO412" s="1309"/>
      <c r="JJP412" s="1309"/>
      <c r="JJQ412" s="1309"/>
      <c r="JJR412" s="1309"/>
      <c r="JJS412" s="1309"/>
      <c r="JJT412" s="1309"/>
      <c r="JJU412" s="1309"/>
      <c r="JJV412" s="1309"/>
      <c r="JJW412" s="1309"/>
      <c r="JJX412" s="1309"/>
      <c r="JJY412" s="1309"/>
      <c r="JJZ412" s="1309"/>
      <c r="JKA412" s="1309"/>
      <c r="JKB412" s="1309"/>
      <c r="JKC412" s="1309"/>
      <c r="JKD412" s="1309"/>
      <c r="JKE412" s="1309"/>
      <c r="JKF412" s="1309"/>
      <c r="JKG412" s="1309"/>
      <c r="JKH412" s="1309"/>
      <c r="JKI412" s="1309"/>
      <c r="JKJ412" s="1309"/>
      <c r="JKK412" s="1309"/>
      <c r="JKL412" s="1309"/>
      <c r="JKM412" s="1309"/>
      <c r="JKN412" s="1309"/>
      <c r="JKO412" s="1309"/>
      <c r="JKP412" s="1309"/>
      <c r="JKQ412" s="1309"/>
      <c r="JKR412" s="1309"/>
      <c r="JKS412" s="1309"/>
      <c r="JKT412" s="1309"/>
      <c r="JKU412" s="1309"/>
      <c r="JKV412" s="1309"/>
      <c r="JKW412" s="1309"/>
      <c r="JKX412" s="1309"/>
      <c r="JKY412" s="1309"/>
      <c r="JKZ412" s="1309"/>
      <c r="JLA412" s="1309"/>
      <c r="JLB412" s="1309"/>
      <c r="JLC412" s="1309"/>
      <c r="JLD412" s="1309"/>
      <c r="JLE412" s="1309"/>
      <c r="JLF412" s="1309"/>
      <c r="JLG412" s="1309"/>
      <c r="JLH412" s="1309"/>
      <c r="JLI412" s="1309"/>
      <c r="JLJ412" s="1309"/>
      <c r="JLK412" s="1309"/>
      <c r="JLL412" s="1309"/>
      <c r="JLM412" s="1309"/>
      <c r="JLN412" s="1309"/>
      <c r="JLO412" s="1309"/>
      <c r="JLP412" s="1309"/>
      <c r="JLQ412" s="1309"/>
      <c r="JLR412" s="1309"/>
      <c r="JLS412" s="1309"/>
      <c r="JLT412" s="1309"/>
      <c r="JLU412" s="1309"/>
      <c r="JLV412" s="1309"/>
      <c r="JLW412" s="1309"/>
      <c r="JLX412" s="1309"/>
      <c r="JLY412" s="1309"/>
      <c r="JLZ412" s="1309"/>
      <c r="JMA412" s="1309"/>
      <c r="JMB412" s="1309"/>
      <c r="JMC412" s="1309"/>
      <c r="JMD412" s="1309"/>
      <c r="JME412" s="1309"/>
      <c r="JMF412" s="1309"/>
      <c r="JMG412" s="1309"/>
      <c r="JMH412" s="1309"/>
      <c r="JMI412" s="1309"/>
      <c r="JMJ412" s="1309"/>
      <c r="JMK412" s="1309"/>
      <c r="JML412" s="1309"/>
      <c r="JMM412" s="1309"/>
      <c r="JMN412" s="1309"/>
      <c r="JMO412" s="1309"/>
      <c r="JMP412" s="1309"/>
      <c r="JMQ412" s="1309"/>
      <c r="JMR412" s="1309"/>
      <c r="JMS412" s="1309"/>
      <c r="JMT412" s="1309"/>
      <c r="JMU412" s="1309"/>
      <c r="JMV412" s="1309"/>
      <c r="JMW412" s="1309"/>
      <c r="JMX412" s="1309"/>
      <c r="JMY412" s="1309"/>
      <c r="JMZ412" s="1309"/>
      <c r="JNA412" s="1309"/>
      <c r="JNB412" s="1309"/>
      <c r="JNC412" s="1309"/>
      <c r="JND412" s="1309"/>
      <c r="JNE412" s="1309"/>
      <c r="JNF412" s="1309"/>
      <c r="JNG412" s="1309"/>
      <c r="JNH412" s="1309"/>
      <c r="JNI412" s="1309"/>
      <c r="JNJ412" s="1309"/>
      <c r="JNK412" s="1309"/>
      <c r="JNL412" s="1309"/>
      <c r="JNM412" s="1309"/>
      <c r="JNN412" s="1309"/>
      <c r="JNO412" s="1309"/>
      <c r="JNP412" s="1309"/>
      <c r="JNQ412" s="1309"/>
      <c r="JNR412" s="1309"/>
      <c r="JNS412" s="1309"/>
      <c r="JNT412" s="1309"/>
      <c r="JNU412" s="1309"/>
      <c r="JNV412" s="1309"/>
      <c r="JNW412" s="1309"/>
      <c r="JNX412" s="1309"/>
      <c r="JNY412" s="1309"/>
      <c r="JNZ412" s="1309"/>
      <c r="JOA412" s="1309"/>
      <c r="JOB412" s="1309"/>
      <c r="JOC412" s="1309"/>
      <c r="JOD412" s="1309"/>
      <c r="JOE412" s="1309"/>
      <c r="JOF412" s="1309"/>
      <c r="JOG412" s="1309"/>
      <c r="JOH412" s="1309"/>
      <c r="JOI412" s="1309"/>
      <c r="JOJ412" s="1309"/>
      <c r="JOK412" s="1309"/>
      <c r="JOL412" s="1309"/>
      <c r="JOM412" s="1309"/>
      <c r="JON412" s="1309"/>
      <c r="JOO412" s="1309"/>
      <c r="JOP412" s="1309"/>
      <c r="JOQ412" s="1309"/>
      <c r="JOR412" s="1309"/>
      <c r="JOS412" s="1309"/>
      <c r="JOT412" s="1309"/>
      <c r="JOU412" s="1309"/>
      <c r="JOV412" s="1309"/>
      <c r="JOW412" s="1309"/>
      <c r="JOX412" s="1309"/>
      <c r="JOY412" s="1309"/>
      <c r="JOZ412" s="1309"/>
      <c r="JPA412" s="1309"/>
      <c r="JPB412" s="1309"/>
      <c r="JPC412" s="1309"/>
      <c r="JPD412" s="1309"/>
      <c r="JPE412" s="1309"/>
      <c r="JPF412" s="1309"/>
      <c r="JPG412" s="1309"/>
      <c r="JPH412" s="1309"/>
      <c r="JPI412" s="1309"/>
      <c r="JPJ412" s="1309"/>
      <c r="JPK412" s="1309"/>
      <c r="JPL412" s="1309"/>
      <c r="JPM412" s="1309"/>
      <c r="JPN412" s="1309"/>
      <c r="JPO412" s="1309"/>
      <c r="JPP412" s="1309"/>
      <c r="JPQ412" s="1309"/>
      <c r="JPR412" s="1309"/>
      <c r="JPS412" s="1309"/>
      <c r="JPT412" s="1309"/>
      <c r="JPU412" s="1309"/>
      <c r="JPV412" s="1309"/>
      <c r="JPW412" s="1309"/>
      <c r="JPX412" s="1309"/>
      <c r="JPY412" s="1309"/>
      <c r="JPZ412" s="1309"/>
      <c r="JQA412" s="1309"/>
      <c r="JQB412" s="1309"/>
      <c r="JQC412" s="1309"/>
      <c r="JQD412" s="1309"/>
      <c r="JQE412" s="1309"/>
      <c r="JQF412" s="1309"/>
      <c r="JQG412" s="1309"/>
      <c r="JQH412" s="1309"/>
      <c r="JQI412" s="1309"/>
      <c r="JQJ412" s="1309"/>
      <c r="JQK412" s="1309"/>
      <c r="JQL412" s="1309"/>
      <c r="JQM412" s="1309"/>
      <c r="JQN412" s="1309"/>
      <c r="JQO412" s="1309"/>
      <c r="JQP412" s="1309"/>
      <c r="JQQ412" s="1309"/>
      <c r="JQR412" s="1309"/>
      <c r="JQS412" s="1309"/>
      <c r="JQT412" s="1309"/>
      <c r="JQU412" s="1309"/>
      <c r="JQV412" s="1309"/>
      <c r="JQW412" s="1309"/>
      <c r="JQX412" s="1309"/>
      <c r="JQY412" s="1309"/>
      <c r="JQZ412" s="1309"/>
      <c r="JRA412" s="1309"/>
      <c r="JRB412" s="1309"/>
      <c r="JRC412" s="1309"/>
      <c r="JRD412" s="1309"/>
      <c r="JRE412" s="1309"/>
      <c r="JRF412" s="1309"/>
      <c r="JRG412" s="1309"/>
      <c r="JRH412" s="1309"/>
      <c r="JRI412" s="1309"/>
      <c r="JRJ412" s="1309"/>
      <c r="JRK412" s="1309"/>
      <c r="JRL412" s="1309"/>
      <c r="JRM412" s="1309"/>
      <c r="JRN412" s="1309"/>
      <c r="JRO412" s="1309"/>
      <c r="JRP412" s="1309"/>
      <c r="JRQ412" s="1309"/>
      <c r="JRR412" s="1309"/>
      <c r="JRS412" s="1309"/>
      <c r="JRT412" s="1309"/>
      <c r="JRU412" s="1309"/>
      <c r="JRV412" s="1309"/>
      <c r="JRW412" s="1309"/>
      <c r="JRX412" s="1309"/>
      <c r="JRY412" s="1309"/>
      <c r="JRZ412" s="1309"/>
      <c r="JSA412" s="1309"/>
      <c r="JSB412" s="1309"/>
      <c r="JSC412" s="1309"/>
      <c r="JSD412" s="1309"/>
      <c r="JSE412" s="1309"/>
      <c r="JSF412" s="1309"/>
      <c r="JSG412" s="1309"/>
      <c r="JSH412" s="1309"/>
      <c r="JSI412" s="1309"/>
      <c r="JSJ412" s="1309"/>
      <c r="JSK412" s="1309"/>
      <c r="JSL412" s="1309"/>
      <c r="JSM412" s="1309"/>
      <c r="JSN412" s="1309"/>
      <c r="JSO412" s="1309"/>
      <c r="JSP412" s="1309"/>
      <c r="JSQ412" s="1309"/>
      <c r="JSR412" s="1309"/>
      <c r="JSS412" s="1309"/>
      <c r="JST412" s="1309"/>
      <c r="JSU412" s="1309"/>
      <c r="JSV412" s="1309"/>
      <c r="JSW412" s="1309"/>
      <c r="JSX412" s="1309"/>
      <c r="JSY412" s="1309"/>
      <c r="JSZ412" s="1309"/>
      <c r="JTA412" s="1309"/>
      <c r="JTB412" s="1309"/>
      <c r="JTC412" s="1309"/>
      <c r="JTD412" s="1309"/>
      <c r="JTE412" s="1309"/>
      <c r="JTF412" s="1309"/>
      <c r="JTG412" s="1309"/>
      <c r="JTH412" s="1309"/>
      <c r="JTI412" s="1309"/>
      <c r="JTJ412" s="1309"/>
      <c r="JTK412" s="1309"/>
      <c r="JTL412" s="1309"/>
      <c r="JTM412" s="1309"/>
      <c r="JTN412" s="1309"/>
      <c r="JTO412" s="1309"/>
      <c r="JTP412" s="1309"/>
      <c r="JTQ412" s="1309"/>
      <c r="JTR412" s="1309"/>
      <c r="JTS412" s="1309"/>
      <c r="JTT412" s="1309"/>
      <c r="JTU412" s="1309"/>
      <c r="JTV412" s="1309"/>
      <c r="JTW412" s="1309"/>
      <c r="JTX412" s="1309"/>
      <c r="JTY412" s="1309"/>
      <c r="JTZ412" s="1309"/>
      <c r="JUA412" s="1309"/>
      <c r="JUB412" s="1309"/>
      <c r="JUC412" s="1309"/>
      <c r="JUD412" s="1309"/>
      <c r="JUE412" s="1309"/>
      <c r="JUF412" s="1309"/>
      <c r="JUG412" s="1309"/>
      <c r="JUH412" s="1309"/>
      <c r="JUI412" s="1309"/>
      <c r="JUJ412" s="1309"/>
      <c r="JUK412" s="1309"/>
      <c r="JUL412" s="1309"/>
      <c r="JUM412" s="1309"/>
      <c r="JUN412" s="1309"/>
      <c r="JUO412" s="1309"/>
      <c r="JUP412" s="1309"/>
      <c r="JUQ412" s="1309"/>
      <c r="JUR412" s="1309"/>
      <c r="JUS412" s="1309"/>
      <c r="JUT412" s="1309"/>
      <c r="JUU412" s="1309"/>
      <c r="JUV412" s="1309"/>
      <c r="JUW412" s="1309"/>
      <c r="JUX412" s="1309"/>
      <c r="JUY412" s="1309"/>
      <c r="JUZ412" s="1309"/>
      <c r="JVA412" s="1309"/>
      <c r="JVB412" s="1309"/>
      <c r="JVC412" s="1309"/>
      <c r="JVD412" s="1309"/>
      <c r="JVE412" s="1309"/>
      <c r="JVF412" s="1309"/>
      <c r="JVG412" s="1309"/>
      <c r="JVH412" s="1309"/>
      <c r="JVI412" s="1309"/>
      <c r="JVJ412" s="1309"/>
      <c r="JVK412" s="1309"/>
      <c r="JVL412" s="1309"/>
      <c r="JVM412" s="1309"/>
      <c r="JVN412" s="1309"/>
      <c r="JVO412" s="1309"/>
      <c r="JVP412" s="1309"/>
      <c r="JVQ412" s="1309"/>
      <c r="JVR412" s="1309"/>
      <c r="JVS412" s="1309"/>
      <c r="JVT412" s="1309"/>
      <c r="JVU412" s="1309"/>
      <c r="JVV412" s="1309"/>
      <c r="JVW412" s="1309"/>
      <c r="JVX412" s="1309"/>
      <c r="JVY412" s="1309"/>
      <c r="JVZ412" s="1309"/>
      <c r="JWA412" s="1309"/>
      <c r="JWB412" s="1309"/>
      <c r="JWC412" s="1309"/>
      <c r="JWD412" s="1309"/>
      <c r="JWE412" s="1309"/>
      <c r="JWF412" s="1309"/>
      <c r="JWG412" s="1309"/>
      <c r="JWH412" s="1309"/>
      <c r="JWI412" s="1309"/>
      <c r="JWJ412" s="1309"/>
      <c r="JWK412" s="1309"/>
      <c r="JWL412" s="1309"/>
      <c r="JWM412" s="1309"/>
      <c r="JWN412" s="1309"/>
      <c r="JWO412" s="1309"/>
      <c r="JWP412" s="1309"/>
      <c r="JWQ412" s="1309"/>
      <c r="JWR412" s="1309"/>
      <c r="JWS412" s="1309"/>
      <c r="JWT412" s="1309"/>
      <c r="JWU412" s="1309"/>
      <c r="JWV412" s="1309"/>
      <c r="JWW412" s="1309"/>
      <c r="JWX412" s="1309"/>
      <c r="JWY412" s="1309"/>
      <c r="JWZ412" s="1309"/>
      <c r="JXA412" s="1309"/>
      <c r="JXB412" s="1309"/>
      <c r="JXC412" s="1309"/>
      <c r="JXD412" s="1309"/>
      <c r="JXE412" s="1309"/>
      <c r="JXF412" s="1309"/>
      <c r="JXG412" s="1309"/>
      <c r="JXH412" s="1309"/>
      <c r="JXI412" s="1309"/>
      <c r="JXJ412" s="1309"/>
      <c r="JXK412" s="1309"/>
      <c r="JXL412" s="1309"/>
      <c r="JXM412" s="1309"/>
      <c r="JXN412" s="1309"/>
      <c r="JXO412" s="1309"/>
      <c r="JXP412" s="1309"/>
      <c r="JXQ412" s="1309"/>
      <c r="JXR412" s="1309"/>
      <c r="JXS412" s="1309"/>
      <c r="JXT412" s="1309"/>
      <c r="JXU412" s="1309"/>
      <c r="JXV412" s="1309"/>
      <c r="JXW412" s="1309"/>
      <c r="JXX412" s="1309"/>
      <c r="JXY412" s="1309"/>
      <c r="JXZ412" s="1309"/>
      <c r="JYA412" s="1309"/>
      <c r="JYB412" s="1309"/>
      <c r="JYC412" s="1309"/>
      <c r="JYD412" s="1309"/>
      <c r="JYE412" s="1309"/>
      <c r="JYF412" s="1309"/>
      <c r="JYG412" s="1309"/>
      <c r="JYH412" s="1309"/>
      <c r="JYI412" s="1309"/>
      <c r="JYJ412" s="1309"/>
      <c r="JYK412" s="1309"/>
      <c r="JYL412" s="1309"/>
      <c r="JYM412" s="1309"/>
      <c r="JYN412" s="1309"/>
      <c r="JYO412" s="1309"/>
      <c r="JYP412" s="1309"/>
      <c r="JYQ412" s="1309"/>
      <c r="JYR412" s="1309"/>
      <c r="JYS412" s="1309"/>
      <c r="JYT412" s="1309"/>
      <c r="JYU412" s="1309"/>
      <c r="JYV412" s="1309"/>
      <c r="JYW412" s="1309"/>
      <c r="JYX412" s="1309"/>
      <c r="JYY412" s="1309"/>
      <c r="JYZ412" s="1309"/>
      <c r="JZA412" s="1309"/>
      <c r="JZB412" s="1309"/>
      <c r="JZC412" s="1309"/>
      <c r="JZD412" s="1309"/>
      <c r="JZE412" s="1309"/>
      <c r="JZF412" s="1309"/>
      <c r="JZG412" s="1309"/>
      <c r="JZH412" s="1309"/>
      <c r="JZI412" s="1309"/>
      <c r="JZJ412" s="1309"/>
      <c r="JZK412" s="1309"/>
      <c r="JZL412" s="1309"/>
      <c r="JZM412" s="1309"/>
      <c r="JZN412" s="1309"/>
      <c r="JZO412" s="1309"/>
      <c r="JZP412" s="1309"/>
      <c r="JZQ412" s="1309"/>
      <c r="JZR412" s="1309"/>
      <c r="JZS412" s="1309"/>
      <c r="JZT412" s="1309"/>
      <c r="JZU412" s="1309"/>
      <c r="JZV412" s="1309"/>
      <c r="JZW412" s="1309"/>
      <c r="JZX412" s="1309"/>
      <c r="JZY412" s="1309"/>
      <c r="JZZ412" s="1309"/>
      <c r="KAA412" s="1309"/>
      <c r="KAB412" s="1309"/>
      <c r="KAC412" s="1309"/>
      <c r="KAD412" s="1309"/>
      <c r="KAE412" s="1309"/>
      <c r="KAF412" s="1309"/>
      <c r="KAG412" s="1309"/>
      <c r="KAH412" s="1309"/>
      <c r="KAI412" s="1309"/>
      <c r="KAJ412" s="1309"/>
      <c r="KAK412" s="1309"/>
      <c r="KAL412" s="1309"/>
      <c r="KAM412" s="1309"/>
      <c r="KAN412" s="1309"/>
      <c r="KAO412" s="1309"/>
      <c r="KAP412" s="1309"/>
      <c r="KAQ412" s="1309"/>
      <c r="KAR412" s="1309"/>
      <c r="KAS412" s="1309"/>
      <c r="KAT412" s="1309"/>
      <c r="KAU412" s="1309"/>
      <c r="KAV412" s="1309"/>
      <c r="KAW412" s="1309"/>
      <c r="KAX412" s="1309"/>
      <c r="KAY412" s="1309"/>
      <c r="KAZ412" s="1309"/>
      <c r="KBA412" s="1309"/>
      <c r="KBB412" s="1309"/>
      <c r="KBC412" s="1309"/>
      <c r="KBD412" s="1309"/>
      <c r="KBE412" s="1309"/>
      <c r="KBF412" s="1309"/>
      <c r="KBG412" s="1309"/>
      <c r="KBH412" s="1309"/>
      <c r="KBI412" s="1309"/>
      <c r="KBJ412" s="1309"/>
      <c r="KBK412" s="1309"/>
      <c r="KBL412" s="1309"/>
      <c r="KBM412" s="1309"/>
      <c r="KBN412" s="1309"/>
      <c r="KBO412" s="1309"/>
      <c r="KBP412" s="1309"/>
      <c r="KBQ412" s="1309"/>
      <c r="KBR412" s="1309"/>
      <c r="KBS412" s="1309"/>
      <c r="KBT412" s="1309"/>
      <c r="KBU412" s="1309"/>
      <c r="KBV412" s="1309"/>
      <c r="KBW412" s="1309"/>
      <c r="KBX412" s="1309"/>
      <c r="KBY412" s="1309"/>
      <c r="KBZ412" s="1309"/>
      <c r="KCA412" s="1309"/>
      <c r="KCB412" s="1309"/>
      <c r="KCC412" s="1309"/>
      <c r="KCD412" s="1309"/>
      <c r="KCE412" s="1309"/>
      <c r="KCF412" s="1309"/>
      <c r="KCG412" s="1309"/>
      <c r="KCH412" s="1309"/>
      <c r="KCI412" s="1309"/>
      <c r="KCJ412" s="1309"/>
      <c r="KCK412" s="1309"/>
      <c r="KCL412" s="1309"/>
      <c r="KCM412" s="1309"/>
      <c r="KCN412" s="1309"/>
      <c r="KCO412" s="1309"/>
      <c r="KCP412" s="1309"/>
      <c r="KCQ412" s="1309"/>
      <c r="KCR412" s="1309"/>
      <c r="KCS412" s="1309"/>
      <c r="KCT412" s="1309"/>
      <c r="KCU412" s="1309"/>
      <c r="KCV412" s="1309"/>
      <c r="KCW412" s="1309"/>
      <c r="KCX412" s="1309"/>
      <c r="KCY412" s="1309"/>
      <c r="KCZ412" s="1309"/>
      <c r="KDA412" s="1309"/>
      <c r="KDB412" s="1309"/>
      <c r="KDC412" s="1309"/>
      <c r="KDD412" s="1309"/>
      <c r="KDE412" s="1309"/>
      <c r="KDF412" s="1309"/>
      <c r="KDG412" s="1309"/>
      <c r="KDH412" s="1309"/>
      <c r="KDI412" s="1309"/>
      <c r="KDJ412" s="1309"/>
      <c r="KDK412" s="1309"/>
      <c r="KDL412" s="1309"/>
      <c r="KDM412" s="1309"/>
      <c r="KDN412" s="1309"/>
      <c r="KDO412" s="1309"/>
      <c r="KDP412" s="1309"/>
      <c r="KDQ412" s="1309"/>
      <c r="KDR412" s="1309"/>
      <c r="KDS412" s="1309"/>
      <c r="KDT412" s="1309"/>
      <c r="KDU412" s="1309"/>
      <c r="KDV412" s="1309"/>
      <c r="KDW412" s="1309"/>
      <c r="KDX412" s="1309"/>
      <c r="KDY412" s="1309"/>
      <c r="KDZ412" s="1309"/>
      <c r="KEA412" s="1309"/>
      <c r="KEB412" s="1309"/>
      <c r="KEC412" s="1309"/>
      <c r="KED412" s="1309"/>
      <c r="KEE412" s="1309"/>
      <c r="KEF412" s="1309"/>
      <c r="KEG412" s="1309"/>
      <c r="KEH412" s="1309"/>
      <c r="KEI412" s="1309"/>
      <c r="KEJ412" s="1309"/>
      <c r="KEK412" s="1309"/>
      <c r="KEL412" s="1309"/>
      <c r="KEM412" s="1309"/>
      <c r="KEN412" s="1309"/>
      <c r="KEO412" s="1309"/>
      <c r="KEP412" s="1309"/>
      <c r="KEQ412" s="1309"/>
      <c r="KER412" s="1309"/>
      <c r="KES412" s="1309"/>
      <c r="KET412" s="1309"/>
      <c r="KEU412" s="1309"/>
      <c r="KEV412" s="1309"/>
      <c r="KEW412" s="1309"/>
      <c r="KEX412" s="1309"/>
      <c r="KEY412" s="1309"/>
      <c r="KEZ412" s="1309"/>
      <c r="KFA412" s="1309"/>
      <c r="KFB412" s="1309"/>
      <c r="KFC412" s="1309"/>
      <c r="KFD412" s="1309"/>
      <c r="KFE412" s="1309"/>
      <c r="KFF412" s="1309"/>
      <c r="KFG412" s="1309"/>
      <c r="KFH412" s="1309"/>
      <c r="KFI412" s="1309"/>
      <c r="KFJ412" s="1309"/>
      <c r="KFK412" s="1309"/>
      <c r="KFL412" s="1309"/>
      <c r="KFM412" s="1309"/>
      <c r="KFN412" s="1309"/>
      <c r="KFO412" s="1309"/>
      <c r="KFP412" s="1309"/>
      <c r="KFQ412" s="1309"/>
      <c r="KFR412" s="1309"/>
      <c r="KFS412" s="1309"/>
      <c r="KFT412" s="1309"/>
      <c r="KFU412" s="1309"/>
      <c r="KFV412" s="1309"/>
      <c r="KFW412" s="1309"/>
      <c r="KFX412" s="1309"/>
      <c r="KFY412" s="1309"/>
      <c r="KFZ412" s="1309"/>
      <c r="KGA412" s="1309"/>
      <c r="KGB412" s="1309"/>
      <c r="KGC412" s="1309"/>
      <c r="KGD412" s="1309"/>
      <c r="KGE412" s="1309"/>
      <c r="KGF412" s="1309"/>
      <c r="KGG412" s="1309"/>
      <c r="KGH412" s="1309"/>
      <c r="KGI412" s="1309"/>
      <c r="KGJ412" s="1309"/>
      <c r="KGK412" s="1309"/>
      <c r="KGL412" s="1309"/>
      <c r="KGM412" s="1309"/>
      <c r="KGN412" s="1309"/>
      <c r="KGO412" s="1309"/>
      <c r="KGP412" s="1309"/>
      <c r="KGQ412" s="1309"/>
      <c r="KGR412" s="1309"/>
      <c r="KGS412" s="1309"/>
      <c r="KGT412" s="1309"/>
      <c r="KGU412" s="1309"/>
      <c r="KGV412" s="1309"/>
      <c r="KGW412" s="1309"/>
      <c r="KGX412" s="1309"/>
      <c r="KGY412" s="1309"/>
      <c r="KGZ412" s="1309"/>
      <c r="KHA412" s="1309"/>
      <c r="KHB412" s="1309"/>
      <c r="KHC412" s="1309"/>
      <c r="KHD412" s="1309"/>
      <c r="KHE412" s="1309"/>
      <c r="KHF412" s="1309"/>
      <c r="KHG412" s="1309"/>
      <c r="KHH412" s="1309"/>
      <c r="KHI412" s="1309"/>
      <c r="KHJ412" s="1309"/>
      <c r="KHK412" s="1309"/>
      <c r="KHL412" s="1309"/>
      <c r="KHM412" s="1309"/>
      <c r="KHN412" s="1309"/>
      <c r="KHO412" s="1309"/>
      <c r="KHP412" s="1309"/>
      <c r="KHQ412" s="1309"/>
      <c r="KHR412" s="1309"/>
      <c r="KHS412" s="1309"/>
      <c r="KHT412" s="1309"/>
      <c r="KHU412" s="1309"/>
      <c r="KHV412" s="1309"/>
      <c r="KHW412" s="1309"/>
      <c r="KHX412" s="1309"/>
      <c r="KHY412" s="1309"/>
      <c r="KHZ412" s="1309"/>
      <c r="KIA412" s="1309"/>
      <c r="KIB412" s="1309"/>
      <c r="KIC412" s="1309"/>
      <c r="KID412" s="1309"/>
      <c r="KIE412" s="1309"/>
      <c r="KIF412" s="1309"/>
      <c r="KIG412" s="1309"/>
      <c r="KIH412" s="1309"/>
      <c r="KII412" s="1309"/>
      <c r="KIJ412" s="1309"/>
      <c r="KIK412" s="1309"/>
      <c r="KIL412" s="1309"/>
      <c r="KIM412" s="1309"/>
      <c r="KIN412" s="1309"/>
      <c r="KIO412" s="1309"/>
      <c r="KIP412" s="1309"/>
      <c r="KIQ412" s="1309"/>
      <c r="KIR412" s="1309"/>
      <c r="KIS412" s="1309"/>
      <c r="KIT412" s="1309"/>
      <c r="KIU412" s="1309"/>
      <c r="KIV412" s="1309"/>
      <c r="KIW412" s="1309"/>
      <c r="KIX412" s="1309"/>
      <c r="KIY412" s="1309"/>
      <c r="KIZ412" s="1309"/>
      <c r="KJA412" s="1309"/>
      <c r="KJB412" s="1309"/>
      <c r="KJC412" s="1309"/>
      <c r="KJD412" s="1309"/>
      <c r="KJE412" s="1309"/>
      <c r="KJF412" s="1309"/>
      <c r="KJG412" s="1309"/>
      <c r="KJH412" s="1309"/>
      <c r="KJI412" s="1309"/>
      <c r="KJJ412" s="1309"/>
      <c r="KJK412" s="1309"/>
      <c r="KJL412" s="1309"/>
      <c r="KJM412" s="1309"/>
      <c r="KJN412" s="1309"/>
      <c r="KJO412" s="1309"/>
      <c r="KJP412" s="1309"/>
      <c r="KJQ412" s="1309"/>
      <c r="KJR412" s="1309"/>
      <c r="KJS412" s="1309"/>
      <c r="KJT412" s="1309"/>
      <c r="KJU412" s="1309"/>
      <c r="KJV412" s="1309"/>
      <c r="KJW412" s="1309"/>
      <c r="KJX412" s="1309"/>
      <c r="KJY412" s="1309"/>
      <c r="KJZ412" s="1309"/>
      <c r="KKA412" s="1309"/>
      <c r="KKB412" s="1309"/>
      <c r="KKC412" s="1309"/>
      <c r="KKD412" s="1309"/>
      <c r="KKE412" s="1309"/>
      <c r="KKF412" s="1309"/>
      <c r="KKG412" s="1309"/>
      <c r="KKH412" s="1309"/>
      <c r="KKI412" s="1309"/>
      <c r="KKJ412" s="1309"/>
      <c r="KKK412" s="1309"/>
      <c r="KKL412" s="1309"/>
      <c r="KKM412" s="1309"/>
      <c r="KKN412" s="1309"/>
      <c r="KKO412" s="1309"/>
      <c r="KKP412" s="1309"/>
      <c r="KKQ412" s="1309"/>
      <c r="KKR412" s="1309"/>
      <c r="KKS412" s="1309"/>
      <c r="KKT412" s="1309"/>
      <c r="KKU412" s="1309"/>
      <c r="KKV412" s="1309"/>
      <c r="KKW412" s="1309"/>
      <c r="KKX412" s="1309"/>
      <c r="KKY412" s="1309"/>
      <c r="KKZ412" s="1309"/>
      <c r="KLA412" s="1309"/>
      <c r="KLB412" s="1309"/>
      <c r="KLC412" s="1309"/>
      <c r="KLD412" s="1309"/>
      <c r="KLE412" s="1309"/>
      <c r="KLF412" s="1309"/>
      <c r="KLG412" s="1309"/>
      <c r="KLH412" s="1309"/>
      <c r="KLI412" s="1309"/>
      <c r="KLJ412" s="1309"/>
      <c r="KLK412" s="1309"/>
      <c r="KLL412" s="1309"/>
      <c r="KLM412" s="1309"/>
      <c r="KLN412" s="1309"/>
      <c r="KLO412" s="1309"/>
      <c r="KLP412" s="1309"/>
      <c r="KLQ412" s="1309"/>
      <c r="KLR412" s="1309"/>
      <c r="KLS412" s="1309"/>
      <c r="KLT412" s="1309"/>
      <c r="KLU412" s="1309"/>
      <c r="KLV412" s="1309"/>
      <c r="KLW412" s="1309"/>
      <c r="KLX412" s="1309"/>
      <c r="KLY412" s="1309"/>
      <c r="KLZ412" s="1309"/>
      <c r="KMA412" s="1309"/>
      <c r="KMB412" s="1309"/>
      <c r="KMC412" s="1309"/>
      <c r="KMD412" s="1309"/>
      <c r="KME412" s="1309"/>
      <c r="KMF412" s="1309"/>
      <c r="KMG412" s="1309"/>
      <c r="KMH412" s="1309"/>
      <c r="KMI412" s="1309"/>
      <c r="KMJ412" s="1309"/>
      <c r="KMK412" s="1309"/>
      <c r="KML412" s="1309"/>
      <c r="KMM412" s="1309"/>
      <c r="KMN412" s="1309"/>
      <c r="KMO412" s="1309"/>
      <c r="KMP412" s="1309"/>
      <c r="KMQ412" s="1309"/>
      <c r="KMR412" s="1309"/>
      <c r="KMS412" s="1309"/>
      <c r="KMT412" s="1309"/>
      <c r="KMU412" s="1309"/>
      <c r="KMV412" s="1309"/>
      <c r="KMW412" s="1309"/>
      <c r="KMX412" s="1309"/>
      <c r="KMY412" s="1309"/>
      <c r="KMZ412" s="1309"/>
      <c r="KNA412" s="1309"/>
      <c r="KNB412" s="1309"/>
      <c r="KNC412" s="1309"/>
      <c r="KND412" s="1309"/>
      <c r="KNE412" s="1309"/>
      <c r="KNF412" s="1309"/>
      <c r="KNG412" s="1309"/>
      <c r="KNH412" s="1309"/>
      <c r="KNI412" s="1309"/>
      <c r="KNJ412" s="1309"/>
      <c r="KNK412" s="1309"/>
      <c r="KNL412" s="1309"/>
      <c r="KNM412" s="1309"/>
      <c r="KNN412" s="1309"/>
      <c r="KNO412" s="1309"/>
      <c r="KNP412" s="1309"/>
      <c r="KNQ412" s="1309"/>
      <c r="KNR412" s="1309"/>
      <c r="KNS412" s="1309"/>
      <c r="KNT412" s="1309"/>
      <c r="KNU412" s="1309"/>
      <c r="KNV412" s="1309"/>
      <c r="KNW412" s="1309"/>
      <c r="KNX412" s="1309"/>
      <c r="KNY412" s="1309"/>
      <c r="KNZ412" s="1309"/>
      <c r="KOA412" s="1309"/>
      <c r="KOB412" s="1309"/>
      <c r="KOC412" s="1309"/>
      <c r="KOD412" s="1309"/>
      <c r="KOE412" s="1309"/>
      <c r="KOF412" s="1309"/>
      <c r="KOG412" s="1309"/>
      <c r="KOH412" s="1309"/>
      <c r="KOI412" s="1309"/>
      <c r="KOJ412" s="1309"/>
      <c r="KOK412" s="1309"/>
      <c r="KOL412" s="1309"/>
      <c r="KOM412" s="1309"/>
      <c r="KON412" s="1309"/>
      <c r="KOO412" s="1309"/>
      <c r="KOP412" s="1309"/>
      <c r="KOQ412" s="1309"/>
      <c r="KOR412" s="1309"/>
      <c r="KOS412" s="1309"/>
      <c r="KOT412" s="1309"/>
      <c r="KOU412" s="1309"/>
      <c r="KOV412" s="1309"/>
      <c r="KOW412" s="1309"/>
      <c r="KOX412" s="1309"/>
      <c r="KOY412" s="1309"/>
      <c r="KOZ412" s="1309"/>
      <c r="KPA412" s="1309"/>
      <c r="KPB412" s="1309"/>
      <c r="KPC412" s="1309"/>
      <c r="KPD412" s="1309"/>
      <c r="KPE412" s="1309"/>
      <c r="KPF412" s="1309"/>
      <c r="KPG412" s="1309"/>
      <c r="KPH412" s="1309"/>
      <c r="KPI412" s="1309"/>
      <c r="KPJ412" s="1309"/>
      <c r="KPK412" s="1309"/>
      <c r="KPL412" s="1309"/>
      <c r="KPM412" s="1309"/>
      <c r="KPN412" s="1309"/>
      <c r="KPO412" s="1309"/>
      <c r="KPP412" s="1309"/>
      <c r="KPQ412" s="1309"/>
      <c r="KPR412" s="1309"/>
      <c r="KPS412" s="1309"/>
      <c r="KPT412" s="1309"/>
      <c r="KPU412" s="1309"/>
      <c r="KPV412" s="1309"/>
      <c r="KPW412" s="1309"/>
      <c r="KPX412" s="1309"/>
      <c r="KPY412" s="1309"/>
      <c r="KPZ412" s="1309"/>
      <c r="KQA412" s="1309"/>
      <c r="KQB412" s="1309"/>
      <c r="KQC412" s="1309"/>
      <c r="KQD412" s="1309"/>
      <c r="KQE412" s="1309"/>
      <c r="KQF412" s="1309"/>
      <c r="KQG412" s="1309"/>
      <c r="KQH412" s="1309"/>
      <c r="KQI412" s="1309"/>
      <c r="KQJ412" s="1309"/>
      <c r="KQK412" s="1309"/>
      <c r="KQL412" s="1309"/>
      <c r="KQM412" s="1309"/>
      <c r="KQN412" s="1309"/>
      <c r="KQO412" s="1309"/>
      <c r="KQP412" s="1309"/>
      <c r="KQQ412" s="1309"/>
      <c r="KQR412" s="1309"/>
      <c r="KQS412" s="1309"/>
      <c r="KQT412" s="1309"/>
      <c r="KQU412" s="1309"/>
      <c r="KQV412" s="1309"/>
      <c r="KQW412" s="1309"/>
      <c r="KQX412" s="1309"/>
      <c r="KQY412" s="1309"/>
      <c r="KQZ412" s="1309"/>
      <c r="KRA412" s="1309"/>
      <c r="KRB412" s="1309"/>
      <c r="KRC412" s="1309"/>
      <c r="KRD412" s="1309"/>
      <c r="KRE412" s="1309"/>
      <c r="KRF412" s="1309"/>
      <c r="KRG412" s="1309"/>
      <c r="KRH412" s="1309"/>
      <c r="KRI412" s="1309"/>
      <c r="KRJ412" s="1309"/>
      <c r="KRK412" s="1309"/>
      <c r="KRL412" s="1309"/>
      <c r="KRM412" s="1309"/>
      <c r="KRN412" s="1309"/>
      <c r="KRO412" s="1309"/>
      <c r="KRP412" s="1309"/>
      <c r="KRQ412" s="1309"/>
      <c r="KRR412" s="1309"/>
      <c r="KRS412" s="1309"/>
      <c r="KRT412" s="1309"/>
      <c r="KRU412" s="1309"/>
      <c r="KRV412" s="1309"/>
      <c r="KRW412" s="1309"/>
      <c r="KRX412" s="1309"/>
      <c r="KRY412" s="1309"/>
      <c r="KRZ412" s="1309"/>
      <c r="KSA412" s="1309"/>
      <c r="KSB412" s="1309"/>
      <c r="KSC412" s="1309"/>
      <c r="KSD412" s="1309"/>
      <c r="KSE412" s="1309"/>
      <c r="KSF412" s="1309"/>
      <c r="KSG412" s="1309"/>
      <c r="KSH412" s="1309"/>
      <c r="KSI412" s="1309"/>
      <c r="KSJ412" s="1309"/>
      <c r="KSK412" s="1309"/>
      <c r="KSL412" s="1309"/>
      <c r="KSM412" s="1309"/>
      <c r="KSN412" s="1309"/>
      <c r="KSO412" s="1309"/>
      <c r="KSP412" s="1309"/>
      <c r="KSQ412" s="1309"/>
      <c r="KSR412" s="1309"/>
      <c r="KSS412" s="1309"/>
      <c r="KST412" s="1309"/>
      <c r="KSU412" s="1309"/>
      <c r="KSV412" s="1309"/>
      <c r="KSW412" s="1309"/>
      <c r="KSX412" s="1309"/>
      <c r="KSY412" s="1309"/>
      <c r="KSZ412" s="1309"/>
      <c r="KTA412" s="1309"/>
      <c r="KTB412" s="1309"/>
      <c r="KTC412" s="1309"/>
      <c r="KTD412" s="1309"/>
      <c r="KTE412" s="1309"/>
      <c r="KTF412" s="1309"/>
      <c r="KTG412" s="1309"/>
      <c r="KTH412" s="1309"/>
      <c r="KTI412" s="1309"/>
      <c r="KTJ412" s="1309"/>
      <c r="KTK412" s="1309"/>
      <c r="KTL412" s="1309"/>
      <c r="KTM412" s="1309"/>
      <c r="KTN412" s="1309"/>
      <c r="KTO412" s="1309"/>
      <c r="KTP412" s="1309"/>
      <c r="KTQ412" s="1309"/>
      <c r="KTR412" s="1309"/>
      <c r="KTS412" s="1309"/>
      <c r="KTT412" s="1309"/>
      <c r="KTU412" s="1309"/>
      <c r="KTV412" s="1309"/>
      <c r="KTW412" s="1309"/>
      <c r="KTX412" s="1309"/>
      <c r="KTY412" s="1309"/>
      <c r="KTZ412" s="1309"/>
      <c r="KUA412" s="1309"/>
      <c r="KUB412" s="1309"/>
      <c r="KUC412" s="1309"/>
      <c r="KUD412" s="1309"/>
      <c r="KUE412" s="1309"/>
      <c r="KUF412" s="1309"/>
      <c r="KUG412" s="1309"/>
      <c r="KUH412" s="1309"/>
      <c r="KUI412" s="1309"/>
      <c r="KUJ412" s="1309"/>
      <c r="KUK412" s="1309"/>
      <c r="KUL412" s="1309"/>
      <c r="KUM412" s="1309"/>
      <c r="KUN412" s="1309"/>
      <c r="KUO412" s="1309"/>
      <c r="KUP412" s="1309"/>
      <c r="KUQ412" s="1309"/>
      <c r="KUR412" s="1309"/>
      <c r="KUS412" s="1309"/>
      <c r="KUT412" s="1309"/>
      <c r="KUU412" s="1309"/>
      <c r="KUV412" s="1309"/>
      <c r="KUW412" s="1309"/>
      <c r="KUX412" s="1309"/>
      <c r="KUY412" s="1309"/>
      <c r="KUZ412" s="1309"/>
      <c r="KVA412" s="1309"/>
      <c r="KVB412" s="1309"/>
      <c r="KVC412" s="1309"/>
      <c r="KVD412" s="1309"/>
      <c r="KVE412" s="1309"/>
      <c r="KVF412" s="1309"/>
      <c r="KVG412" s="1309"/>
      <c r="KVH412" s="1309"/>
      <c r="KVI412" s="1309"/>
      <c r="KVJ412" s="1309"/>
      <c r="KVK412" s="1309"/>
      <c r="KVL412" s="1309"/>
      <c r="KVM412" s="1309"/>
      <c r="KVN412" s="1309"/>
      <c r="KVO412" s="1309"/>
      <c r="KVP412" s="1309"/>
      <c r="KVQ412" s="1309"/>
      <c r="KVR412" s="1309"/>
      <c r="KVS412" s="1309"/>
      <c r="KVT412" s="1309"/>
      <c r="KVU412" s="1309"/>
      <c r="KVV412" s="1309"/>
      <c r="KVW412" s="1309"/>
      <c r="KVX412" s="1309"/>
      <c r="KVY412" s="1309"/>
      <c r="KVZ412" s="1309"/>
      <c r="KWA412" s="1309"/>
      <c r="KWB412" s="1309"/>
      <c r="KWC412" s="1309"/>
      <c r="KWD412" s="1309"/>
      <c r="KWE412" s="1309"/>
      <c r="KWF412" s="1309"/>
      <c r="KWG412" s="1309"/>
      <c r="KWH412" s="1309"/>
      <c r="KWI412" s="1309"/>
      <c r="KWJ412" s="1309"/>
      <c r="KWK412" s="1309"/>
      <c r="KWL412" s="1309"/>
      <c r="KWM412" s="1309"/>
      <c r="KWN412" s="1309"/>
      <c r="KWO412" s="1309"/>
      <c r="KWP412" s="1309"/>
      <c r="KWQ412" s="1309"/>
      <c r="KWR412" s="1309"/>
      <c r="KWS412" s="1309"/>
      <c r="KWT412" s="1309"/>
      <c r="KWU412" s="1309"/>
      <c r="KWV412" s="1309"/>
      <c r="KWW412" s="1309"/>
      <c r="KWX412" s="1309"/>
      <c r="KWY412" s="1309"/>
      <c r="KWZ412" s="1309"/>
      <c r="KXA412" s="1309"/>
      <c r="KXB412" s="1309"/>
      <c r="KXC412" s="1309"/>
      <c r="KXD412" s="1309"/>
      <c r="KXE412" s="1309"/>
      <c r="KXF412" s="1309"/>
      <c r="KXG412" s="1309"/>
      <c r="KXH412" s="1309"/>
      <c r="KXI412" s="1309"/>
      <c r="KXJ412" s="1309"/>
      <c r="KXK412" s="1309"/>
      <c r="KXL412" s="1309"/>
      <c r="KXM412" s="1309"/>
      <c r="KXN412" s="1309"/>
      <c r="KXO412" s="1309"/>
      <c r="KXP412" s="1309"/>
      <c r="KXQ412" s="1309"/>
      <c r="KXR412" s="1309"/>
      <c r="KXS412" s="1309"/>
      <c r="KXT412" s="1309"/>
      <c r="KXU412" s="1309"/>
      <c r="KXV412" s="1309"/>
      <c r="KXW412" s="1309"/>
      <c r="KXX412" s="1309"/>
      <c r="KXY412" s="1309"/>
      <c r="KXZ412" s="1309"/>
      <c r="KYA412" s="1309"/>
      <c r="KYB412" s="1309"/>
      <c r="KYC412" s="1309"/>
      <c r="KYD412" s="1309"/>
      <c r="KYE412" s="1309"/>
      <c r="KYF412" s="1309"/>
      <c r="KYG412" s="1309"/>
      <c r="KYH412" s="1309"/>
      <c r="KYI412" s="1309"/>
      <c r="KYJ412" s="1309"/>
      <c r="KYK412" s="1309"/>
      <c r="KYL412" s="1309"/>
      <c r="KYM412" s="1309"/>
      <c r="KYN412" s="1309"/>
      <c r="KYO412" s="1309"/>
      <c r="KYP412" s="1309"/>
      <c r="KYQ412" s="1309"/>
      <c r="KYR412" s="1309"/>
      <c r="KYS412" s="1309"/>
      <c r="KYT412" s="1309"/>
      <c r="KYU412" s="1309"/>
      <c r="KYV412" s="1309"/>
      <c r="KYW412" s="1309"/>
      <c r="KYX412" s="1309"/>
      <c r="KYY412" s="1309"/>
      <c r="KYZ412" s="1309"/>
      <c r="KZA412" s="1309"/>
      <c r="KZB412" s="1309"/>
      <c r="KZC412" s="1309"/>
      <c r="KZD412" s="1309"/>
      <c r="KZE412" s="1309"/>
      <c r="KZF412" s="1309"/>
      <c r="KZG412" s="1309"/>
      <c r="KZH412" s="1309"/>
      <c r="KZI412" s="1309"/>
      <c r="KZJ412" s="1309"/>
      <c r="KZK412" s="1309"/>
      <c r="KZL412" s="1309"/>
      <c r="KZM412" s="1309"/>
      <c r="KZN412" s="1309"/>
      <c r="KZO412" s="1309"/>
      <c r="KZP412" s="1309"/>
      <c r="KZQ412" s="1309"/>
      <c r="KZR412" s="1309"/>
      <c r="KZS412" s="1309"/>
      <c r="KZT412" s="1309"/>
      <c r="KZU412" s="1309"/>
      <c r="KZV412" s="1309"/>
      <c r="KZW412" s="1309"/>
      <c r="KZX412" s="1309"/>
      <c r="KZY412" s="1309"/>
      <c r="KZZ412" s="1309"/>
      <c r="LAA412" s="1309"/>
      <c r="LAB412" s="1309"/>
      <c r="LAC412" s="1309"/>
      <c r="LAD412" s="1309"/>
      <c r="LAE412" s="1309"/>
      <c r="LAF412" s="1309"/>
      <c r="LAG412" s="1309"/>
      <c r="LAH412" s="1309"/>
      <c r="LAI412" s="1309"/>
      <c r="LAJ412" s="1309"/>
      <c r="LAK412" s="1309"/>
      <c r="LAL412" s="1309"/>
      <c r="LAM412" s="1309"/>
      <c r="LAN412" s="1309"/>
      <c r="LAO412" s="1309"/>
      <c r="LAP412" s="1309"/>
      <c r="LAQ412" s="1309"/>
      <c r="LAR412" s="1309"/>
      <c r="LAS412" s="1309"/>
      <c r="LAT412" s="1309"/>
      <c r="LAU412" s="1309"/>
      <c r="LAV412" s="1309"/>
      <c r="LAW412" s="1309"/>
      <c r="LAX412" s="1309"/>
      <c r="LAY412" s="1309"/>
      <c r="LAZ412" s="1309"/>
      <c r="LBA412" s="1309"/>
      <c r="LBB412" s="1309"/>
      <c r="LBC412" s="1309"/>
      <c r="LBD412" s="1309"/>
      <c r="LBE412" s="1309"/>
      <c r="LBF412" s="1309"/>
      <c r="LBG412" s="1309"/>
      <c r="LBH412" s="1309"/>
      <c r="LBI412" s="1309"/>
      <c r="LBJ412" s="1309"/>
      <c r="LBK412" s="1309"/>
      <c r="LBL412" s="1309"/>
      <c r="LBM412" s="1309"/>
      <c r="LBN412" s="1309"/>
      <c r="LBO412" s="1309"/>
      <c r="LBP412" s="1309"/>
      <c r="LBQ412" s="1309"/>
      <c r="LBR412" s="1309"/>
      <c r="LBS412" s="1309"/>
      <c r="LBT412" s="1309"/>
      <c r="LBU412" s="1309"/>
      <c r="LBV412" s="1309"/>
      <c r="LBW412" s="1309"/>
      <c r="LBX412" s="1309"/>
      <c r="LBY412" s="1309"/>
      <c r="LBZ412" s="1309"/>
      <c r="LCA412" s="1309"/>
      <c r="LCB412" s="1309"/>
      <c r="LCC412" s="1309"/>
      <c r="LCD412" s="1309"/>
      <c r="LCE412" s="1309"/>
      <c r="LCF412" s="1309"/>
      <c r="LCG412" s="1309"/>
      <c r="LCH412" s="1309"/>
      <c r="LCI412" s="1309"/>
      <c r="LCJ412" s="1309"/>
      <c r="LCK412" s="1309"/>
      <c r="LCL412" s="1309"/>
      <c r="LCM412" s="1309"/>
      <c r="LCN412" s="1309"/>
      <c r="LCO412" s="1309"/>
      <c r="LCP412" s="1309"/>
      <c r="LCQ412" s="1309"/>
      <c r="LCR412" s="1309"/>
      <c r="LCS412" s="1309"/>
      <c r="LCT412" s="1309"/>
      <c r="LCU412" s="1309"/>
      <c r="LCV412" s="1309"/>
      <c r="LCW412" s="1309"/>
      <c r="LCX412" s="1309"/>
      <c r="LCY412" s="1309"/>
      <c r="LCZ412" s="1309"/>
      <c r="LDA412" s="1309"/>
      <c r="LDB412" s="1309"/>
      <c r="LDC412" s="1309"/>
      <c r="LDD412" s="1309"/>
      <c r="LDE412" s="1309"/>
      <c r="LDF412" s="1309"/>
      <c r="LDG412" s="1309"/>
      <c r="LDH412" s="1309"/>
      <c r="LDI412" s="1309"/>
      <c r="LDJ412" s="1309"/>
      <c r="LDK412" s="1309"/>
      <c r="LDL412" s="1309"/>
      <c r="LDM412" s="1309"/>
      <c r="LDN412" s="1309"/>
      <c r="LDO412" s="1309"/>
      <c r="LDP412" s="1309"/>
      <c r="LDQ412" s="1309"/>
      <c r="LDR412" s="1309"/>
      <c r="LDS412" s="1309"/>
      <c r="LDT412" s="1309"/>
      <c r="LDU412" s="1309"/>
      <c r="LDV412" s="1309"/>
      <c r="LDW412" s="1309"/>
      <c r="LDX412" s="1309"/>
      <c r="LDY412" s="1309"/>
      <c r="LDZ412" s="1309"/>
      <c r="LEA412" s="1309"/>
      <c r="LEB412" s="1309"/>
      <c r="LEC412" s="1309"/>
      <c r="LED412" s="1309"/>
      <c r="LEE412" s="1309"/>
      <c r="LEF412" s="1309"/>
      <c r="LEG412" s="1309"/>
      <c r="LEH412" s="1309"/>
      <c r="LEI412" s="1309"/>
      <c r="LEJ412" s="1309"/>
      <c r="LEK412" s="1309"/>
      <c r="LEL412" s="1309"/>
      <c r="LEM412" s="1309"/>
      <c r="LEN412" s="1309"/>
      <c r="LEO412" s="1309"/>
      <c r="LEP412" s="1309"/>
      <c r="LEQ412" s="1309"/>
      <c r="LER412" s="1309"/>
      <c r="LES412" s="1309"/>
      <c r="LET412" s="1309"/>
      <c r="LEU412" s="1309"/>
      <c r="LEV412" s="1309"/>
      <c r="LEW412" s="1309"/>
      <c r="LEX412" s="1309"/>
      <c r="LEY412" s="1309"/>
      <c r="LEZ412" s="1309"/>
      <c r="LFA412" s="1309"/>
      <c r="LFB412" s="1309"/>
      <c r="LFC412" s="1309"/>
      <c r="LFD412" s="1309"/>
      <c r="LFE412" s="1309"/>
      <c r="LFF412" s="1309"/>
      <c r="LFG412" s="1309"/>
      <c r="LFH412" s="1309"/>
      <c r="LFI412" s="1309"/>
      <c r="LFJ412" s="1309"/>
      <c r="LFK412" s="1309"/>
      <c r="LFL412" s="1309"/>
      <c r="LFM412" s="1309"/>
      <c r="LFN412" s="1309"/>
      <c r="LFO412" s="1309"/>
      <c r="LFP412" s="1309"/>
      <c r="LFQ412" s="1309"/>
      <c r="LFR412" s="1309"/>
      <c r="LFS412" s="1309"/>
      <c r="LFT412" s="1309"/>
      <c r="LFU412" s="1309"/>
      <c r="LFV412" s="1309"/>
      <c r="LFW412" s="1309"/>
      <c r="LFX412" s="1309"/>
      <c r="LFY412" s="1309"/>
      <c r="LFZ412" s="1309"/>
      <c r="LGA412" s="1309"/>
      <c r="LGB412" s="1309"/>
      <c r="LGC412" s="1309"/>
      <c r="LGD412" s="1309"/>
      <c r="LGE412" s="1309"/>
      <c r="LGF412" s="1309"/>
      <c r="LGG412" s="1309"/>
      <c r="LGH412" s="1309"/>
      <c r="LGI412" s="1309"/>
      <c r="LGJ412" s="1309"/>
      <c r="LGK412" s="1309"/>
      <c r="LGL412" s="1309"/>
      <c r="LGM412" s="1309"/>
      <c r="LGN412" s="1309"/>
      <c r="LGO412" s="1309"/>
      <c r="LGP412" s="1309"/>
      <c r="LGQ412" s="1309"/>
      <c r="LGR412" s="1309"/>
      <c r="LGS412" s="1309"/>
      <c r="LGT412" s="1309"/>
      <c r="LGU412" s="1309"/>
      <c r="LGV412" s="1309"/>
      <c r="LGW412" s="1309"/>
      <c r="LGX412" s="1309"/>
      <c r="LGY412" s="1309"/>
      <c r="LGZ412" s="1309"/>
      <c r="LHA412" s="1309"/>
      <c r="LHB412" s="1309"/>
      <c r="LHC412" s="1309"/>
      <c r="LHD412" s="1309"/>
      <c r="LHE412" s="1309"/>
      <c r="LHF412" s="1309"/>
      <c r="LHG412" s="1309"/>
      <c r="LHH412" s="1309"/>
      <c r="LHI412" s="1309"/>
      <c r="LHJ412" s="1309"/>
      <c r="LHK412" s="1309"/>
      <c r="LHL412" s="1309"/>
      <c r="LHM412" s="1309"/>
      <c r="LHN412" s="1309"/>
      <c r="LHO412" s="1309"/>
      <c r="LHP412" s="1309"/>
      <c r="LHQ412" s="1309"/>
      <c r="LHR412" s="1309"/>
      <c r="LHS412" s="1309"/>
      <c r="LHT412" s="1309"/>
      <c r="LHU412" s="1309"/>
      <c r="LHV412" s="1309"/>
      <c r="LHW412" s="1309"/>
      <c r="LHX412" s="1309"/>
      <c r="LHY412" s="1309"/>
      <c r="LHZ412" s="1309"/>
      <c r="LIA412" s="1309"/>
      <c r="LIB412" s="1309"/>
      <c r="LIC412" s="1309"/>
      <c r="LID412" s="1309"/>
      <c r="LIE412" s="1309"/>
      <c r="LIF412" s="1309"/>
      <c r="LIG412" s="1309"/>
      <c r="LIH412" s="1309"/>
      <c r="LII412" s="1309"/>
      <c r="LIJ412" s="1309"/>
      <c r="LIK412" s="1309"/>
      <c r="LIL412" s="1309"/>
      <c r="LIM412" s="1309"/>
      <c r="LIN412" s="1309"/>
      <c r="LIO412" s="1309"/>
      <c r="LIP412" s="1309"/>
      <c r="LIQ412" s="1309"/>
      <c r="LIR412" s="1309"/>
      <c r="LIS412" s="1309"/>
      <c r="LIT412" s="1309"/>
      <c r="LIU412" s="1309"/>
      <c r="LIV412" s="1309"/>
      <c r="LIW412" s="1309"/>
      <c r="LIX412" s="1309"/>
      <c r="LIY412" s="1309"/>
      <c r="LIZ412" s="1309"/>
      <c r="LJA412" s="1309"/>
      <c r="LJB412" s="1309"/>
      <c r="LJC412" s="1309"/>
      <c r="LJD412" s="1309"/>
      <c r="LJE412" s="1309"/>
      <c r="LJF412" s="1309"/>
      <c r="LJG412" s="1309"/>
      <c r="LJH412" s="1309"/>
      <c r="LJI412" s="1309"/>
      <c r="LJJ412" s="1309"/>
      <c r="LJK412" s="1309"/>
      <c r="LJL412" s="1309"/>
      <c r="LJM412" s="1309"/>
      <c r="LJN412" s="1309"/>
      <c r="LJO412" s="1309"/>
      <c r="LJP412" s="1309"/>
      <c r="LJQ412" s="1309"/>
      <c r="LJR412" s="1309"/>
      <c r="LJS412" s="1309"/>
      <c r="LJT412" s="1309"/>
      <c r="LJU412" s="1309"/>
      <c r="LJV412" s="1309"/>
      <c r="LJW412" s="1309"/>
      <c r="LJX412" s="1309"/>
      <c r="LJY412" s="1309"/>
      <c r="LJZ412" s="1309"/>
      <c r="LKA412" s="1309"/>
      <c r="LKB412" s="1309"/>
      <c r="LKC412" s="1309"/>
      <c r="LKD412" s="1309"/>
      <c r="LKE412" s="1309"/>
      <c r="LKF412" s="1309"/>
      <c r="LKG412" s="1309"/>
      <c r="LKH412" s="1309"/>
      <c r="LKI412" s="1309"/>
      <c r="LKJ412" s="1309"/>
      <c r="LKK412" s="1309"/>
      <c r="LKL412" s="1309"/>
      <c r="LKM412" s="1309"/>
      <c r="LKN412" s="1309"/>
      <c r="LKO412" s="1309"/>
      <c r="LKP412" s="1309"/>
      <c r="LKQ412" s="1309"/>
      <c r="LKR412" s="1309"/>
      <c r="LKS412" s="1309"/>
      <c r="LKT412" s="1309"/>
      <c r="LKU412" s="1309"/>
      <c r="LKV412" s="1309"/>
      <c r="LKW412" s="1309"/>
      <c r="LKX412" s="1309"/>
      <c r="LKY412" s="1309"/>
      <c r="LKZ412" s="1309"/>
      <c r="LLA412" s="1309"/>
      <c r="LLB412" s="1309"/>
      <c r="LLC412" s="1309"/>
      <c r="LLD412" s="1309"/>
      <c r="LLE412" s="1309"/>
      <c r="LLF412" s="1309"/>
      <c r="LLG412" s="1309"/>
      <c r="LLH412" s="1309"/>
      <c r="LLI412" s="1309"/>
      <c r="LLJ412" s="1309"/>
      <c r="LLK412" s="1309"/>
      <c r="LLL412" s="1309"/>
      <c r="LLM412" s="1309"/>
      <c r="LLN412" s="1309"/>
      <c r="LLO412" s="1309"/>
      <c r="LLP412" s="1309"/>
      <c r="LLQ412" s="1309"/>
      <c r="LLR412" s="1309"/>
      <c r="LLS412" s="1309"/>
      <c r="LLT412" s="1309"/>
      <c r="LLU412" s="1309"/>
      <c r="LLV412" s="1309"/>
      <c r="LLW412" s="1309"/>
      <c r="LLX412" s="1309"/>
      <c r="LLY412" s="1309"/>
      <c r="LLZ412" s="1309"/>
      <c r="LMA412" s="1309"/>
      <c r="LMB412" s="1309"/>
      <c r="LMC412" s="1309"/>
      <c r="LMD412" s="1309"/>
      <c r="LME412" s="1309"/>
      <c r="LMF412" s="1309"/>
      <c r="LMG412" s="1309"/>
      <c r="LMH412" s="1309"/>
      <c r="LMI412" s="1309"/>
      <c r="LMJ412" s="1309"/>
      <c r="LMK412" s="1309"/>
      <c r="LML412" s="1309"/>
      <c r="LMM412" s="1309"/>
      <c r="LMN412" s="1309"/>
      <c r="LMO412" s="1309"/>
      <c r="LMP412" s="1309"/>
      <c r="LMQ412" s="1309"/>
      <c r="LMR412" s="1309"/>
      <c r="LMS412" s="1309"/>
      <c r="LMT412" s="1309"/>
      <c r="LMU412" s="1309"/>
      <c r="LMV412" s="1309"/>
      <c r="LMW412" s="1309"/>
      <c r="LMX412" s="1309"/>
      <c r="LMY412" s="1309"/>
      <c r="LMZ412" s="1309"/>
      <c r="LNA412" s="1309"/>
      <c r="LNB412" s="1309"/>
      <c r="LNC412" s="1309"/>
      <c r="LND412" s="1309"/>
      <c r="LNE412" s="1309"/>
      <c r="LNF412" s="1309"/>
      <c r="LNG412" s="1309"/>
      <c r="LNH412" s="1309"/>
      <c r="LNI412" s="1309"/>
      <c r="LNJ412" s="1309"/>
      <c r="LNK412" s="1309"/>
      <c r="LNL412" s="1309"/>
      <c r="LNM412" s="1309"/>
      <c r="LNN412" s="1309"/>
      <c r="LNO412" s="1309"/>
      <c r="LNP412" s="1309"/>
      <c r="LNQ412" s="1309"/>
      <c r="LNR412" s="1309"/>
      <c r="LNS412" s="1309"/>
      <c r="LNT412" s="1309"/>
      <c r="LNU412" s="1309"/>
      <c r="LNV412" s="1309"/>
      <c r="LNW412" s="1309"/>
      <c r="LNX412" s="1309"/>
      <c r="LNY412" s="1309"/>
      <c r="LNZ412" s="1309"/>
      <c r="LOA412" s="1309"/>
      <c r="LOB412" s="1309"/>
      <c r="LOC412" s="1309"/>
      <c r="LOD412" s="1309"/>
      <c r="LOE412" s="1309"/>
      <c r="LOF412" s="1309"/>
      <c r="LOG412" s="1309"/>
      <c r="LOH412" s="1309"/>
      <c r="LOI412" s="1309"/>
      <c r="LOJ412" s="1309"/>
      <c r="LOK412" s="1309"/>
      <c r="LOL412" s="1309"/>
      <c r="LOM412" s="1309"/>
      <c r="LON412" s="1309"/>
      <c r="LOO412" s="1309"/>
      <c r="LOP412" s="1309"/>
      <c r="LOQ412" s="1309"/>
      <c r="LOR412" s="1309"/>
      <c r="LOS412" s="1309"/>
      <c r="LOT412" s="1309"/>
      <c r="LOU412" s="1309"/>
      <c r="LOV412" s="1309"/>
      <c r="LOW412" s="1309"/>
      <c r="LOX412" s="1309"/>
      <c r="LOY412" s="1309"/>
      <c r="LOZ412" s="1309"/>
      <c r="LPA412" s="1309"/>
      <c r="LPB412" s="1309"/>
      <c r="LPC412" s="1309"/>
      <c r="LPD412" s="1309"/>
      <c r="LPE412" s="1309"/>
      <c r="LPF412" s="1309"/>
      <c r="LPG412" s="1309"/>
      <c r="LPH412" s="1309"/>
      <c r="LPI412" s="1309"/>
      <c r="LPJ412" s="1309"/>
      <c r="LPK412" s="1309"/>
      <c r="LPL412" s="1309"/>
      <c r="LPM412" s="1309"/>
      <c r="LPN412" s="1309"/>
      <c r="LPO412" s="1309"/>
      <c r="LPP412" s="1309"/>
      <c r="LPQ412" s="1309"/>
      <c r="LPR412" s="1309"/>
      <c r="LPS412" s="1309"/>
      <c r="LPT412" s="1309"/>
      <c r="LPU412" s="1309"/>
      <c r="LPV412" s="1309"/>
      <c r="LPW412" s="1309"/>
      <c r="LPX412" s="1309"/>
      <c r="LPY412" s="1309"/>
      <c r="LPZ412" s="1309"/>
      <c r="LQA412" s="1309"/>
      <c r="LQB412" s="1309"/>
      <c r="LQC412" s="1309"/>
      <c r="LQD412" s="1309"/>
      <c r="LQE412" s="1309"/>
      <c r="LQF412" s="1309"/>
      <c r="LQG412" s="1309"/>
      <c r="LQH412" s="1309"/>
      <c r="LQI412" s="1309"/>
      <c r="LQJ412" s="1309"/>
      <c r="LQK412" s="1309"/>
      <c r="LQL412" s="1309"/>
      <c r="LQM412" s="1309"/>
      <c r="LQN412" s="1309"/>
      <c r="LQO412" s="1309"/>
      <c r="LQP412" s="1309"/>
      <c r="LQQ412" s="1309"/>
      <c r="LQR412" s="1309"/>
      <c r="LQS412" s="1309"/>
      <c r="LQT412" s="1309"/>
      <c r="LQU412" s="1309"/>
      <c r="LQV412" s="1309"/>
      <c r="LQW412" s="1309"/>
      <c r="LQX412" s="1309"/>
      <c r="LQY412" s="1309"/>
      <c r="LQZ412" s="1309"/>
      <c r="LRA412" s="1309"/>
      <c r="LRB412" s="1309"/>
      <c r="LRC412" s="1309"/>
      <c r="LRD412" s="1309"/>
      <c r="LRE412" s="1309"/>
      <c r="LRF412" s="1309"/>
      <c r="LRG412" s="1309"/>
      <c r="LRH412" s="1309"/>
      <c r="LRI412" s="1309"/>
      <c r="LRJ412" s="1309"/>
      <c r="LRK412" s="1309"/>
      <c r="LRL412" s="1309"/>
      <c r="LRM412" s="1309"/>
      <c r="LRN412" s="1309"/>
      <c r="LRO412" s="1309"/>
      <c r="LRP412" s="1309"/>
      <c r="LRQ412" s="1309"/>
      <c r="LRR412" s="1309"/>
      <c r="LRS412" s="1309"/>
      <c r="LRT412" s="1309"/>
      <c r="LRU412" s="1309"/>
      <c r="LRV412" s="1309"/>
      <c r="LRW412" s="1309"/>
      <c r="LRX412" s="1309"/>
      <c r="LRY412" s="1309"/>
      <c r="LRZ412" s="1309"/>
      <c r="LSA412" s="1309"/>
      <c r="LSB412" s="1309"/>
      <c r="LSC412" s="1309"/>
      <c r="LSD412" s="1309"/>
      <c r="LSE412" s="1309"/>
      <c r="LSF412" s="1309"/>
      <c r="LSG412" s="1309"/>
      <c r="LSH412" s="1309"/>
      <c r="LSI412" s="1309"/>
      <c r="LSJ412" s="1309"/>
      <c r="LSK412" s="1309"/>
      <c r="LSL412" s="1309"/>
      <c r="LSM412" s="1309"/>
      <c r="LSN412" s="1309"/>
      <c r="LSO412" s="1309"/>
      <c r="LSP412" s="1309"/>
      <c r="LSQ412" s="1309"/>
      <c r="LSR412" s="1309"/>
      <c r="LSS412" s="1309"/>
      <c r="LST412" s="1309"/>
      <c r="LSU412" s="1309"/>
      <c r="LSV412" s="1309"/>
      <c r="LSW412" s="1309"/>
      <c r="LSX412" s="1309"/>
      <c r="LSY412" s="1309"/>
      <c r="LSZ412" s="1309"/>
      <c r="LTA412" s="1309"/>
      <c r="LTB412" s="1309"/>
      <c r="LTC412" s="1309"/>
      <c r="LTD412" s="1309"/>
      <c r="LTE412" s="1309"/>
      <c r="LTF412" s="1309"/>
      <c r="LTG412" s="1309"/>
      <c r="LTH412" s="1309"/>
      <c r="LTI412" s="1309"/>
      <c r="LTJ412" s="1309"/>
      <c r="LTK412" s="1309"/>
      <c r="LTL412" s="1309"/>
      <c r="LTM412" s="1309"/>
      <c r="LTN412" s="1309"/>
      <c r="LTO412" s="1309"/>
      <c r="LTP412" s="1309"/>
      <c r="LTQ412" s="1309"/>
      <c r="LTR412" s="1309"/>
      <c r="LTS412" s="1309"/>
      <c r="LTT412" s="1309"/>
      <c r="LTU412" s="1309"/>
      <c r="LTV412" s="1309"/>
      <c r="LTW412" s="1309"/>
      <c r="LTX412" s="1309"/>
      <c r="LTY412" s="1309"/>
      <c r="LTZ412" s="1309"/>
      <c r="LUA412" s="1309"/>
      <c r="LUB412" s="1309"/>
      <c r="LUC412" s="1309"/>
      <c r="LUD412" s="1309"/>
      <c r="LUE412" s="1309"/>
      <c r="LUF412" s="1309"/>
      <c r="LUG412" s="1309"/>
      <c r="LUH412" s="1309"/>
      <c r="LUI412" s="1309"/>
      <c r="LUJ412" s="1309"/>
      <c r="LUK412" s="1309"/>
      <c r="LUL412" s="1309"/>
      <c r="LUM412" s="1309"/>
      <c r="LUN412" s="1309"/>
      <c r="LUO412" s="1309"/>
      <c r="LUP412" s="1309"/>
      <c r="LUQ412" s="1309"/>
      <c r="LUR412" s="1309"/>
      <c r="LUS412" s="1309"/>
      <c r="LUT412" s="1309"/>
      <c r="LUU412" s="1309"/>
      <c r="LUV412" s="1309"/>
      <c r="LUW412" s="1309"/>
      <c r="LUX412" s="1309"/>
      <c r="LUY412" s="1309"/>
      <c r="LUZ412" s="1309"/>
      <c r="LVA412" s="1309"/>
      <c r="LVB412" s="1309"/>
      <c r="LVC412" s="1309"/>
      <c r="LVD412" s="1309"/>
      <c r="LVE412" s="1309"/>
      <c r="LVF412" s="1309"/>
      <c r="LVG412" s="1309"/>
      <c r="LVH412" s="1309"/>
      <c r="LVI412" s="1309"/>
      <c r="LVJ412" s="1309"/>
      <c r="LVK412" s="1309"/>
      <c r="LVL412" s="1309"/>
      <c r="LVM412" s="1309"/>
      <c r="LVN412" s="1309"/>
      <c r="LVO412" s="1309"/>
      <c r="LVP412" s="1309"/>
      <c r="LVQ412" s="1309"/>
      <c r="LVR412" s="1309"/>
      <c r="LVS412" s="1309"/>
      <c r="LVT412" s="1309"/>
      <c r="LVU412" s="1309"/>
      <c r="LVV412" s="1309"/>
      <c r="LVW412" s="1309"/>
      <c r="LVX412" s="1309"/>
      <c r="LVY412" s="1309"/>
      <c r="LVZ412" s="1309"/>
      <c r="LWA412" s="1309"/>
      <c r="LWB412" s="1309"/>
      <c r="LWC412" s="1309"/>
      <c r="LWD412" s="1309"/>
      <c r="LWE412" s="1309"/>
      <c r="LWF412" s="1309"/>
      <c r="LWG412" s="1309"/>
      <c r="LWH412" s="1309"/>
      <c r="LWI412" s="1309"/>
      <c r="LWJ412" s="1309"/>
      <c r="LWK412" s="1309"/>
      <c r="LWL412" s="1309"/>
      <c r="LWM412" s="1309"/>
      <c r="LWN412" s="1309"/>
      <c r="LWO412" s="1309"/>
      <c r="LWP412" s="1309"/>
      <c r="LWQ412" s="1309"/>
      <c r="LWR412" s="1309"/>
      <c r="LWS412" s="1309"/>
      <c r="LWT412" s="1309"/>
      <c r="LWU412" s="1309"/>
      <c r="LWV412" s="1309"/>
      <c r="LWW412" s="1309"/>
      <c r="LWX412" s="1309"/>
      <c r="LWY412" s="1309"/>
      <c r="LWZ412" s="1309"/>
      <c r="LXA412" s="1309"/>
      <c r="LXB412" s="1309"/>
      <c r="LXC412" s="1309"/>
      <c r="LXD412" s="1309"/>
      <c r="LXE412" s="1309"/>
      <c r="LXF412" s="1309"/>
      <c r="LXG412" s="1309"/>
      <c r="LXH412" s="1309"/>
      <c r="LXI412" s="1309"/>
      <c r="LXJ412" s="1309"/>
      <c r="LXK412" s="1309"/>
      <c r="LXL412" s="1309"/>
      <c r="LXM412" s="1309"/>
      <c r="LXN412" s="1309"/>
      <c r="LXO412" s="1309"/>
      <c r="LXP412" s="1309"/>
      <c r="LXQ412" s="1309"/>
      <c r="LXR412" s="1309"/>
      <c r="LXS412" s="1309"/>
      <c r="LXT412" s="1309"/>
      <c r="LXU412" s="1309"/>
      <c r="LXV412" s="1309"/>
      <c r="LXW412" s="1309"/>
      <c r="LXX412" s="1309"/>
      <c r="LXY412" s="1309"/>
      <c r="LXZ412" s="1309"/>
      <c r="LYA412" s="1309"/>
      <c r="LYB412" s="1309"/>
      <c r="LYC412" s="1309"/>
      <c r="LYD412" s="1309"/>
      <c r="LYE412" s="1309"/>
      <c r="LYF412" s="1309"/>
      <c r="LYG412" s="1309"/>
      <c r="LYH412" s="1309"/>
      <c r="LYI412" s="1309"/>
      <c r="LYJ412" s="1309"/>
      <c r="LYK412" s="1309"/>
      <c r="LYL412" s="1309"/>
      <c r="LYM412" s="1309"/>
      <c r="LYN412" s="1309"/>
      <c r="LYO412" s="1309"/>
      <c r="LYP412" s="1309"/>
      <c r="LYQ412" s="1309"/>
      <c r="LYR412" s="1309"/>
      <c r="LYS412" s="1309"/>
      <c r="LYT412" s="1309"/>
      <c r="LYU412" s="1309"/>
      <c r="LYV412" s="1309"/>
      <c r="LYW412" s="1309"/>
      <c r="LYX412" s="1309"/>
      <c r="LYY412" s="1309"/>
      <c r="LYZ412" s="1309"/>
      <c r="LZA412" s="1309"/>
      <c r="LZB412" s="1309"/>
      <c r="LZC412" s="1309"/>
      <c r="LZD412" s="1309"/>
      <c r="LZE412" s="1309"/>
      <c r="LZF412" s="1309"/>
      <c r="LZG412" s="1309"/>
      <c r="LZH412" s="1309"/>
      <c r="LZI412" s="1309"/>
      <c r="LZJ412" s="1309"/>
      <c r="LZK412" s="1309"/>
      <c r="LZL412" s="1309"/>
      <c r="LZM412" s="1309"/>
      <c r="LZN412" s="1309"/>
      <c r="LZO412" s="1309"/>
      <c r="LZP412" s="1309"/>
      <c r="LZQ412" s="1309"/>
      <c r="LZR412" s="1309"/>
      <c r="LZS412" s="1309"/>
      <c r="LZT412" s="1309"/>
      <c r="LZU412" s="1309"/>
      <c r="LZV412" s="1309"/>
      <c r="LZW412" s="1309"/>
      <c r="LZX412" s="1309"/>
      <c r="LZY412" s="1309"/>
      <c r="LZZ412" s="1309"/>
      <c r="MAA412" s="1309"/>
      <c r="MAB412" s="1309"/>
      <c r="MAC412" s="1309"/>
      <c r="MAD412" s="1309"/>
      <c r="MAE412" s="1309"/>
      <c r="MAF412" s="1309"/>
      <c r="MAG412" s="1309"/>
      <c r="MAH412" s="1309"/>
      <c r="MAI412" s="1309"/>
      <c r="MAJ412" s="1309"/>
      <c r="MAK412" s="1309"/>
      <c r="MAL412" s="1309"/>
      <c r="MAM412" s="1309"/>
      <c r="MAN412" s="1309"/>
      <c r="MAO412" s="1309"/>
      <c r="MAP412" s="1309"/>
      <c r="MAQ412" s="1309"/>
      <c r="MAR412" s="1309"/>
      <c r="MAS412" s="1309"/>
      <c r="MAT412" s="1309"/>
      <c r="MAU412" s="1309"/>
      <c r="MAV412" s="1309"/>
      <c r="MAW412" s="1309"/>
      <c r="MAX412" s="1309"/>
      <c r="MAY412" s="1309"/>
      <c r="MAZ412" s="1309"/>
      <c r="MBA412" s="1309"/>
      <c r="MBB412" s="1309"/>
      <c r="MBC412" s="1309"/>
      <c r="MBD412" s="1309"/>
      <c r="MBE412" s="1309"/>
      <c r="MBF412" s="1309"/>
      <c r="MBG412" s="1309"/>
      <c r="MBH412" s="1309"/>
      <c r="MBI412" s="1309"/>
      <c r="MBJ412" s="1309"/>
      <c r="MBK412" s="1309"/>
      <c r="MBL412" s="1309"/>
      <c r="MBM412" s="1309"/>
      <c r="MBN412" s="1309"/>
      <c r="MBO412" s="1309"/>
      <c r="MBP412" s="1309"/>
      <c r="MBQ412" s="1309"/>
      <c r="MBR412" s="1309"/>
      <c r="MBS412" s="1309"/>
      <c r="MBT412" s="1309"/>
      <c r="MBU412" s="1309"/>
      <c r="MBV412" s="1309"/>
      <c r="MBW412" s="1309"/>
      <c r="MBX412" s="1309"/>
      <c r="MBY412" s="1309"/>
      <c r="MBZ412" s="1309"/>
      <c r="MCA412" s="1309"/>
      <c r="MCB412" s="1309"/>
      <c r="MCC412" s="1309"/>
      <c r="MCD412" s="1309"/>
      <c r="MCE412" s="1309"/>
      <c r="MCF412" s="1309"/>
      <c r="MCG412" s="1309"/>
      <c r="MCH412" s="1309"/>
      <c r="MCI412" s="1309"/>
      <c r="MCJ412" s="1309"/>
      <c r="MCK412" s="1309"/>
      <c r="MCL412" s="1309"/>
      <c r="MCM412" s="1309"/>
      <c r="MCN412" s="1309"/>
      <c r="MCO412" s="1309"/>
      <c r="MCP412" s="1309"/>
      <c r="MCQ412" s="1309"/>
      <c r="MCR412" s="1309"/>
      <c r="MCS412" s="1309"/>
      <c r="MCT412" s="1309"/>
      <c r="MCU412" s="1309"/>
      <c r="MCV412" s="1309"/>
      <c r="MCW412" s="1309"/>
      <c r="MCX412" s="1309"/>
      <c r="MCY412" s="1309"/>
      <c r="MCZ412" s="1309"/>
      <c r="MDA412" s="1309"/>
      <c r="MDB412" s="1309"/>
      <c r="MDC412" s="1309"/>
      <c r="MDD412" s="1309"/>
      <c r="MDE412" s="1309"/>
      <c r="MDF412" s="1309"/>
      <c r="MDG412" s="1309"/>
      <c r="MDH412" s="1309"/>
      <c r="MDI412" s="1309"/>
      <c r="MDJ412" s="1309"/>
      <c r="MDK412" s="1309"/>
      <c r="MDL412" s="1309"/>
      <c r="MDM412" s="1309"/>
      <c r="MDN412" s="1309"/>
      <c r="MDO412" s="1309"/>
      <c r="MDP412" s="1309"/>
      <c r="MDQ412" s="1309"/>
      <c r="MDR412" s="1309"/>
      <c r="MDS412" s="1309"/>
      <c r="MDT412" s="1309"/>
      <c r="MDU412" s="1309"/>
      <c r="MDV412" s="1309"/>
      <c r="MDW412" s="1309"/>
      <c r="MDX412" s="1309"/>
      <c r="MDY412" s="1309"/>
      <c r="MDZ412" s="1309"/>
      <c r="MEA412" s="1309"/>
      <c r="MEB412" s="1309"/>
      <c r="MEC412" s="1309"/>
      <c r="MED412" s="1309"/>
      <c r="MEE412" s="1309"/>
      <c r="MEF412" s="1309"/>
      <c r="MEG412" s="1309"/>
      <c r="MEH412" s="1309"/>
      <c r="MEI412" s="1309"/>
      <c r="MEJ412" s="1309"/>
      <c r="MEK412" s="1309"/>
      <c r="MEL412" s="1309"/>
      <c r="MEM412" s="1309"/>
      <c r="MEN412" s="1309"/>
      <c r="MEO412" s="1309"/>
      <c r="MEP412" s="1309"/>
      <c r="MEQ412" s="1309"/>
      <c r="MER412" s="1309"/>
      <c r="MES412" s="1309"/>
      <c r="MET412" s="1309"/>
      <c r="MEU412" s="1309"/>
      <c r="MEV412" s="1309"/>
      <c r="MEW412" s="1309"/>
      <c r="MEX412" s="1309"/>
      <c r="MEY412" s="1309"/>
      <c r="MEZ412" s="1309"/>
      <c r="MFA412" s="1309"/>
      <c r="MFB412" s="1309"/>
      <c r="MFC412" s="1309"/>
      <c r="MFD412" s="1309"/>
      <c r="MFE412" s="1309"/>
      <c r="MFF412" s="1309"/>
      <c r="MFG412" s="1309"/>
      <c r="MFH412" s="1309"/>
      <c r="MFI412" s="1309"/>
      <c r="MFJ412" s="1309"/>
      <c r="MFK412" s="1309"/>
      <c r="MFL412" s="1309"/>
      <c r="MFM412" s="1309"/>
      <c r="MFN412" s="1309"/>
      <c r="MFO412" s="1309"/>
      <c r="MFP412" s="1309"/>
      <c r="MFQ412" s="1309"/>
      <c r="MFR412" s="1309"/>
      <c r="MFS412" s="1309"/>
      <c r="MFT412" s="1309"/>
      <c r="MFU412" s="1309"/>
      <c r="MFV412" s="1309"/>
      <c r="MFW412" s="1309"/>
      <c r="MFX412" s="1309"/>
      <c r="MFY412" s="1309"/>
      <c r="MFZ412" s="1309"/>
      <c r="MGA412" s="1309"/>
      <c r="MGB412" s="1309"/>
      <c r="MGC412" s="1309"/>
      <c r="MGD412" s="1309"/>
      <c r="MGE412" s="1309"/>
      <c r="MGF412" s="1309"/>
      <c r="MGG412" s="1309"/>
      <c r="MGH412" s="1309"/>
      <c r="MGI412" s="1309"/>
      <c r="MGJ412" s="1309"/>
      <c r="MGK412" s="1309"/>
      <c r="MGL412" s="1309"/>
      <c r="MGM412" s="1309"/>
      <c r="MGN412" s="1309"/>
      <c r="MGO412" s="1309"/>
      <c r="MGP412" s="1309"/>
      <c r="MGQ412" s="1309"/>
      <c r="MGR412" s="1309"/>
      <c r="MGS412" s="1309"/>
      <c r="MGT412" s="1309"/>
      <c r="MGU412" s="1309"/>
      <c r="MGV412" s="1309"/>
      <c r="MGW412" s="1309"/>
      <c r="MGX412" s="1309"/>
      <c r="MGY412" s="1309"/>
      <c r="MGZ412" s="1309"/>
      <c r="MHA412" s="1309"/>
      <c r="MHB412" s="1309"/>
      <c r="MHC412" s="1309"/>
      <c r="MHD412" s="1309"/>
      <c r="MHE412" s="1309"/>
      <c r="MHF412" s="1309"/>
      <c r="MHG412" s="1309"/>
      <c r="MHH412" s="1309"/>
      <c r="MHI412" s="1309"/>
      <c r="MHJ412" s="1309"/>
      <c r="MHK412" s="1309"/>
      <c r="MHL412" s="1309"/>
      <c r="MHM412" s="1309"/>
      <c r="MHN412" s="1309"/>
      <c r="MHO412" s="1309"/>
      <c r="MHP412" s="1309"/>
      <c r="MHQ412" s="1309"/>
      <c r="MHR412" s="1309"/>
      <c r="MHS412" s="1309"/>
      <c r="MHT412" s="1309"/>
      <c r="MHU412" s="1309"/>
      <c r="MHV412" s="1309"/>
      <c r="MHW412" s="1309"/>
      <c r="MHX412" s="1309"/>
      <c r="MHY412" s="1309"/>
      <c r="MHZ412" s="1309"/>
      <c r="MIA412" s="1309"/>
      <c r="MIB412" s="1309"/>
      <c r="MIC412" s="1309"/>
      <c r="MID412" s="1309"/>
      <c r="MIE412" s="1309"/>
      <c r="MIF412" s="1309"/>
      <c r="MIG412" s="1309"/>
      <c r="MIH412" s="1309"/>
      <c r="MII412" s="1309"/>
      <c r="MIJ412" s="1309"/>
      <c r="MIK412" s="1309"/>
      <c r="MIL412" s="1309"/>
      <c r="MIM412" s="1309"/>
      <c r="MIN412" s="1309"/>
      <c r="MIO412" s="1309"/>
      <c r="MIP412" s="1309"/>
      <c r="MIQ412" s="1309"/>
      <c r="MIR412" s="1309"/>
      <c r="MIS412" s="1309"/>
      <c r="MIT412" s="1309"/>
      <c r="MIU412" s="1309"/>
      <c r="MIV412" s="1309"/>
      <c r="MIW412" s="1309"/>
      <c r="MIX412" s="1309"/>
      <c r="MIY412" s="1309"/>
      <c r="MIZ412" s="1309"/>
      <c r="MJA412" s="1309"/>
      <c r="MJB412" s="1309"/>
      <c r="MJC412" s="1309"/>
      <c r="MJD412" s="1309"/>
      <c r="MJE412" s="1309"/>
      <c r="MJF412" s="1309"/>
      <c r="MJG412" s="1309"/>
      <c r="MJH412" s="1309"/>
      <c r="MJI412" s="1309"/>
      <c r="MJJ412" s="1309"/>
      <c r="MJK412" s="1309"/>
      <c r="MJL412" s="1309"/>
      <c r="MJM412" s="1309"/>
      <c r="MJN412" s="1309"/>
      <c r="MJO412" s="1309"/>
      <c r="MJP412" s="1309"/>
      <c r="MJQ412" s="1309"/>
      <c r="MJR412" s="1309"/>
      <c r="MJS412" s="1309"/>
      <c r="MJT412" s="1309"/>
      <c r="MJU412" s="1309"/>
      <c r="MJV412" s="1309"/>
      <c r="MJW412" s="1309"/>
      <c r="MJX412" s="1309"/>
      <c r="MJY412" s="1309"/>
      <c r="MJZ412" s="1309"/>
      <c r="MKA412" s="1309"/>
      <c r="MKB412" s="1309"/>
      <c r="MKC412" s="1309"/>
      <c r="MKD412" s="1309"/>
      <c r="MKE412" s="1309"/>
      <c r="MKF412" s="1309"/>
      <c r="MKG412" s="1309"/>
      <c r="MKH412" s="1309"/>
      <c r="MKI412" s="1309"/>
      <c r="MKJ412" s="1309"/>
      <c r="MKK412" s="1309"/>
      <c r="MKL412" s="1309"/>
      <c r="MKM412" s="1309"/>
      <c r="MKN412" s="1309"/>
      <c r="MKO412" s="1309"/>
      <c r="MKP412" s="1309"/>
      <c r="MKQ412" s="1309"/>
      <c r="MKR412" s="1309"/>
      <c r="MKS412" s="1309"/>
      <c r="MKT412" s="1309"/>
      <c r="MKU412" s="1309"/>
      <c r="MKV412" s="1309"/>
      <c r="MKW412" s="1309"/>
      <c r="MKX412" s="1309"/>
      <c r="MKY412" s="1309"/>
      <c r="MKZ412" s="1309"/>
      <c r="MLA412" s="1309"/>
      <c r="MLB412" s="1309"/>
      <c r="MLC412" s="1309"/>
      <c r="MLD412" s="1309"/>
      <c r="MLE412" s="1309"/>
      <c r="MLF412" s="1309"/>
      <c r="MLG412" s="1309"/>
      <c r="MLH412" s="1309"/>
      <c r="MLI412" s="1309"/>
      <c r="MLJ412" s="1309"/>
      <c r="MLK412" s="1309"/>
      <c r="MLL412" s="1309"/>
      <c r="MLM412" s="1309"/>
      <c r="MLN412" s="1309"/>
      <c r="MLO412" s="1309"/>
      <c r="MLP412" s="1309"/>
      <c r="MLQ412" s="1309"/>
      <c r="MLR412" s="1309"/>
      <c r="MLS412" s="1309"/>
      <c r="MLT412" s="1309"/>
      <c r="MLU412" s="1309"/>
      <c r="MLV412" s="1309"/>
      <c r="MLW412" s="1309"/>
      <c r="MLX412" s="1309"/>
      <c r="MLY412" s="1309"/>
      <c r="MLZ412" s="1309"/>
      <c r="MMA412" s="1309"/>
      <c r="MMB412" s="1309"/>
      <c r="MMC412" s="1309"/>
      <c r="MMD412" s="1309"/>
      <c r="MME412" s="1309"/>
      <c r="MMF412" s="1309"/>
      <c r="MMG412" s="1309"/>
      <c r="MMH412" s="1309"/>
      <c r="MMI412" s="1309"/>
      <c r="MMJ412" s="1309"/>
      <c r="MMK412" s="1309"/>
      <c r="MML412" s="1309"/>
      <c r="MMM412" s="1309"/>
      <c r="MMN412" s="1309"/>
      <c r="MMO412" s="1309"/>
      <c r="MMP412" s="1309"/>
      <c r="MMQ412" s="1309"/>
      <c r="MMR412" s="1309"/>
      <c r="MMS412" s="1309"/>
      <c r="MMT412" s="1309"/>
      <c r="MMU412" s="1309"/>
      <c r="MMV412" s="1309"/>
      <c r="MMW412" s="1309"/>
      <c r="MMX412" s="1309"/>
      <c r="MMY412" s="1309"/>
      <c r="MMZ412" s="1309"/>
      <c r="MNA412" s="1309"/>
      <c r="MNB412" s="1309"/>
      <c r="MNC412" s="1309"/>
      <c r="MND412" s="1309"/>
      <c r="MNE412" s="1309"/>
      <c r="MNF412" s="1309"/>
      <c r="MNG412" s="1309"/>
      <c r="MNH412" s="1309"/>
      <c r="MNI412" s="1309"/>
      <c r="MNJ412" s="1309"/>
      <c r="MNK412" s="1309"/>
      <c r="MNL412" s="1309"/>
      <c r="MNM412" s="1309"/>
      <c r="MNN412" s="1309"/>
      <c r="MNO412" s="1309"/>
      <c r="MNP412" s="1309"/>
      <c r="MNQ412" s="1309"/>
      <c r="MNR412" s="1309"/>
      <c r="MNS412" s="1309"/>
      <c r="MNT412" s="1309"/>
      <c r="MNU412" s="1309"/>
      <c r="MNV412" s="1309"/>
      <c r="MNW412" s="1309"/>
      <c r="MNX412" s="1309"/>
      <c r="MNY412" s="1309"/>
      <c r="MNZ412" s="1309"/>
      <c r="MOA412" s="1309"/>
      <c r="MOB412" s="1309"/>
      <c r="MOC412" s="1309"/>
      <c r="MOD412" s="1309"/>
      <c r="MOE412" s="1309"/>
      <c r="MOF412" s="1309"/>
      <c r="MOG412" s="1309"/>
      <c r="MOH412" s="1309"/>
      <c r="MOI412" s="1309"/>
      <c r="MOJ412" s="1309"/>
      <c r="MOK412" s="1309"/>
      <c r="MOL412" s="1309"/>
      <c r="MOM412" s="1309"/>
      <c r="MON412" s="1309"/>
      <c r="MOO412" s="1309"/>
      <c r="MOP412" s="1309"/>
      <c r="MOQ412" s="1309"/>
      <c r="MOR412" s="1309"/>
      <c r="MOS412" s="1309"/>
      <c r="MOT412" s="1309"/>
      <c r="MOU412" s="1309"/>
      <c r="MOV412" s="1309"/>
      <c r="MOW412" s="1309"/>
      <c r="MOX412" s="1309"/>
      <c r="MOY412" s="1309"/>
      <c r="MOZ412" s="1309"/>
      <c r="MPA412" s="1309"/>
      <c r="MPB412" s="1309"/>
      <c r="MPC412" s="1309"/>
      <c r="MPD412" s="1309"/>
      <c r="MPE412" s="1309"/>
      <c r="MPF412" s="1309"/>
      <c r="MPG412" s="1309"/>
      <c r="MPH412" s="1309"/>
      <c r="MPI412" s="1309"/>
      <c r="MPJ412" s="1309"/>
      <c r="MPK412" s="1309"/>
      <c r="MPL412" s="1309"/>
      <c r="MPM412" s="1309"/>
      <c r="MPN412" s="1309"/>
      <c r="MPO412" s="1309"/>
      <c r="MPP412" s="1309"/>
      <c r="MPQ412" s="1309"/>
      <c r="MPR412" s="1309"/>
      <c r="MPS412" s="1309"/>
      <c r="MPT412" s="1309"/>
      <c r="MPU412" s="1309"/>
      <c r="MPV412" s="1309"/>
      <c r="MPW412" s="1309"/>
      <c r="MPX412" s="1309"/>
      <c r="MPY412" s="1309"/>
      <c r="MPZ412" s="1309"/>
      <c r="MQA412" s="1309"/>
      <c r="MQB412" s="1309"/>
      <c r="MQC412" s="1309"/>
      <c r="MQD412" s="1309"/>
      <c r="MQE412" s="1309"/>
      <c r="MQF412" s="1309"/>
      <c r="MQG412" s="1309"/>
      <c r="MQH412" s="1309"/>
      <c r="MQI412" s="1309"/>
      <c r="MQJ412" s="1309"/>
      <c r="MQK412" s="1309"/>
      <c r="MQL412" s="1309"/>
      <c r="MQM412" s="1309"/>
      <c r="MQN412" s="1309"/>
      <c r="MQO412" s="1309"/>
      <c r="MQP412" s="1309"/>
      <c r="MQQ412" s="1309"/>
      <c r="MQR412" s="1309"/>
      <c r="MQS412" s="1309"/>
      <c r="MQT412" s="1309"/>
      <c r="MQU412" s="1309"/>
      <c r="MQV412" s="1309"/>
      <c r="MQW412" s="1309"/>
      <c r="MQX412" s="1309"/>
      <c r="MQY412" s="1309"/>
      <c r="MQZ412" s="1309"/>
      <c r="MRA412" s="1309"/>
      <c r="MRB412" s="1309"/>
      <c r="MRC412" s="1309"/>
      <c r="MRD412" s="1309"/>
      <c r="MRE412" s="1309"/>
      <c r="MRF412" s="1309"/>
      <c r="MRG412" s="1309"/>
      <c r="MRH412" s="1309"/>
      <c r="MRI412" s="1309"/>
      <c r="MRJ412" s="1309"/>
      <c r="MRK412" s="1309"/>
      <c r="MRL412" s="1309"/>
      <c r="MRM412" s="1309"/>
      <c r="MRN412" s="1309"/>
      <c r="MRO412" s="1309"/>
      <c r="MRP412" s="1309"/>
      <c r="MRQ412" s="1309"/>
      <c r="MRR412" s="1309"/>
      <c r="MRS412" s="1309"/>
      <c r="MRT412" s="1309"/>
      <c r="MRU412" s="1309"/>
      <c r="MRV412" s="1309"/>
      <c r="MRW412" s="1309"/>
      <c r="MRX412" s="1309"/>
      <c r="MRY412" s="1309"/>
      <c r="MRZ412" s="1309"/>
      <c r="MSA412" s="1309"/>
      <c r="MSB412" s="1309"/>
      <c r="MSC412" s="1309"/>
      <c r="MSD412" s="1309"/>
      <c r="MSE412" s="1309"/>
      <c r="MSF412" s="1309"/>
      <c r="MSG412" s="1309"/>
      <c r="MSH412" s="1309"/>
      <c r="MSI412" s="1309"/>
      <c r="MSJ412" s="1309"/>
      <c r="MSK412" s="1309"/>
      <c r="MSL412" s="1309"/>
      <c r="MSM412" s="1309"/>
      <c r="MSN412" s="1309"/>
      <c r="MSO412" s="1309"/>
      <c r="MSP412" s="1309"/>
      <c r="MSQ412" s="1309"/>
      <c r="MSR412" s="1309"/>
      <c r="MSS412" s="1309"/>
      <c r="MST412" s="1309"/>
      <c r="MSU412" s="1309"/>
      <c r="MSV412" s="1309"/>
      <c r="MSW412" s="1309"/>
      <c r="MSX412" s="1309"/>
      <c r="MSY412" s="1309"/>
      <c r="MSZ412" s="1309"/>
      <c r="MTA412" s="1309"/>
      <c r="MTB412" s="1309"/>
      <c r="MTC412" s="1309"/>
      <c r="MTD412" s="1309"/>
      <c r="MTE412" s="1309"/>
      <c r="MTF412" s="1309"/>
      <c r="MTG412" s="1309"/>
      <c r="MTH412" s="1309"/>
      <c r="MTI412" s="1309"/>
      <c r="MTJ412" s="1309"/>
      <c r="MTK412" s="1309"/>
      <c r="MTL412" s="1309"/>
      <c r="MTM412" s="1309"/>
      <c r="MTN412" s="1309"/>
      <c r="MTO412" s="1309"/>
      <c r="MTP412" s="1309"/>
      <c r="MTQ412" s="1309"/>
      <c r="MTR412" s="1309"/>
      <c r="MTS412" s="1309"/>
      <c r="MTT412" s="1309"/>
      <c r="MTU412" s="1309"/>
      <c r="MTV412" s="1309"/>
      <c r="MTW412" s="1309"/>
      <c r="MTX412" s="1309"/>
      <c r="MTY412" s="1309"/>
      <c r="MTZ412" s="1309"/>
      <c r="MUA412" s="1309"/>
      <c r="MUB412" s="1309"/>
      <c r="MUC412" s="1309"/>
      <c r="MUD412" s="1309"/>
      <c r="MUE412" s="1309"/>
      <c r="MUF412" s="1309"/>
      <c r="MUG412" s="1309"/>
      <c r="MUH412" s="1309"/>
      <c r="MUI412" s="1309"/>
      <c r="MUJ412" s="1309"/>
      <c r="MUK412" s="1309"/>
      <c r="MUL412" s="1309"/>
      <c r="MUM412" s="1309"/>
      <c r="MUN412" s="1309"/>
      <c r="MUO412" s="1309"/>
      <c r="MUP412" s="1309"/>
      <c r="MUQ412" s="1309"/>
      <c r="MUR412" s="1309"/>
      <c r="MUS412" s="1309"/>
      <c r="MUT412" s="1309"/>
      <c r="MUU412" s="1309"/>
      <c r="MUV412" s="1309"/>
      <c r="MUW412" s="1309"/>
      <c r="MUX412" s="1309"/>
      <c r="MUY412" s="1309"/>
      <c r="MUZ412" s="1309"/>
      <c r="MVA412" s="1309"/>
      <c r="MVB412" s="1309"/>
      <c r="MVC412" s="1309"/>
      <c r="MVD412" s="1309"/>
      <c r="MVE412" s="1309"/>
      <c r="MVF412" s="1309"/>
      <c r="MVG412" s="1309"/>
      <c r="MVH412" s="1309"/>
      <c r="MVI412" s="1309"/>
      <c r="MVJ412" s="1309"/>
      <c r="MVK412" s="1309"/>
      <c r="MVL412" s="1309"/>
      <c r="MVM412" s="1309"/>
      <c r="MVN412" s="1309"/>
      <c r="MVO412" s="1309"/>
      <c r="MVP412" s="1309"/>
      <c r="MVQ412" s="1309"/>
      <c r="MVR412" s="1309"/>
      <c r="MVS412" s="1309"/>
      <c r="MVT412" s="1309"/>
      <c r="MVU412" s="1309"/>
      <c r="MVV412" s="1309"/>
      <c r="MVW412" s="1309"/>
      <c r="MVX412" s="1309"/>
      <c r="MVY412" s="1309"/>
      <c r="MVZ412" s="1309"/>
      <c r="MWA412" s="1309"/>
      <c r="MWB412" s="1309"/>
      <c r="MWC412" s="1309"/>
      <c r="MWD412" s="1309"/>
      <c r="MWE412" s="1309"/>
      <c r="MWF412" s="1309"/>
      <c r="MWG412" s="1309"/>
      <c r="MWH412" s="1309"/>
      <c r="MWI412" s="1309"/>
      <c r="MWJ412" s="1309"/>
      <c r="MWK412" s="1309"/>
      <c r="MWL412" s="1309"/>
      <c r="MWM412" s="1309"/>
      <c r="MWN412" s="1309"/>
      <c r="MWO412" s="1309"/>
      <c r="MWP412" s="1309"/>
      <c r="MWQ412" s="1309"/>
      <c r="MWR412" s="1309"/>
      <c r="MWS412" s="1309"/>
      <c r="MWT412" s="1309"/>
      <c r="MWU412" s="1309"/>
      <c r="MWV412" s="1309"/>
      <c r="MWW412" s="1309"/>
      <c r="MWX412" s="1309"/>
      <c r="MWY412" s="1309"/>
      <c r="MWZ412" s="1309"/>
      <c r="MXA412" s="1309"/>
      <c r="MXB412" s="1309"/>
      <c r="MXC412" s="1309"/>
      <c r="MXD412" s="1309"/>
      <c r="MXE412" s="1309"/>
      <c r="MXF412" s="1309"/>
      <c r="MXG412" s="1309"/>
      <c r="MXH412" s="1309"/>
      <c r="MXI412" s="1309"/>
      <c r="MXJ412" s="1309"/>
      <c r="MXK412" s="1309"/>
      <c r="MXL412" s="1309"/>
      <c r="MXM412" s="1309"/>
      <c r="MXN412" s="1309"/>
      <c r="MXO412" s="1309"/>
      <c r="MXP412" s="1309"/>
      <c r="MXQ412" s="1309"/>
      <c r="MXR412" s="1309"/>
      <c r="MXS412" s="1309"/>
      <c r="MXT412" s="1309"/>
      <c r="MXU412" s="1309"/>
      <c r="MXV412" s="1309"/>
      <c r="MXW412" s="1309"/>
      <c r="MXX412" s="1309"/>
      <c r="MXY412" s="1309"/>
      <c r="MXZ412" s="1309"/>
      <c r="MYA412" s="1309"/>
      <c r="MYB412" s="1309"/>
      <c r="MYC412" s="1309"/>
      <c r="MYD412" s="1309"/>
      <c r="MYE412" s="1309"/>
      <c r="MYF412" s="1309"/>
      <c r="MYG412" s="1309"/>
      <c r="MYH412" s="1309"/>
      <c r="MYI412" s="1309"/>
      <c r="MYJ412" s="1309"/>
      <c r="MYK412" s="1309"/>
      <c r="MYL412" s="1309"/>
      <c r="MYM412" s="1309"/>
      <c r="MYN412" s="1309"/>
      <c r="MYO412" s="1309"/>
      <c r="MYP412" s="1309"/>
      <c r="MYQ412" s="1309"/>
      <c r="MYR412" s="1309"/>
      <c r="MYS412" s="1309"/>
      <c r="MYT412" s="1309"/>
      <c r="MYU412" s="1309"/>
      <c r="MYV412" s="1309"/>
      <c r="MYW412" s="1309"/>
      <c r="MYX412" s="1309"/>
      <c r="MYY412" s="1309"/>
      <c r="MYZ412" s="1309"/>
      <c r="MZA412" s="1309"/>
      <c r="MZB412" s="1309"/>
      <c r="MZC412" s="1309"/>
      <c r="MZD412" s="1309"/>
      <c r="MZE412" s="1309"/>
      <c r="MZF412" s="1309"/>
      <c r="MZG412" s="1309"/>
      <c r="MZH412" s="1309"/>
      <c r="MZI412" s="1309"/>
      <c r="MZJ412" s="1309"/>
      <c r="MZK412" s="1309"/>
      <c r="MZL412" s="1309"/>
      <c r="MZM412" s="1309"/>
      <c r="MZN412" s="1309"/>
      <c r="MZO412" s="1309"/>
      <c r="MZP412" s="1309"/>
      <c r="MZQ412" s="1309"/>
      <c r="MZR412" s="1309"/>
      <c r="MZS412" s="1309"/>
      <c r="MZT412" s="1309"/>
      <c r="MZU412" s="1309"/>
      <c r="MZV412" s="1309"/>
      <c r="MZW412" s="1309"/>
      <c r="MZX412" s="1309"/>
      <c r="MZY412" s="1309"/>
      <c r="MZZ412" s="1309"/>
      <c r="NAA412" s="1309"/>
      <c r="NAB412" s="1309"/>
      <c r="NAC412" s="1309"/>
      <c r="NAD412" s="1309"/>
      <c r="NAE412" s="1309"/>
      <c r="NAF412" s="1309"/>
      <c r="NAG412" s="1309"/>
      <c r="NAH412" s="1309"/>
      <c r="NAI412" s="1309"/>
      <c r="NAJ412" s="1309"/>
      <c r="NAK412" s="1309"/>
      <c r="NAL412" s="1309"/>
      <c r="NAM412" s="1309"/>
      <c r="NAN412" s="1309"/>
      <c r="NAO412" s="1309"/>
      <c r="NAP412" s="1309"/>
      <c r="NAQ412" s="1309"/>
      <c r="NAR412" s="1309"/>
      <c r="NAS412" s="1309"/>
      <c r="NAT412" s="1309"/>
      <c r="NAU412" s="1309"/>
      <c r="NAV412" s="1309"/>
      <c r="NAW412" s="1309"/>
      <c r="NAX412" s="1309"/>
      <c r="NAY412" s="1309"/>
      <c r="NAZ412" s="1309"/>
      <c r="NBA412" s="1309"/>
      <c r="NBB412" s="1309"/>
      <c r="NBC412" s="1309"/>
      <c r="NBD412" s="1309"/>
      <c r="NBE412" s="1309"/>
      <c r="NBF412" s="1309"/>
      <c r="NBG412" s="1309"/>
      <c r="NBH412" s="1309"/>
      <c r="NBI412" s="1309"/>
      <c r="NBJ412" s="1309"/>
      <c r="NBK412" s="1309"/>
      <c r="NBL412" s="1309"/>
      <c r="NBM412" s="1309"/>
      <c r="NBN412" s="1309"/>
      <c r="NBO412" s="1309"/>
      <c r="NBP412" s="1309"/>
      <c r="NBQ412" s="1309"/>
      <c r="NBR412" s="1309"/>
      <c r="NBS412" s="1309"/>
      <c r="NBT412" s="1309"/>
      <c r="NBU412" s="1309"/>
      <c r="NBV412" s="1309"/>
      <c r="NBW412" s="1309"/>
      <c r="NBX412" s="1309"/>
      <c r="NBY412" s="1309"/>
      <c r="NBZ412" s="1309"/>
      <c r="NCA412" s="1309"/>
      <c r="NCB412" s="1309"/>
      <c r="NCC412" s="1309"/>
      <c r="NCD412" s="1309"/>
      <c r="NCE412" s="1309"/>
      <c r="NCF412" s="1309"/>
      <c r="NCG412" s="1309"/>
      <c r="NCH412" s="1309"/>
      <c r="NCI412" s="1309"/>
      <c r="NCJ412" s="1309"/>
      <c r="NCK412" s="1309"/>
      <c r="NCL412" s="1309"/>
      <c r="NCM412" s="1309"/>
      <c r="NCN412" s="1309"/>
      <c r="NCO412" s="1309"/>
      <c r="NCP412" s="1309"/>
      <c r="NCQ412" s="1309"/>
      <c r="NCR412" s="1309"/>
      <c r="NCS412" s="1309"/>
      <c r="NCT412" s="1309"/>
      <c r="NCU412" s="1309"/>
      <c r="NCV412" s="1309"/>
      <c r="NCW412" s="1309"/>
      <c r="NCX412" s="1309"/>
      <c r="NCY412" s="1309"/>
      <c r="NCZ412" s="1309"/>
      <c r="NDA412" s="1309"/>
      <c r="NDB412" s="1309"/>
      <c r="NDC412" s="1309"/>
      <c r="NDD412" s="1309"/>
      <c r="NDE412" s="1309"/>
      <c r="NDF412" s="1309"/>
      <c r="NDG412" s="1309"/>
      <c r="NDH412" s="1309"/>
      <c r="NDI412" s="1309"/>
      <c r="NDJ412" s="1309"/>
      <c r="NDK412" s="1309"/>
      <c r="NDL412" s="1309"/>
      <c r="NDM412" s="1309"/>
      <c r="NDN412" s="1309"/>
      <c r="NDO412" s="1309"/>
      <c r="NDP412" s="1309"/>
      <c r="NDQ412" s="1309"/>
      <c r="NDR412" s="1309"/>
      <c r="NDS412" s="1309"/>
      <c r="NDT412" s="1309"/>
      <c r="NDU412" s="1309"/>
      <c r="NDV412" s="1309"/>
      <c r="NDW412" s="1309"/>
      <c r="NDX412" s="1309"/>
      <c r="NDY412" s="1309"/>
      <c r="NDZ412" s="1309"/>
      <c r="NEA412" s="1309"/>
      <c r="NEB412" s="1309"/>
      <c r="NEC412" s="1309"/>
      <c r="NED412" s="1309"/>
      <c r="NEE412" s="1309"/>
      <c r="NEF412" s="1309"/>
      <c r="NEG412" s="1309"/>
      <c r="NEH412" s="1309"/>
      <c r="NEI412" s="1309"/>
      <c r="NEJ412" s="1309"/>
      <c r="NEK412" s="1309"/>
      <c r="NEL412" s="1309"/>
      <c r="NEM412" s="1309"/>
      <c r="NEN412" s="1309"/>
      <c r="NEO412" s="1309"/>
      <c r="NEP412" s="1309"/>
      <c r="NEQ412" s="1309"/>
      <c r="NER412" s="1309"/>
      <c r="NES412" s="1309"/>
      <c r="NET412" s="1309"/>
      <c r="NEU412" s="1309"/>
      <c r="NEV412" s="1309"/>
      <c r="NEW412" s="1309"/>
      <c r="NEX412" s="1309"/>
      <c r="NEY412" s="1309"/>
      <c r="NEZ412" s="1309"/>
      <c r="NFA412" s="1309"/>
      <c r="NFB412" s="1309"/>
      <c r="NFC412" s="1309"/>
      <c r="NFD412" s="1309"/>
      <c r="NFE412" s="1309"/>
      <c r="NFF412" s="1309"/>
      <c r="NFG412" s="1309"/>
      <c r="NFH412" s="1309"/>
      <c r="NFI412" s="1309"/>
      <c r="NFJ412" s="1309"/>
      <c r="NFK412" s="1309"/>
      <c r="NFL412" s="1309"/>
      <c r="NFM412" s="1309"/>
      <c r="NFN412" s="1309"/>
      <c r="NFO412" s="1309"/>
      <c r="NFP412" s="1309"/>
      <c r="NFQ412" s="1309"/>
      <c r="NFR412" s="1309"/>
      <c r="NFS412" s="1309"/>
      <c r="NFT412" s="1309"/>
      <c r="NFU412" s="1309"/>
      <c r="NFV412" s="1309"/>
      <c r="NFW412" s="1309"/>
      <c r="NFX412" s="1309"/>
      <c r="NFY412" s="1309"/>
      <c r="NFZ412" s="1309"/>
      <c r="NGA412" s="1309"/>
      <c r="NGB412" s="1309"/>
      <c r="NGC412" s="1309"/>
      <c r="NGD412" s="1309"/>
      <c r="NGE412" s="1309"/>
      <c r="NGF412" s="1309"/>
      <c r="NGG412" s="1309"/>
      <c r="NGH412" s="1309"/>
      <c r="NGI412" s="1309"/>
      <c r="NGJ412" s="1309"/>
      <c r="NGK412" s="1309"/>
      <c r="NGL412" s="1309"/>
      <c r="NGM412" s="1309"/>
      <c r="NGN412" s="1309"/>
      <c r="NGO412" s="1309"/>
      <c r="NGP412" s="1309"/>
      <c r="NGQ412" s="1309"/>
      <c r="NGR412" s="1309"/>
      <c r="NGS412" s="1309"/>
      <c r="NGT412" s="1309"/>
      <c r="NGU412" s="1309"/>
      <c r="NGV412" s="1309"/>
      <c r="NGW412" s="1309"/>
      <c r="NGX412" s="1309"/>
      <c r="NGY412" s="1309"/>
      <c r="NGZ412" s="1309"/>
      <c r="NHA412" s="1309"/>
      <c r="NHB412" s="1309"/>
      <c r="NHC412" s="1309"/>
      <c r="NHD412" s="1309"/>
      <c r="NHE412" s="1309"/>
      <c r="NHF412" s="1309"/>
      <c r="NHG412" s="1309"/>
      <c r="NHH412" s="1309"/>
      <c r="NHI412" s="1309"/>
      <c r="NHJ412" s="1309"/>
      <c r="NHK412" s="1309"/>
      <c r="NHL412" s="1309"/>
      <c r="NHM412" s="1309"/>
      <c r="NHN412" s="1309"/>
      <c r="NHO412" s="1309"/>
      <c r="NHP412" s="1309"/>
      <c r="NHQ412" s="1309"/>
      <c r="NHR412" s="1309"/>
      <c r="NHS412" s="1309"/>
      <c r="NHT412" s="1309"/>
      <c r="NHU412" s="1309"/>
      <c r="NHV412" s="1309"/>
      <c r="NHW412" s="1309"/>
      <c r="NHX412" s="1309"/>
      <c r="NHY412" s="1309"/>
      <c r="NHZ412" s="1309"/>
      <c r="NIA412" s="1309"/>
      <c r="NIB412" s="1309"/>
      <c r="NIC412" s="1309"/>
      <c r="NID412" s="1309"/>
      <c r="NIE412" s="1309"/>
      <c r="NIF412" s="1309"/>
      <c r="NIG412" s="1309"/>
      <c r="NIH412" s="1309"/>
      <c r="NII412" s="1309"/>
      <c r="NIJ412" s="1309"/>
      <c r="NIK412" s="1309"/>
      <c r="NIL412" s="1309"/>
      <c r="NIM412" s="1309"/>
      <c r="NIN412" s="1309"/>
      <c r="NIO412" s="1309"/>
      <c r="NIP412" s="1309"/>
      <c r="NIQ412" s="1309"/>
      <c r="NIR412" s="1309"/>
      <c r="NIS412" s="1309"/>
      <c r="NIT412" s="1309"/>
      <c r="NIU412" s="1309"/>
      <c r="NIV412" s="1309"/>
      <c r="NIW412" s="1309"/>
      <c r="NIX412" s="1309"/>
      <c r="NIY412" s="1309"/>
      <c r="NIZ412" s="1309"/>
      <c r="NJA412" s="1309"/>
      <c r="NJB412" s="1309"/>
      <c r="NJC412" s="1309"/>
      <c r="NJD412" s="1309"/>
      <c r="NJE412" s="1309"/>
      <c r="NJF412" s="1309"/>
      <c r="NJG412" s="1309"/>
      <c r="NJH412" s="1309"/>
      <c r="NJI412" s="1309"/>
      <c r="NJJ412" s="1309"/>
      <c r="NJK412" s="1309"/>
      <c r="NJL412" s="1309"/>
      <c r="NJM412" s="1309"/>
      <c r="NJN412" s="1309"/>
      <c r="NJO412" s="1309"/>
      <c r="NJP412" s="1309"/>
      <c r="NJQ412" s="1309"/>
      <c r="NJR412" s="1309"/>
      <c r="NJS412" s="1309"/>
      <c r="NJT412" s="1309"/>
      <c r="NJU412" s="1309"/>
      <c r="NJV412" s="1309"/>
      <c r="NJW412" s="1309"/>
      <c r="NJX412" s="1309"/>
      <c r="NJY412" s="1309"/>
      <c r="NJZ412" s="1309"/>
      <c r="NKA412" s="1309"/>
      <c r="NKB412" s="1309"/>
      <c r="NKC412" s="1309"/>
      <c r="NKD412" s="1309"/>
      <c r="NKE412" s="1309"/>
      <c r="NKF412" s="1309"/>
      <c r="NKG412" s="1309"/>
      <c r="NKH412" s="1309"/>
      <c r="NKI412" s="1309"/>
      <c r="NKJ412" s="1309"/>
      <c r="NKK412" s="1309"/>
      <c r="NKL412" s="1309"/>
      <c r="NKM412" s="1309"/>
      <c r="NKN412" s="1309"/>
      <c r="NKO412" s="1309"/>
      <c r="NKP412" s="1309"/>
      <c r="NKQ412" s="1309"/>
      <c r="NKR412" s="1309"/>
      <c r="NKS412" s="1309"/>
      <c r="NKT412" s="1309"/>
      <c r="NKU412" s="1309"/>
      <c r="NKV412" s="1309"/>
      <c r="NKW412" s="1309"/>
      <c r="NKX412" s="1309"/>
      <c r="NKY412" s="1309"/>
      <c r="NKZ412" s="1309"/>
      <c r="NLA412" s="1309"/>
      <c r="NLB412" s="1309"/>
      <c r="NLC412" s="1309"/>
      <c r="NLD412" s="1309"/>
      <c r="NLE412" s="1309"/>
      <c r="NLF412" s="1309"/>
      <c r="NLG412" s="1309"/>
      <c r="NLH412" s="1309"/>
      <c r="NLI412" s="1309"/>
      <c r="NLJ412" s="1309"/>
      <c r="NLK412" s="1309"/>
      <c r="NLL412" s="1309"/>
      <c r="NLM412" s="1309"/>
      <c r="NLN412" s="1309"/>
      <c r="NLO412" s="1309"/>
      <c r="NLP412" s="1309"/>
      <c r="NLQ412" s="1309"/>
      <c r="NLR412" s="1309"/>
      <c r="NLS412" s="1309"/>
      <c r="NLT412" s="1309"/>
      <c r="NLU412" s="1309"/>
      <c r="NLV412" s="1309"/>
      <c r="NLW412" s="1309"/>
      <c r="NLX412" s="1309"/>
      <c r="NLY412" s="1309"/>
      <c r="NLZ412" s="1309"/>
      <c r="NMA412" s="1309"/>
      <c r="NMB412" s="1309"/>
      <c r="NMC412" s="1309"/>
      <c r="NMD412" s="1309"/>
      <c r="NME412" s="1309"/>
      <c r="NMF412" s="1309"/>
      <c r="NMG412" s="1309"/>
      <c r="NMH412" s="1309"/>
      <c r="NMI412" s="1309"/>
      <c r="NMJ412" s="1309"/>
      <c r="NMK412" s="1309"/>
      <c r="NML412" s="1309"/>
      <c r="NMM412" s="1309"/>
      <c r="NMN412" s="1309"/>
      <c r="NMO412" s="1309"/>
      <c r="NMP412" s="1309"/>
      <c r="NMQ412" s="1309"/>
      <c r="NMR412" s="1309"/>
      <c r="NMS412" s="1309"/>
      <c r="NMT412" s="1309"/>
      <c r="NMU412" s="1309"/>
      <c r="NMV412" s="1309"/>
      <c r="NMW412" s="1309"/>
      <c r="NMX412" s="1309"/>
      <c r="NMY412" s="1309"/>
      <c r="NMZ412" s="1309"/>
      <c r="NNA412" s="1309"/>
      <c r="NNB412" s="1309"/>
      <c r="NNC412" s="1309"/>
      <c r="NND412" s="1309"/>
      <c r="NNE412" s="1309"/>
      <c r="NNF412" s="1309"/>
      <c r="NNG412" s="1309"/>
      <c r="NNH412" s="1309"/>
      <c r="NNI412" s="1309"/>
      <c r="NNJ412" s="1309"/>
      <c r="NNK412" s="1309"/>
      <c r="NNL412" s="1309"/>
      <c r="NNM412" s="1309"/>
      <c r="NNN412" s="1309"/>
      <c r="NNO412" s="1309"/>
      <c r="NNP412" s="1309"/>
      <c r="NNQ412" s="1309"/>
      <c r="NNR412" s="1309"/>
      <c r="NNS412" s="1309"/>
      <c r="NNT412" s="1309"/>
      <c r="NNU412" s="1309"/>
      <c r="NNV412" s="1309"/>
      <c r="NNW412" s="1309"/>
      <c r="NNX412" s="1309"/>
      <c r="NNY412" s="1309"/>
      <c r="NNZ412" s="1309"/>
      <c r="NOA412" s="1309"/>
      <c r="NOB412" s="1309"/>
      <c r="NOC412" s="1309"/>
      <c r="NOD412" s="1309"/>
      <c r="NOE412" s="1309"/>
      <c r="NOF412" s="1309"/>
      <c r="NOG412" s="1309"/>
      <c r="NOH412" s="1309"/>
      <c r="NOI412" s="1309"/>
      <c r="NOJ412" s="1309"/>
      <c r="NOK412" s="1309"/>
      <c r="NOL412" s="1309"/>
      <c r="NOM412" s="1309"/>
      <c r="NON412" s="1309"/>
      <c r="NOO412" s="1309"/>
      <c r="NOP412" s="1309"/>
      <c r="NOQ412" s="1309"/>
      <c r="NOR412" s="1309"/>
      <c r="NOS412" s="1309"/>
      <c r="NOT412" s="1309"/>
      <c r="NOU412" s="1309"/>
      <c r="NOV412" s="1309"/>
      <c r="NOW412" s="1309"/>
      <c r="NOX412" s="1309"/>
      <c r="NOY412" s="1309"/>
      <c r="NOZ412" s="1309"/>
      <c r="NPA412" s="1309"/>
      <c r="NPB412" s="1309"/>
      <c r="NPC412" s="1309"/>
      <c r="NPD412" s="1309"/>
      <c r="NPE412" s="1309"/>
      <c r="NPF412" s="1309"/>
      <c r="NPG412" s="1309"/>
      <c r="NPH412" s="1309"/>
      <c r="NPI412" s="1309"/>
      <c r="NPJ412" s="1309"/>
      <c r="NPK412" s="1309"/>
      <c r="NPL412" s="1309"/>
      <c r="NPM412" s="1309"/>
      <c r="NPN412" s="1309"/>
      <c r="NPO412" s="1309"/>
      <c r="NPP412" s="1309"/>
      <c r="NPQ412" s="1309"/>
      <c r="NPR412" s="1309"/>
      <c r="NPS412" s="1309"/>
      <c r="NPT412" s="1309"/>
      <c r="NPU412" s="1309"/>
      <c r="NPV412" s="1309"/>
      <c r="NPW412" s="1309"/>
      <c r="NPX412" s="1309"/>
      <c r="NPY412" s="1309"/>
      <c r="NPZ412" s="1309"/>
      <c r="NQA412" s="1309"/>
      <c r="NQB412" s="1309"/>
      <c r="NQC412" s="1309"/>
      <c r="NQD412" s="1309"/>
      <c r="NQE412" s="1309"/>
      <c r="NQF412" s="1309"/>
      <c r="NQG412" s="1309"/>
      <c r="NQH412" s="1309"/>
      <c r="NQI412" s="1309"/>
      <c r="NQJ412" s="1309"/>
      <c r="NQK412" s="1309"/>
      <c r="NQL412" s="1309"/>
      <c r="NQM412" s="1309"/>
      <c r="NQN412" s="1309"/>
      <c r="NQO412" s="1309"/>
      <c r="NQP412" s="1309"/>
      <c r="NQQ412" s="1309"/>
      <c r="NQR412" s="1309"/>
      <c r="NQS412" s="1309"/>
      <c r="NQT412" s="1309"/>
      <c r="NQU412" s="1309"/>
      <c r="NQV412" s="1309"/>
      <c r="NQW412" s="1309"/>
      <c r="NQX412" s="1309"/>
      <c r="NQY412" s="1309"/>
      <c r="NQZ412" s="1309"/>
      <c r="NRA412" s="1309"/>
      <c r="NRB412" s="1309"/>
      <c r="NRC412" s="1309"/>
      <c r="NRD412" s="1309"/>
      <c r="NRE412" s="1309"/>
      <c r="NRF412" s="1309"/>
      <c r="NRG412" s="1309"/>
      <c r="NRH412" s="1309"/>
      <c r="NRI412" s="1309"/>
      <c r="NRJ412" s="1309"/>
      <c r="NRK412" s="1309"/>
      <c r="NRL412" s="1309"/>
      <c r="NRM412" s="1309"/>
      <c r="NRN412" s="1309"/>
      <c r="NRO412" s="1309"/>
      <c r="NRP412" s="1309"/>
      <c r="NRQ412" s="1309"/>
      <c r="NRR412" s="1309"/>
      <c r="NRS412" s="1309"/>
      <c r="NRT412" s="1309"/>
      <c r="NRU412" s="1309"/>
      <c r="NRV412" s="1309"/>
      <c r="NRW412" s="1309"/>
      <c r="NRX412" s="1309"/>
      <c r="NRY412" s="1309"/>
      <c r="NRZ412" s="1309"/>
      <c r="NSA412" s="1309"/>
      <c r="NSB412" s="1309"/>
      <c r="NSC412" s="1309"/>
      <c r="NSD412" s="1309"/>
      <c r="NSE412" s="1309"/>
      <c r="NSF412" s="1309"/>
      <c r="NSG412" s="1309"/>
      <c r="NSH412" s="1309"/>
      <c r="NSI412" s="1309"/>
      <c r="NSJ412" s="1309"/>
      <c r="NSK412" s="1309"/>
      <c r="NSL412" s="1309"/>
      <c r="NSM412" s="1309"/>
      <c r="NSN412" s="1309"/>
      <c r="NSO412" s="1309"/>
      <c r="NSP412" s="1309"/>
      <c r="NSQ412" s="1309"/>
      <c r="NSR412" s="1309"/>
      <c r="NSS412" s="1309"/>
      <c r="NST412" s="1309"/>
      <c r="NSU412" s="1309"/>
      <c r="NSV412" s="1309"/>
      <c r="NSW412" s="1309"/>
      <c r="NSX412" s="1309"/>
      <c r="NSY412" s="1309"/>
      <c r="NSZ412" s="1309"/>
      <c r="NTA412" s="1309"/>
      <c r="NTB412" s="1309"/>
      <c r="NTC412" s="1309"/>
      <c r="NTD412" s="1309"/>
      <c r="NTE412" s="1309"/>
      <c r="NTF412" s="1309"/>
      <c r="NTG412" s="1309"/>
      <c r="NTH412" s="1309"/>
      <c r="NTI412" s="1309"/>
      <c r="NTJ412" s="1309"/>
      <c r="NTK412" s="1309"/>
      <c r="NTL412" s="1309"/>
      <c r="NTM412" s="1309"/>
      <c r="NTN412" s="1309"/>
      <c r="NTO412" s="1309"/>
      <c r="NTP412" s="1309"/>
      <c r="NTQ412" s="1309"/>
      <c r="NTR412" s="1309"/>
      <c r="NTS412" s="1309"/>
      <c r="NTT412" s="1309"/>
      <c r="NTU412" s="1309"/>
      <c r="NTV412" s="1309"/>
      <c r="NTW412" s="1309"/>
      <c r="NTX412" s="1309"/>
      <c r="NTY412" s="1309"/>
      <c r="NTZ412" s="1309"/>
      <c r="NUA412" s="1309"/>
      <c r="NUB412" s="1309"/>
      <c r="NUC412" s="1309"/>
      <c r="NUD412" s="1309"/>
      <c r="NUE412" s="1309"/>
      <c r="NUF412" s="1309"/>
      <c r="NUG412" s="1309"/>
      <c r="NUH412" s="1309"/>
      <c r="NUI412" s="1309"/>
      <c r="NUJ412" s="1309"/>
      <c r="NUK412" s="1309"/>
      <c r="NUL412" s="1309"/>
      <c r="NUM412" s="1309"/>
      <c r="NUN412" s="1309"/>
      <c r="NUO412" s="1309"/>
      <c r="NUP412" s="1309"/>
      <c r="NUQ412" s="1309"/>
      <c r="NUR412" s="1309"/>
      <c r="NUS412" s="1309"/>
      <c r="NUT412" s="1309"/>
      <c r="NUU412" s="1309"/>
      <c r="NUV412" s="1309"/>
      <c r="NUW412" s="1309"/>
      <c r="NUX412" s="1309"/>
      <c r="NUY412" s="1309"/>
      <c r="NUZ412" s="1309"/>
      <c r="NVA412" s="1309"/>
      <c r="NVB412" s="1309"/>
      <c r="NVC412" s="1309"/>
      <c r="NVD412" s="1309"/>
      <c r="NVE412" s="1309"/>
      <c r="NVF412" s="1309"/>
      <c r="NVG412" s="1309"/>
      <c r="NVH412" s="1309"/>
      <c r="NVI412" s="1309"/>
      <c r="NVJ412" s="1309"/>
      <c r="NVK412" s="1309"/>
      <c r="NVL412" s="1309"/>
      <c r="NVM412" s="1309"/>
      <c r="NVN412" s="1309"/>
      <c r="NVO412" s="1309"/>
      <c r="NVP412" s="1309"/>
      <c r="NVQ412" s="1309"/>
      <c r="NVR412" s="1309"/>
      <c r="NVS412" s="1309"/>
      <c r="NVT412" s="1309"/>
      <c r="NVU412" s="1309"/>
      <c r="NVV412" s="1309"/>
      <c r="NVW412" s="1309"/>
      <c r="NVX412" s="1309"/>
      <c r="NVY412" s="1309"/>
      <c r="NVZ412" s="1309"/>
      <c r="NWA412" s="1309"/>
      <c r="NWB412" s="1309"/>
      <c r="NWC412" s="1309"/>
      <c r="NWD412" s="1309"/>
      <c r="NWE412" s="1309"/>
      <c r="NWF412" s="1309"/>
      <c r="NWG412" s="1309"/>
      <c r="NWH412" s="1309"/>
      <c r="NWI412" s="1309"/>
      <c r="NWJ412" s="1309"/>
      <c r="NWK412" s="1309"/>
      <c r="NWL412" s="1309"/>
      <c r="NWM412" s="1309"/>
      <c r="NWN412" s="1309"/>
      <c r="NWO412" s="1309"/>
      <c r="NWP412" s="1309"/>
      <c r="NWQ412" s="1309"/>
      <c r="NWR412" s="1309"/>
      <c r="NWS412" s="1309"/>
      <c r="NWT412" s="1309"/>
      <c r="NWU412" s="1309"/>
      <c r="NWV412" s="1309"/>
      <c r="NWW412" s="1309"/>
      <c r="NWX412" s="1309"/>
      <c r="NWY412" s="1309"/>
      <c r="NWZ412" s="1309"/>
      <c r="NXA412" s="1309"/>
      <c r="NXB412" s="1309"/>
      <c r="NXC412" s="1309"/>
      <c r="NXD412" s="1309"/>
      <c r="NXE412" s="1309"/>
      <c r="NXF412" s="1309"/>
      <c r="NXG412" s="1309"/>
      <c r="NXH412" s="1309"/>
      <c r="NXI412" s="1309"/>
      <c r="NXJ412" s="1309"/>
      <c r="NXK412" s="1309"/>
      <c r="NXL412" s="1309"/>
      <c r="NXM412" s="1309"/>
      <c r="NXN412" s="1309"/>
      <c r="NXO412" s="1309"/>
      <c r="NXP412" s="1309"/>
      <c r="NXQ412" s="1309"/>
      <c r="NXR412" s="1309"/>
      <c r="NXS412" s="1309"/>
      <c r="NXT412" s="1309"/>
      <c r="NXU412" s="1309"/>
      <c r="NXV412" s="1309"/>
      <c r="NXW412" s="1309"/>
      <c r="NXX412" s="1309"/>
      <c r="NXY412" s="1309"/>
      <c r="NXZ412" s="1309"/>
      <c r="NYA412" s="1309"/>
      <c r="NYB412" s="1309"/>
      <c r="NYC412" s="1309"/>
      <c r="NYD412" s="1309"/>
      <c r="NYE412" s="1309"/>
      <c r="NYF412" s="1309"/>
      <c r="NYG412" s="1309"/>
      <c r="NYH412" s="1309"/>
      <c r="NYI412" s="1309"/>
      <c r="NYJ412" s="1309"/>
      <c r="NYK412" s="1309"/>
      <c r="NYL412" s="1309"/>
      <c r="NYM412" s="1309"/>
      <c r="NYN412" s="1309"/>
      <c r="NYO412" s="1309"/>
      <c r="NYP412" s="1309"/>
      <c r="NYQ412" s="1309"/>
      <c r="NYR412" s="1309"/>
      <c r="NYS412" s="1309"/>
      <c r="NYT412" s="1309"/>
      <c r="NYU412" s="1309"/>
      <c r="NYV412" s="1309"/>
      <c r="NYW412" s="1309"/>
      <c r="NYX412" s="1309"/>
      <c r="NYY412" s="1309"/>
      <c r="NYZ412" s="1309"/>
      <c r="NZA412" s="1309"/>
      <c r="NZB412" s="1309"/>
      <c r="NZC412" s="1309"/>
      <c r="NZD412" s="1309"/>
      <c r="NZE412" s="1309"/>
      <c r="NZF412" s="1309"/>
      <c r="NZG412" s="1309"/>
      <c r="NZH412" s="1309"/>
      <c r="NZI412" s="1309"/>
      <c r="NZJ412" s="1309"/>
      <c r="NZK412" s="1309"/>
      <c r="NZL412" s="1309"/>
      <c r="NZM412" s="1309"/>
      <c r="NZN412" s="1309"/>
      <c r="NZO412" s="1309"/>
      <c r="NZP412" s="1309"/>
      <c r="NZQ412" s="1309"/>
      <c r="NZR412" s="1309"/>
      <c r="NZS412" s="1309"/>
      <c r="NZT412" s="1309"/>
      <c r="NZU412" s="1309"/>
      <c r="NZV412" s="1309"/>
      <c r="NZW412" s="1309"/>
      <c r="NZX412" s="1309"/>
      <c r="NZY412" s="1309"/>
      <c r="NZZ412" s="1309"/>
      <c r="OAA412" s="1309"/>
      <c r="OAB412" s="1309"/>
      <c r="OAC412" s="1309"/>
      <c r="OAD412" s="1309"/>
      <c r="OAE412" s="1309"/>
      <c r="OAF412" s="1309"/>
      <c r="OAG412" s="1309"/>
      <c r="OAH412" s="1309"/>
      <c r="OAI412" s="1309"/>
      <c r="OAJ412" s="1309"/>
      <c r="OAK412" s="1309"/>
      <c r="OAL412" s="1309"/>
      <c r="OAM412" s="1309"/>
      <c r="OAN412" s="1309"/>
      <c r="OAO412" s="1309"/>
      <c r="OAP412" s="1309"/>
      <c r="OAQ412" s="1309"/>
      <c r="OAR412" s="1309"/>
      <c r="OAS412" s="1309"/>
      <c r="OAT412" s="1309"/>
      <c r="OAU412" s="1309"/>
      <c r="OAV412" s="1309"/>
      <c r="OAW412" s="1309"/>
      <c r="OAX412" s="1309"/>
      <c r="OAY412" s="1309"/>
      <c r="OAZ412" s="1309"/>
      <c r="OBA412" s="1309"/>
      <c r="OBB412" s="1309"/>
      <c r="OBC412" s="1309"/>
      <c r="OBD412" s="1309"/>
      <c r="OBE412" s="1309"/>
      <c r="OBF412" s="1309"/>
      <c r="OBG412" s="1309"/>
      <c r="OBH412" s="1309"/>
      <c r="OBI412" s="1309"/>
      <c r="OBJ412" s="1309"/>
      <c r="OBK412" s="1309"/>
      <c r="OBL412" s="1309"/>
      <c r="OBM412" s="1309"/>
      <c r="OBN412" s="1309"/>
      <c r="OBO412" s="1309"/>
      <c r="OBP412" s="1309"/>
      <c r="OBQ412" s="1309"/>
      <c r="OBR412" s="1309"/>
      <c r="OBS412" s="1309"/>
      <c r="OBT412" s="1309"/>
      <c r="OBU412" s="1309"/>
      <c r="OBV412" s="1309"/>
      <c r="OBW412" s="1309"/>
      <c r="OBX412" s="1309"/>
      <c r="OBY412" s="1309"/>
      <c r="OBZ412" s="1309"/>
      <c r="OCA412" s="1309"/>
      <c r="OCB412" s="1309"/>
      <c r="OCC412" s="1309"/>
      <c r="OCD412" s="1309"/>
      <c r="OCE412" s="1309"/>
      <c r="OCF412" s="1309"/>
      <c r="OCG412" s="1309"/>
      <c r="OCH412" s="1309"/>
      <c r="OCI412" s="1309"/>
      <c r="OCJ412" s="1309"/>
      <c r="OCK412" s="1309"/>
      <c r="OCL412" s="1309"/>
      <c r="OCM412" s="1309"/>
      <c r="OCN412" s="1309"/>
      <c r="OCO412" s="1309"/>
      <c r="OCP412" s="1309"/>
      <c r="OCQ412" s="1309"/>
      <c r="OCR412" s="1309"/>
      <c r="OCS412" s="1309"/>
      <c r="OCT412" s="1309"/>
      <c r="OCU412" s="1309"/>
      <c r="OCV412" s="1309"/>
      <c r="OCW412" s="1309"/>
      <c r="OCX412" s="1309"/>
      <c r="OCY412" s="1309"/>
      <c r="OCZ412" s="1309"/>
      <c r="ODA412" s="1309"/>
      <c r="ODB412" s="1309"/>
      <c r="ODC412" s="1309"/>
      <c r="ODD412" s="1309"/>
      <c r="ODE412" s="1309"/>
      <c r="ODF412" s="1309"/>
      <c r="ODG412" s="1309"/>
      <c r="ODH412" s="1309"/>
      <c r="ODI412" s="1309"/>
      <c r="ODJ412" s="1309"/>
      <c r="ODK412" s="1309"/>
      <c r="ODL412" s="1309"/>
      <c r="ODM412" s="1309"/>
      <c r="ODN412" s="1309"/>
      <c r="ODO412" s="1309"/>
      <c r="ODP412" s="1309"/>
      <c r="ODQ412" s="1309"/>
      <c r="ODR412" s="1309"/>
      <c r="ODS412" s="1309"/>
      <c r="ODT412" s="1309"/>
      <c r="ODU412" s="1309"/>
      <c r="ODV412" s="1309"/>
      <c r="ODW412" s="1309"/>
      <c r="ODX412" s="1309"/>
      <c r="ODY412" s="1309"/>
      <c r="ODZ412" s="1309"/>
      <c r="OEA412" s="1309"/>
      <c r="OEB412" s="1309"/>
      <c r="OEC412" s="1309"/>
      <c r="OED412" s="1309"/>
      <c r="OEE412" s="1309"/>
      <c r="OEF412" s="1309"/>
      <c r="OEG412" s="1309"/>
      <c r="OEH412" s="1309"/>
      <c r="OEI412" s="1309"/>
      <c r="OEJ412" s="1309"/>
      <c r="OEK412" s="1309"/>
      <c r="OEL412" s="1309"/>
      <c r="OEM412" s="1309"/>
      <c r="OEN412" s="1309"/>
      <c r="OEO412" s="1309"/>
      <c r="OEP412" s="1309"/>
      <c r="OEQ412" s="1309"/>
      <c r="OER412" s="1309"/>
      <c r="OES412" s="1309"/>
      <c r="OET412" s="1309"/>
      <c r="OEU412" s="1309"/>
      <c r="OEV412" s="1309"/>
      <c r="OEW412" s="1309"/>
      <c r="OEX412" s="1309"/>
      <c r="OEY412" s="1309"/>
      <c r="OEZ412" s="1309"/>
      <c r="OFA412" s="1309"/>
      <c r="OFB412" s="1309"/>
      <c r="OFC412" s="1309"/>
      <c r="OFD412" s="1309"/>
      <c r="OFE412" s="1309"/>
      <c r="OFF412" s="1309"/>
      <c r="OFG412" s="1309"/>
      <c r="OFH412" s="1309"/>
      <c r="OFI412" s="1309"/>
      <c r="OFJ412" s="1309"/>
      <c r="OFK412" s="1309"/>
      <c r="OFL412" s="1309"/>
      <c r="OFM412" s="1309"/>
      <c r="OFN412" s="1309"/>
      <c r="OFO412" s="1309"/>
      <c r="OFP412" s="1309"/>
      <c r="OFQ412" s="1309"/>
      <c r="OFR412" s="1309"/>
      <c r="OFS412" s="1309"/>
      <c r="OFT412" s="1309"/>
      <c r="OFU412" s="1309"/>
      <c r="OFV412" s="1309"/>
      <c r="OFW412" s="1309"/>
      <c r="OFX412" s="1309"/>
      <c r="OFY412" s="1309"/>
      <c r="OFZ412" s="1309"/>
      <c r="OGA412" s="1309"/>
      <c r="OGB412" s="1309"/>
      <c r="OGC412" s="1309"/>
      <c r="OGD412" s="1309"/>
      <c r="OGE412" s="1309"/>
      <c r="OGF412" s="1309"/>
      <c r="OGG412" s="1309"/>
      <c r="OGH412" s="1309"/>
      <c r="OGI412" s="1309"/>
      <c r="OGJ412" s="1309"/>
      <c r="OGK412" s="1309"/>
      <c r="OGL412" s="1309"/>
      <c r="OGM412" s="1309"/>
      <c r="OGN412" s="1309"/>
      <c r="OGO412" s="1309"/>
      <c r="OGP412" s="1309"/>
      <c r="OGQ412" s="1309"/>
      <c r="OGR412" s="1309"/>
      <c r="OGS412" s="1309"/>
      <c r="OGT412" s="1309"/>
      <c r="OGU412" s="1309"/>
      <c r="OGV412" s="1309"/>
      <c r="OGW412" s="1309"/>
      <c r="OGX412" s="1309"/>
      <c r="OGY412" s="1309"/>
      <c r="OGZ412" s="1309"/>
      <c r="OHA412" s="1309"/>
      <c r="OHB412" s="1309"/>
      <c r="OHC412" s="1309"/>
      <c r="OHD412" s="1309"/>
      <c r="OHE412" s="1309"/>
      <c r="OHF412" s="1309"/>
      <c r="OHG412" s="1309"/>
      <c r="OHH412" s="1309"/>
      <c r="OHI412" s="1309"/>
      <c r="OHJ412" s="1309"/>
      <c r="OHK412" s="1309"/>
      <c r="OHL412" s="1309"/>
      <c r="OHM412" s="1309"/>
      <c r="OHN412" s="1309"/>
      <c r="OHO412" s="1309"/>
      <c r="OHP412" s="1309"/>
      <c r="OHQ412" s="1309"/>
      <c r="OHR412" s="1309"/>
      <c r="OHS412" s="1309"/>
      <c r="OHT412" s="1309"/>
      <c r="OHU412" s="1309"/>
      <c r="OHV412" s="1309"/>
      <c r="OHW412" s="1309"/>
      <c r="OHX412" s="1309"/>
      <c r="OHY412" s="1309"/>
      <c r="OHZ412" s="1309"/>
      <c r="OIA412" s="1309"/>
      <c r="OIB412" s="1309"/>
      <c r="OIC412" s="1309"/>
      <c r="OID412" s="1309"/>
      <c r="OIE412" s="1309"/>
      <c r="OIF412" s="1309"/>
      <c r="OIG412" s="1309"/>
      <c r="OIH412" s="1309"/>
      <c r="OII412" s="1309"/>
      <c r="OIJ412" s="1309"/>
      <c r="OIK412" s="1309"/>
      <c r="OIL412" s="1309"/>
      <c r="OIM412" s="1309"/>
      <c r="OIN412" s="1309"/>
      <c r="OIO412" s="1309"/>
      <c r="OIP412" s="1309"/>
      <c r="OIQ412" s="1309"/>
      <c r="OIR412" s="1309"/>
      <c r="OIS412" s="1309"/>
      <c r="OIT412" s="1309"/>
      <c r="OIU412" s="1309"/>
      <c r="OIV412" s="1309"/>
      <c r="OIW412" s="1309"/>
      <c r="OIX412" s="1309"/>
      <c r="OIY412" s="1309"/>
      <c r="OIZ412" s="1309"/>
      <c r="OJA412" s="1309"/>
      <c r="OJB412" s="1309"/>
      <c r="OJC412" s="1309"/>
      <c r="OJD412" s="1309"/>
      <c r="OJE412" s="1309"/>
      <c r="OJF412" s="1309"/>
      <c r="OJG412" s="1309"/>
      <c r="OJH412" s="1309"/>
      <c r="OJI412" s="1309"/>
      <c r="OJJ412" s="1309"/>
      <c r="OJK412" s="1309"/>
      <c r="OJL412" s="1309"/>
      <c r="OJM412" s="1309"/>
      <c r="OJN412" s="1309"/>
      <c r="OJO412" s="1309"/>
      <c r="OJP412" s="1309"/>
      <c r="OJQ412" s="1309"/>
      <c r="OJR412" s="1309"/>
      <c r="OJS412" s="1309"/>
      <c r="OJT412" s="1309"/>
      <c r="OJU412" s="1309"/>
      <c r="OJV412" s="1309"/>
      <c r="OJW412" s="1309"/>
      <c r="OJX412" s="1309"/>
      <c r="OJY412" s="1309"/>
      <c r="OJZ412" s="1309"/>
      <c r="OKA412" s="1309"/>
      <c r="OKB412" s="1309"/>
      <c r="OKC412" s="1309"/>
      <c r="OKD412" s="1309"/>
      <c r="OKE412" s="1309"/>
      <c r="OKF412" s="1309"/>
      <c r="OKG412" s="1309"/>
      <c r="OKH412" s="1309"/>
      <c r="OKI412" s="1309"/>
      <c r="OKJ412" s="1309"/>
      <c r="OKK412" s="1309"/>
      <c r="OKL412" s="1309"/>
      <c r="OKM412" s="1309"/>
      <c r="OKN412" s="1309"/>
      <c r="OKO412" s="1309"/>
      <c r="OKP412" s="1309"/>
      <c r="OKQ412" s="1309"/>
      <c r="OKR412" s="1309"/>
      <c r="OKS412" s="1309"/>
      <c r="OKT412" s="1309"/>
      <c r="OKU412" s="1309"/>
      <c r="OKV412" s="1309"/>
      <c r="OKW412" s="1309"/>
      <c r="OKX412" s="1309"/>
      <c r="OKY412" s="1309"/>
      <c r="OKZ412" s="1309"/>
      <c r="OLA412" s="1309"/>
      <c r="OLB412" s="1309"/>
      <c r="OLC412" s="1309"/>
      <c r="OLD412" s="1309"/>
      <c r="OLE412" s="1309"/>
      <c r="OLF412" s="1309"/>
      <c r="OLG412" s="1309"/>
      <c r="OLH412" s="1309"/>
      <c r="OLI412" s="1309"/>
      <c r="OLJ412" s="1309"/>
      <c r="OLK412" s="1309"/>
      <c r="OLL412" s="1309"/>
      <c r="OLM412" s="1309"/>
      <c r="OLN412" s="1309"/>
      <c r="OLO412" s="1309"/>
      <c r="OLP412" s="1309"/>
      <c r="OLQ412" s="1309"/>
      <c r="OLR412" s="1309"/>
      <c r="OLS412" s="1309"/>
      <c r="OLT412" s="1309"/>
      <c r="OLU412" s="1309"/>
      <c r="OLV412" s="1309"/>
      <c r="OLW412" s="1309"/>
      <c r="OLX412" s="1309"/>
      <c r="OLY412" s="1309"/>
      <c r="OLZ412" s="1309"/>
      <c r="OMA412" s="1309"/>
      <c r="OMB412" s="1309"/>
      <c r="OMC412" s="1309"/>
      <c r="OMD412" s="1309"/>
      <c r="OME412" s="1309"/>
      <c r="OMF412" s="1309"/>
      <c r="OMG412" s="1309"/>
      <c r="OMH412" s="1309"/>
      <c r="OMI412" s="1309"/>
      <c r="OMJ412" s="1309"/>
      <c r="OMK412" s="1309"/>
      <c r="OML412" s="1309"/>
      <c r="OMM412" s="1309"/>
      <c r="OMN412" s="1309"/>
      <c r="OMO412" s="1309"/>
      <c r="OMP412" s="1309"/>
      <c r="OMQ412" s="1309"/>
      <c r="OMR412" s="1309"/>
      <c r="OMS412" s="1309"/>
      <c r="OMT412" s="1309"/>
      <c r="OMU412" s="1309"/>
      <c r="OMV412" s="1309"/>
      <c r="OMW412" s="1309"/>
      <c r="OMX412" s="1309"/>
      <c r="OMY412" s="1309"/>
      <c r="OMZ412" s="1309"/>
      <c r="ONA412" s="1309"/>
      <c r="ONB412" s="1309"/>
      <c r="ONC412" s="1309"/>
      <c r="OND412" s="1309"/>
      <c r="ONE412" s="1309"/>
      <c r="ONF412" s="1309"/>
      <c r="ONG412" s="1309"/>
      <c r="ONH412" s="1309"/>
      <c r="ONI412" s="1309"/>
      <c r="ONJ412" s="1309"/>
      <c r="ONK412" s="1309"/>
      <c r="ONL412" s="1309"/>
      <c r="ONM412" s="1309"/>
      <c r="ONN412" s="1309"/>
      <c r="ONO412" s="1309"/>
      <c r="ONP412" s="1309"/>
      <c r="ONQ412" s="1309"/>
      <c r="ONR412" s="1309"/>
      <c r="ONS412" s="1309"/>
      <c r="ONT412" s="1309"/>
      <c r="ONU412" s="1309"/>
      <c r="ONV412" s="1309"/>
      <c r="ONW412" s="1309"/>
      <c r="ONX412" s="1309"/>
      <c r="ONY412" s="1309"/>
      <c r="ONZ412" s="1309"/>
      <c r="OOA412" s="1309"/>
      <c r="OOB412" s="1309"/>
      <c r="OOC412" s="1309"/>
      <c r="OOD412" s="1309"/>
      <c r="OOE412" s="1309"/>
      <c r="OOF412" s="1309"/>
      <c r="OOG412" s="1309"/>
      <c r="OOH412" s="1309"/>
      <c r="OOI412" s="1309"/>
      <c r="OOJ412" s="1309"/>
      <c r="OOK412" s="1309"/>
      <c r="OOL412" s="1309"/>
      <c r="OOM412" s="1309"/>
      <c r="OON412" s="1309"/>
      <c r="OOO412" s="1309"/>
      <c r="OOP412" s="1309"/>
      <c r="OOQ412" s="1309"/>
      <c r="OOR412" s="1309"/>
      <c r="OOS412" s="1309"/>
      <c r="OOT412" s="1309"/>
      <c r="OOU412" s="1309"/>
      <c r="OOV412" s="1309"/>
      <c r="OOW412" s="1309"/>
      <c r="OOX412" s="1309"/>
      <c r="OOY412" s="1309"/>
      <c r="OOZ412" s="1309"/>
      <c r="OPA412" s="1309"/>
      <c r="OPB412" s="1309"/>
      <c r="OPC412" s="1309"/>
      <c r="OPD412" s="1309"/>
      <c r="OPE412" s="1309"/>
      <c r="OPF412" s="1309"/>
      <c r="OPG412" s="1309"/>
      <c r="OPH412" s="1309"/>
      <c r="OPI412" s="1309"/>
      <c r="OPJ412" s="1309"/>
      <c r="OPK412" s="1309"/>
      <c r="OPL412" s="1309"/>
      <c r="OPM412" s="1309"/>
      <c r="OPN412" s="1309"/>
      <c r="OPO412" s="1309"/>
      <c r="OPP412" s="1309"/>
      <c r="OPQ412" s="1309"/>
      <c r="OPR412" s="1309"/>
      <c r="OPS412" s="1309"/>
      <c r="OPT412" s="1309"/>
      <c r="OPU412" s="1309"/>
      <c r="OPV412" s="1309"/>
      <c r="OPW412" s="1309"/>
      <c r="OPX412" s="1309"/>
      <c r="OPY412" s="1309"/>
      <c r="OPZ412" s="1309"/>
      <c r="OQA412" s="1309"/>
      <c r="OQB412" s="1309"/>
      <c r="OQC412" s="1309"/>
      <c r="OQD412" s="1309"/>
      <c r="OQE412" s="1309"/>
      <c r="OQF412" s="1309"/>
      <c r="OQG412" s="1309"/>
      <c r="OQH412" s="1309"/>
      <c r="OQI412" s="1309"/>
      <c r="OQJ412" s="1309"/>
      <c r="OQK412" s="1309"/>
      <c r="OQL412" s="1309"/>
      <c r="OQM412" s="1309"/>
      <c r="OQN412" s="1309"/>
      <c r="OQO412" s="1309"/>
      <c r="OQP412" s="1309"/>
      <c r="OQQ412" s="1309"/>
      <c r="OQR412" s="1309"/>
      <c r="OQS412" s="1309"/>
      <c r="OQT412" s="1309"/>
      <c r="OQU412" s="1309"/>
      <c r="OQV412" s="1309"/>
      <c r="OQW412" s="1309"/>
      <c r="OQX412" s="1309"/>
      <c r="OQY412" s="1309"/>
      <c r="OQZ412" s="1309"/>
      <c r="ORA412" s="1309"/>
      <c r="ORB412" s="1309"/>
      <c r="ORC412" s="1309"/>
      <c r="ORD412" s="1309"/>
      <c r="ORE412" s="1309"/>
      <c r="ORF412" s="1309"/>
      <c r="ORG412" s="1309"/>
      <c r="ORH412" s="1309"/>
      <c r="ORI412" s="1309"/>
      <c r="ORJ412" s="1309"/>
      <c r="ORK412" s="1309"/>
      <c r="ORL412" s="1309"/>
      <c r="ORM412" s="1309"/>
      <c r="ORN412" s="1309"/>
      <c r="ORO412" s="1309"/>
      <c r="ORP412" s="1309"/>
      <c r="ORQ412" s="1309"/>
      <c r="ORR412" s="1309"/>
      <c r="ORS412" s="1309"/>
      <c r="ORT412" s="1309"/>
      <c r="ORU412" s="1309"/>
      <c r="ORV412" s="1309"/>
      <c r="ORW412" s="1309"/>
      <c r="ORX412" s="1309"/>
      <c r="ORY412" s="1309"/>
      <c r="ORZ412" s="1309"/>
      <c r="OSA412" s="1309"/>
      <c r="OSB412" s="1309"/>
      <c r="OSC412" s="1309"/>
      <c r="OSD412" s="1309"/>
      <c r="OSE412" s="1309"/>
      <c r="OSF412" s="1309"/>
      <c r="OSG412" s="1309"/>
      <c r="OSH412" s="1309"/>
      <c r="OSI412" s="1309"/>
      <c r="OSJ412" s="1309"/>
      <c r="OSK412" s="1309"/>
      <c r="OSL412" s="1309"/>
      <c r="OSM412" s="1309"/>
      <c r="OSN412" s="1309"/>
      <c r="OSO412" s="1309"/>
      <c r="OSP412" s="1309"/>
      <c r="OSQ412" s="1309"/>
      <c r="OSR412" s="1309"/>
      <c r="OSS412" s="1309"/>
      <c r="OST412" s="1309"/>
      <c r="OSU412" s="1309"/>
      <c r="OSV412" s="1309"/>
      <c r="OSW412" s="1309"/>
      <c r="OSX412" s="1309"/>
      <c r="OSY412" s="1309"/>
      <c r="OSZ412" s="1309"/>
      <c r="OTA412" s="1309"/>
      <c r="OTB412" s="1309"/>
      <c r="OTC412" s="1309"/>
      <c r="OTD412" s="1309"/>
      <c r="OTE412" s="1309"/>
      <c r="OTF412" s="1309"/>
      <c r="OTG412" s="1309"/>
      <c r="OTH412" s="1309"/>
      <c r="OTI412" s="1309"/>
      <c r="OTJ412" s="1309"/>
      <c r="OTK412" s="1309"/>
      <c r="OTL412" s="1309"/>
      <c r="OTM412" s="1309"/>
      <c r="OTN412" s="1309"/>
      <c r="OTO412" s="1309"/>
      <c r="OTP412" s="1309"/>
      <c r="OTQ412" s="1309"/>
      <c r="OTR412" s="1309"/>
      <c r="OTS412" s="1309"/>
      <c r="OTT412" s="1309"/>
      <c r="OTU412" s="1309"/>
      <c r="OTV412" s="1309"/>
      <c r="OTW412" s="1309"/>
      <c r="OTX412" s="1309"/>
      <c r="OTY412" s="1309"/>
      <c r="OTZ412" s="1309"/>
      <c r="OUA412" s="1309"/>
      <c r="OUB412" s="1309"/>
      <c r="OUC412" s="1309"/>
      <c r="OUD412" s="1309"/>
      <c r="OUE412" s="1309"/>
      <c r="OUF412" s="1309"/>
      <c r="OUG412" s="1309"/>
      <c r="OUH412" s="1309"/>
      <c r="OUI412" s="1309"/>
      <c r="OUJ412" s="1309"/>
      <c r="OUK412" s="1309"/>
      <c r="OUL412" s="1309"/>
      <c r="OUM412" s="1309"/>
      <c r="OUN412" s="1309"/>
      <c r="OUO412" s="1309"/>
      <c r="OUP412" s="1309"/>
      <c r="OUQ412" s="1309"/>
      <c r="OUR412" s="1309"/>
      <c r="OUS412" s="1309"/>
      <c r="OUT412" s="1309"/>
      <c r="OUU412" s="1309"/>
      <c r="OUV412" s="1309"/>
      <c r="OUW412" s="1309"/>
      <c r="OUX412" s="1309"/>
      <c r="OUY412" s="1309"/>
      <c r="OUZ412" s="1309"/>
      <c r="OVA412" s="1309"/>
      <c r="OVB412" s="1309"/>
      <c r="OVC412" s="1309"/>
      <c r="OVD412" s="1309"/>
      <c r="OVE412" s="1309"/>
      <c r="OVF412" s="1309"/>
      <c r="OVG412" s="1309"/>
      <c r="OVH412" s="1309"/>
      <c r="OVI412" s="1309"/>
      <c r="OVJ412" s="1309"/>
      <c r="OVK412" s="1309"/>
      <c r="OVL412" s="1309"/>
      <c r="OVM412" s="1309"/>
      <c r="OVN412" s="1309"/>
      <c r="OVO412" s="1309"/>
      <c r="OVP412" s="1309"/>
      <c r="OVQ412" s="1309"/>
      <c r="OVR412" s="1309"/>
      <c r="OVS412" s="1309"/>
      <c r="OVT412" s="1309"/>
      <c r="OVU412" s="1309"/>
      <c r="OVV412" s="1309"/>
      <c r="OVW412" s="1309"/>
      <c r="OVX412" s="1309"/>
      <c r="OVY412" s="1309"/>
      <c r="OVZ412" s="1309"/>
      <c r="OWA412" s="1309"/>
      <c r="OWB412" s="1309"/>
      <c r="OWC412" s="1309"/>
      <c r="OWD412" s="1309"/>
      <c r="OWE412" s="1309"/>
      <c r="OWF412" s="1309"/>
      <c r="OWG412" s="1309"/>
      <c r="OWH412" s="1309"/>
      <c r="OWI412" s="1309"/>
      <c r="OWJ412" s="1309"/>
      <c r="OWK412" s="1309"/>
      <c r="OWL412" s="1309"/>
      <c r="OWM412" s="1309"/>
      <c r="OWN412" s="1309"/>
      <c r="OWO412" s="1309"/>
      <c r="OWP412" s="1309"/>
      <c r="OWQ412" s="1309"/>
      <c r="OWR412" s="1309"/>
      <c r="OWS412" s="1309"/>
      <c r="OWT412" s="1309"/>
      <c r="OWU412" s="1309"/>
      <c r="OWV412" s="1309"/>
      <c r="OWW412" s="1309"/>
      <c r="OWX412" s="1309"/>
      <c r="OWY412" s="1309"/>
      <c r="OWZ412" s="1309"/>
      <c r="OXA412" s="1309"/>
      <c r="OXB412" s="1309"/>
      <c r="OXC412" s="1309"/>
      <c r="OXD412" s="1309"/>
      <c r="OXE412" s="1309"/>
      <c r="OXF412" s="1309"/>
      <c r="OXG412" s="1309"/>
      <c r="OXH412" s="1309"/>
      <c r="OXI412" s="1309"/>
      <c r="OXJ412" s="1309"/>
      <c r="OXK412" s="1309"/>
      <c r="OXL412" s="1309"/>
      <c r="OXM412" s="1309"/>
      <c r="OXN412" s="1309"/>
      <c r="OXO412" s="1309"/>
      <c r="OXP412" s="1309"/>
      <c r="OXQ412" s="1309"/>
      <c r="OXR412" s="1309"/>
      <c r="OXS412" s="1309"/>
      <c r="OXT412" s="1309"/>
      <c r="OXU412" s="1309"/>
      <c r="OXV412" s="1309"/>
      <c r="OXW412" s="1309"/>
      <c r="OXX412" s="1309"/>
      <c r="OXY412" s="1309"/>
      <c r="OXZ412" s="1309"/>
      <c r="OYA412" s="1309"/>
      <c r="OYB412" s="1309"/>
      <c r="OYC412" s="1309"/>
      <c r="OYD412" s="1309"/>
      <c r="OYE412" s="1309"/>
      <c r="OYF412" s="1309"/>
      <c r="OYG412" s="1309"/>
      <c r="OYH412" s="1309"/>
      <c r="OYI412" s="1309"/>
      <c r="OYJ412" s="1309"/>
      <c r="OYK412" s="1309"/>
      <c r="OYL412" s="1309"/>
      <c r="OYM412" s="1309"/>
      <c r="OYN412" s="1309"/>
      <c r="OYO412" s="1309"/>
      <c r="OYP412" s="1309"/>
      <c r="OYQ412" s="1309"/>
      <c r="OYR412" s="1309"/>
      <c r="OYS412" s="1309"/>
      <c r="OYT412" s="1309"/>
      <c r="OYU412" s="1309"/>
      <c r="OYV412" s="1309"/>
      <c r="OYW412" s="1309"/>
      <c r="OYX412" s="1309"/>
      <c r="OYY412" s="1309"/>
      <c r="OYZ412" s="1309"/>
      <c r="OZA412" s="1309"/>
      <c r="OZB412" s="1309"/>
      <c r="OZC412" s="1309"/>
      <c r="OZD412" s="1309"/>
      <c r="OZE412" s="1309"/>
      <c r="OZF412" s="1309"/>
      <c r="OZG412" s="1309"/>
      <c r="OZH412" s="1309"/>
      <c r="OZI412" s="1309"/>
      <c r="OZJ412" s="1309"/>
      <c r="OZK412" s="1309"/>
      <c r="OZL412" s="1309"/>
      <c r="OZM412" s="1309"/>
      <c r="OZN412" s="1309"/>
      <c r="OZO412" s="1309"/>
      <c r="OZP412" s="1309"/>
      <c r="OZQ412" s="1309"/>
      <c r="OZR412" s="1309"/>
      <c r="OZS412" s="1309"/>
      <c r="OZT412" s="1309"/>
      <c r="OZU412" s="1309"/>
      <c r="OZV412" s="1309"/>
      <c r="OZW412" s="1309"/>
      <c r="OZX412" s="1309"/>
      <c r="OZY412" s="1309"/>
      <c r="OZZ412" s="1309"/>
      <c r="PAA412" s="1309"/>
      <c r="PAB412" s="1309"/>
      <c r="PAC412" s="1309"/>
      <c r="PAD412" s="1309"/>
      <c r="PAE412" s="1309"/>
      <c r="PAF412" s="1309"/>
      <c r="PAG412" s="1309"/>
      <c r="PAH412" s="1309"/>
      <c r="PAI412" s="1309"/>
      <c r="PAJ412" s="1309"/>
      <c r="PAK412" s="1309"/>
      <c r="PAL412" s="1309"/>
      <c r="PAM412" s="1309"/>
      <c r="PAN412" s="1309"/>
      <c r="PAO412" s="1309"/>
      <c r="PAP412" s="1309"/>
      <c r="PAQ412" s="1309"/>
      <c r="PAR412" s="1309"/>
      <c r="PAS412" s="1309"/>
      <c r="PAT412" s="1309"/>
      <c r="PAU412" s="1309"/>
      <c r="PAV412" s="1309"/>
      <c r="PAW412" s="1309"/>
      <c r="PAX412" s="1309"/>
      <c r="PAY412" s="1309"/>
      <c r="PAZ412" s="1309"/>
      <c r="PBA412" s="1309"/>
      <c r="PBB412" s="1309"/>
      <c r="PBC412" s="1309"/>
      <c r="PBD412" s="1309"/>
      <c r="PBE412" s="1309"/>
      <c r="PBF412" s="1309"/>
      <c r="PBG412" s="1309"/>
      <c r="PBH412" s="1309"/>
      <c r="PBI412" s="1309"/>
      <c r="PBJ412" s="1309"/>
      <c r="PBK412" s="1309"/>
      <c r="PBL412" s="1309"/>
      <c r="PBM412" s="1309"/>
      <c r="PBN412" s="1309"/>
      <c r="PBO412" s="1309"/>
      <c r="PBP412" s="1309"/>
      <c r="PBQ412" s="1309"/>
      <c r="PBR412" s="1309"/>
      <c r="PBS412" s="1309"/>
      <c r="PBT412" s="1309"/>
      <c r="PBU412" s="1309"/>
      <c r="PBV412" s="1309"/>
      <c r="PBW412" s="1309"/>
      <c r="PBX412" s="1309"/>
      <c r="PBY412" s="1309"/>
      <c r="PBZ412" s="1309"/>
      <c r="PCA412" s="1309"/>
      <c r="PCB412" s="1309"/>
      <c r="PCC412" s="1309"/>
      <c r="PCD412" s="1309"/>
      <c r="PCE412" s="1309"/>
      <c r="PCF412" s="1309"/>
      <c r="PCG412" s="1309"/>
      <c r="PCH412" s="1309"/>
      <c r="PCI412" s="1309"/>
      <c r="PCJ412" s="1309"/>
      <c r="PCK412" s="1309"/>
      <c r="PCL412" s="1309"/>
      <c r="PCM412" s="1309"/>
      <c r="PCN412" s="1309"/>
      <c r="PCO412" s="1309"/>
      <c r="PCP412" s="1309"/>
      <c r="PCQ412" s="1309"/>
      <c r="PCR412" s="1309"/>
      <c r="PCS412" s="1309"/>
      <c r="PCT412" s="1309"/>
      <c r="PCU412" s="1309"/>
      <c r="PCV412" s="1309"/>
      <c r="PCW412" s="1309"/>
      <c r="PCX412" s="1309"/>
      <c r="PCY412" s="1309"/>
      <c r="PCZ412" s="1309"/>
      <c r="PDA412" s="1309"/>
      <c r="PDB412" s="1309"/>
      <c r="PDC412" s="1309"/>
      <c r="PDD412" s="1309"/>
      <c r="PDE412" s="1309"/>
      <c r="PDF412" s="1309"/>
      <c r="PDG412" s="1309"/>
      <c r="PDH412" s="1309"/>
      <c r="PDI412" s="1309"/>
      <c r="PDJ412" s="1309"/>
      <c r="PDK412" s="1309"/>
      <c r="PDL412" s="1309"/>
      <c r="PDM412" s="1309"/>
      <c r="PDN412" s="1309"/>
      <c r="PDO412" s="1309"/>
      <c r="PDP412" s="1309"/>
      <c r="PDQ412" s="1309"/>
      <c r="PDR412" s="1309"/>
      <c r="PDS412" s="1309"/>
      <c r="PDT412" s="1309"/>
      <c r="PDU412" s="1309"/>
      <c r="PDV412" s="1309"/>
      <c r="PDW412" s="1309"/>
      <c r="PDX412" s="1309"/>
      <c r="PDY412" s="1309"/>
      <c r="PDZ412" s="1309"/>
      <c r="PEA412" s="1309"/>
      <c r="PEB412" s="1309"/>
      <c r="PEC412" s="1309"/>
      <c r="PED412" s="1309"/>
      <c r="PEE412" s="1309"/>
      <c r="PEF412" s="1309"/>
      <c r="PEG412" s="1309"/>
      <c r="PEH412" s="1309"/>
      <c r="PEI412" s="1309"/>
      <c r="PEJ412" s="1309"/>
      <c r="PEK412" s="1309"/>
      <c r="PEL412" s="1309"/>
      <c r="PEM412" s="1309"/>
      <c r="PEN412" s="1309"/>
      <c r="PEO412" s="1309"/>
      <c r="PEP412" s="1309"/>
      <c r="PEQ412" s="1309"/>
      <c r="PER412" s="1309"/>
      <c r="PES412" s="1309"/>
      <c r="PET412" s="1309"/>
      <c r="PEU412" s="1309"/>
      <c r="PEV412" s="1309"/>
      <c r="PEW412" s="1309"/>
      <c r="PEX412" s="1309"/>
      <c r="PEY412" s="1309"/>
      <c r="PEZ412" s="1309"/>
      <c r="PFA412" s="1309"/>
      <c r="PFB412" s="1309"/>
      <c r="PFC412" s="1309"/>
      <c r="PFD412" s="1309"/>
      <c r="PFE412" s="1309"/>
      <c r="PFF412" s="1309"/>
      <c r="PFG412" s="1309"/>
      <c r="PFH412" s="1309"/>
      <c r="PFI412" s="1309"/>
      <c r="PFJ412" s="1309"/>
      <c r="PFK412" s="1309"/>
      <c r="PFL412" s="1309"/>
      <c r="PFM412" s="1309"/>
      <c r="PFN412" s="1309"/>
      <c r="PFO412" s="1309"/>
      <c r="PFP412" s="1309"/>
      <c r="PFQ412" s="1309"/>
      <c r="PFR412" s="1309"/>
      <c r="PFS412" s="1309"/>
      <c r="PFT412" s="1309"/>
      <c r="PFU412" s="1309"/>
      <c r="PFV412" s="1309"/>
      <c r="PFW412" s="1309"/>
      <c r="PFX412" s="1309"/>
      <c r="PFY412" s="1309"/>
      <c r="PFZ412" s="1309"/>
      <c r="PGA412" s="1309"/>
      <c r="PGB412" s="1309"/>
      <c r="PGC412" s="1309"/>
      <c r="PGD412" s="1309"/>
      <c r="PGE412" s="1309"/>
      <c r="PGF412" s="1309"/>
      <c r="PGG412" s="1309"/>
      <c r="PGH412" s="1309"/>
      <c r="PGI412" s="1309"/>
      <c r="PGJ412" s="1309"/>
      <c r="PGK412" s="1309"/>
      <c r="PGL412" s="1309"/>
      <c r="PGM412" s="1309"/>
      <c r="PGN412" s="1309"/>
      <c r="PGO412" s="1309"/>
      <c r="PGP412" s="1309"/>
      <c r="PGQ412" s="1309"/>
      <c r="PGR412" s="1309"/>
      <c r="PGS412" s="1309"/>
      <c r="PGT412" s="1309"/>
      <c r="PGU412" s="1309"/>
      <c r="PGV412" s="1309"/>
      <c r="PGW412" s="1309"/>
      <c r="PGX412" s="1309"/>
      <c r="PGY412" s="1309"/>
      <c r="PGZ412" s="1309"/>
      <c r="PHA412" s="1309"/>
      <c r="PHB412" s="1309"/>
      <c r="PHC412" s="1309"/>
      <c r="PHD412" s="1309"/>
      <c r="PHE412" s="1309"/>
      <c r="PHF412" s="1309"/>
      <c r="PHG412" s="1309"/>
      <c r="PHH412" s="1309"/>
      <c r="PHI412" s="1309"/>
      <c r="PHJ412" s="1309"/>
      <c r="PHK412" s="1309"/>
      <c r="PHL412" s="1309"/>
      <c r="PHM412" s="1309"/>
      <c r="PHN412" s="1309"/>
      <c r="PHO412" s="1309"/>
      <c r="PHP412" s="1309"/>
      <c r="PHQ412" s="1309"/>
      <c r="PHR412" s="1309"/>
      <c r="PHS412" s="1309"/>
      <c r="PHT412" s="1309"/>
      <c r="PHU412" s="1309"/>
      <c r="PHV412" s="1309"/>
      <c r="PHW412" s="1309"/>
      <c r="PHX412" s="1309"/>
      <c r="PHY412" s="1309"/>
      <c r="PHZ412" s="1309"/>
      <c r="PIA412" s="1309"/>
      <c r="PIB412" s="1309"/>
      <c r="PIC412" s="1309"/>
      <c r="PID412" s="1309"/>
      <c r="PIE412" s="1309"/>
      <c r="PIF412" s="1309"/>
      <c r="PIG412" s="1309"/>
      <c r="PIH412" s="1309"/>
      <c r="PII412" s="1309"/>
      <c r="PIJ412" s="1309"/>
      <c r="PIK412" s="1309"/>
      <c r="PIL412" s="1309"/>
      <c r="PIM412" s="1309"/>
      <c r="PIN412" s="1309"/>
      <c r="PIO412" s="1309"/>
      <c r="PIP412" s="1309"/>
      <c r="PIQ412" s="1309"/>
      <c r="PIR412" s="1309"/>
      <c r="PIS412" s="1309"/>
      <c r="PIT412" s="1309"/>
      <c r="PIU412" s="1309"/>
      <c r="PIV412" s="1309"/>
      <c r="PIW412" s="1309"/>
      <c r="PIX412" s="1309"/>
      <c r="PIY412" s="1309"/>
      <c r="PIZ412" s="1309"/>
      <c r="PJA412" s="1309"/>
      <c r="PJB412" s="1309"/>
      <c r="PJC412" s="1309"/>
      <c r="PJD412" s="1309"/>
      <c r="PJE412" s="1309"/>
      <c r="PJF412" s="1309"/>
      <c r="PJG412" s="1309"/>
      <c r="PJH412" s="1309"/>
      <c r="PJI412" s="1309"/>
      <c r="PJJ412" s="1309"/>
      <c r="PJK412" s="1309"/>
      <c r="PJL412" s="1309"/>
      <c r="PJM412" s="1309"/>
      <c r="PJN412" s="1309"/>
      <c r="PJO412" s="1309"/>
      <c r="PJP412" s="1309"/>
      <c r="PJQ412" s="1309"/>
      <c r="PJR412" s="1309"/>
      <c r="PJS412" s="1309"/>
      <c r="PJT412" s="1309"/>
      <c r="PJU412" s="1309"/>
      <c r="PJV412" s="1309"/>
      <c r="PJW412" s="1309"/>
      <c r="PJX412" s="1309"/>
      <c r="PJY412" s="1309"/>
      <c r="PJZ412" s="1309"/>
      <c r="PKA412" s="1309"/>
      <c r="PKB412" s="1309"/>
      <c r="PKC412" s="1309"/>
      <c r="PKD412" s="1309"/>
      <c r="PKE412" s="1309"/>
      <c r="PKF412" s="1309"/>
      <c r="PKG412" s="1309"/>
      <c r="PKH412" s="1309"/>
      <c r="PKI412" s="1309"/>
      <c r="PKJ412" s="1309"/>
      <c r="PKK412" s="1309"/>
      <c r="PKL412" s="1309"/>
      <c r="PKM412" s="1309"/>
      <c r="PKN412" s="1309"/>
      <c r="PKO412" s="1309"/>
      <c r="PKP412" s="1309"/>
      <c r="PKQ412" s="1309"/>
      <c r="PKR412" s="1309"/>
      <c r="PKS412" s="1309"/>
      <c r="PKT412" s="1309"/>
      <c r="PKU412" s="1309"/>
      <c r="PKV412" s="1309"/>
      <c r="PKW412" s="1309"/>
      <c r="PKX412" s="1309"/>
      <c r="PKY412" s="1309"/>
      <c r="PKZ412" s="1309"/>
      <c r="PLA412" s="1309"/>
      <c r="PLB412" s="1309"/>
      <c r="PLC412" s="1309"/>
      <c r="PLD412" s="1309"/>
      <c r="PLE412" s="1309"/>
      <c r="PLF412" s="1309"/>
      <c r="PLG412" s="1309"/>
      <c r="PLH412" s="1309"/>
      <c r="PLI412" s="1309"/>
      <c r="PLJ412" s="1309"/>
      <c r="PLK412" s="1309"/>
      <c r="PLL412" s="1309"/>
      <c r="PLM412" s="1309"/>
      <c r="PLN412" s="1309"/>
      <c r="PLO412" s="1309"/>
      <c r="PLP412" s="1309"/>
      <c r="PLQ412" s="1309"/>
      <c r="PLR412" s="1309"/>
      <c r="PLS412" s="1309"/>
      <c r="PLT412" s="1309"/>
      <c r="PLU412" s="1309"/>
      <c r="PLV412" s="1309"/>
      <c r="PLW412" s="1309"/>
      <c r="PLX412" s="1309"/>
      <c r="PLY412" s="1309"/>
      <c r="PLZ412" s="1309"/>
      <c r="PMA412" s="1309"/>
      <c r="PMB412" s="1309"/>
      <c r="PMC412" s="1309"/>
      <c r="PMD412" s="1309"/>
      <c r="PME412" s="1309"/>
      <c r="PMF412" s="1309"/>
      <c r="PMG412" s="1309"/>
      <c r="PMH412" s="1309"/>
      <c r="PMI412" s="1309"/>
      <c r="PMJ412" s="1309"/>
      <c r="PMK412" s="1309"/>
      <c r="PML412" s="1309"/>
      <c r="PMM412" s="1309"/>
      <c r="PMN412" s="1309"/>
      <c r="PMO412" s="1309"/>
      <c r="PMP412" s="1309"/>
      <c r="PMQ412" s="1309"/>
      <c r="PMR412" s="1309"/>
      <c r="PMS412" s="1309"/>
      <c r="PMT412" s="1309"/>
      <c r="PMU412" s="1309"/>
      <c r="PMV412" s="1309"/>
      <c r="PMW412" s="1309"/>
      <c r="PMX412" s="1309"/>
      <c r="PMY412" s="1309"/>
      <c r="PMZ412" s="1309"/>
      <c r="PNA412" s="1309"/>
      <c r="PNB412" s="1309"/>
      <c r="PNC412" s="1309"/>
      <c r="PND412" s="1309"/>
      <c r="PNE412" s="1309"/>
      <c r="PNF412" s="1309"/>
      <c r="PNG412" s="1309"/>
      <c r="PNH412" s="1309"/>
      <c r="PNI412" s="1309"/>
      <c r="PNJ412" s="1309"/>
      <c r="PNK412" s="1309"/>
      <c r="PNL412" s="1309"/>
      <c r="PNM412" s="1309"/>
      <c r="PNN412" s="1309"/>
      <c r="PNO412" s="1309"/>
      <c r="PNP412" s="1309"/>
      <c r="PNQ412" s="1309"/>
      <c r="PNR412" s="1309"/>
      <c r="PNS412" s="1309"/>
      <c r="PNT412" s="1309"/>
      <c r="PNU412" s="1309"/>
      <c r="PNV412" s="1309"/>
      <c r="PNW412" s="1309"/>
      <c r="PNX412" s="1309"/>
      <c r="PNY412" s="1309"/>
      <c r="PNZ412" s="1309"/>
      <c r="POA412" s="1309"/>
      <c r="POB412" s="1309"/>
      <c r="POC412" s="1309"/>
      <c r="POD412" s="1309"/>
      <c r="POE412" s="1309"/>
      <c r="POF412" s="1309"/>
      <c r="POG412" s="1309"/>
      <c r="POH412" s="1309"/>
      <c r="POI412" s="1309"/>
      <c r="POJ412" s="1309"/>
      <c r="POK412" s="1309"/>
      <c r="POL412" s="1309"/>
      <c r="POM412" s="1309"/>
      <c r="PON412" s="1309"/>
      <c r="POO412" s="1309"/>
      <c r="POP412" s="1309"/>
      <c r="POQ412" s="1309"/>
      <c r="POR412" s="1309"/>
      <c r="POS412" s="1309"/>
      <c r="POT412" s="1309"/>
      <c r="POU412" s="1309"/>
      <c r="POV412" s="1309"/>
      <c r="POW412" s="1309"/>
      <c r="POX412" s="1309"/>
      <c r="POY412" s="1309"/>
      <c r="POZ412" s="1309"/>
      <c r="PPA412" s="1309"/>
      <c r="PPB412" s="1309"/>
      <c r="PPC412" s="1309"/>
      <c r="PPD412" s="1309"/>
      <c r="PPE412" s="1309"/>
      <c r="PPF412" s="1309"/>
      <c r="PPG412" s="1309"/>
      <c r="PPH412" s="1309"/>
      <c r="PPI412" s="1309"/>
      <c r="PPJ412" s="1309"/>
      <c r="PPK412" s="1309"/>
      <c r="PPL412" s="1309"/>
      <c r="PPM412" s="1309"/>
      <c r="PPN412" s="1309"/>
      <c r="PPO412" s="1309"/>
      <c r="PPP412" s="1309"/>
      <c r="PPQ412" s="1309"/>
      <c r="PPR412" s="1309"/>
      <c r="PPS412" s="1309"/>
      <c r="PPT412" s="1309"/>
      <c r="PPU412" s="1309"/>
      <c r="PPV412" s="1309"/>
      <c r="PPW412" s="1309"/>
      <c r="PPX412" s="1309"/>
      <c r="PPY412" s="1309"/>
      <c r="PPZ412" s="1309"/>
      <c r="PQA412" s="1309"/>
      <c r="PQB412" s="1309"/>
      <c r="PQC412" s="1309"/>
      <c r="PQD412" s="1309"/>
      <c r="PQE412" s="1309"/>
      <c r="PQF412" s="1309"/>
      <c r="PQG412" s="1309"/>
      <c r="PQH412" s="1309"/>
      <c r="PQI412" s="1309"/>
      <c r="PQJ412" s="1309"/>
      <c r="PQK412" s="1309"/>
      <c r="PQL412" s="1309"/>
      <c r="PQM412" s="1309"/>
      <c r="PQN412" s="1309"/>
      <c r="PQO412" s="1309"/>
      <c r="PQP412" s="1309"/>
      <c r="PQQ412" s="1309"/>
      <c r="PQR412" s="1309"/>
      <c r="PQS412" s="1309"/>
      <c r="PQT412" s="1309"/>
      <c r="PQU412" s="1309"/>
      <c r="PQV412" s="1309"/>
      <c r="PQW412" s="1309"/>
      <c r="PQX412" s="1309"/>
      <c r="PQY412" s="1309"/>
      <c r="PQZ412" s="1309"/>
      <c r="PRA412" s="1309"/>
      <c r="PRB412" s="1309"/>
      <c r="PRC412" s="1309"/>
      <c r="PRD412" s="1309"/>
      <c r="PRE412" s="1309"/>
      <c r="PRF412" s="1309"/>
      <c r="PRG412" s="1309"/>
      <c r="PRH412" s="1309"/>
      <c r="PRI412" s="1309"/>
      <c r="PRJ412" s="1309"/>
      <c r="PRK412" s="1309"/>
      <c r="PRL412" s="1309"/>
      <c r="PRM412" s="1309"/>
      <c r="PRN412" s="1309"/>
      <c r="PRO412" s="1309"/>
      <c r="PRP412" s="1309"/>
      <c r="PRQ412" s="1309"/>
      <c r="PRR412" s="1309"/>
      <c r="PRS412" s="1309"/>
      <c r="PRT412" s="1309"/>
      <c r="PRU412" s="1309"/>
      <c r="PRV412" s="1309"/>
      <c r="PRW412" s="1309"/>
      <c r="PRX412" s="1309"/>
      <c r="PRY412" s="1309"/>
      <c r="PRZ412" s="1309"/>
      <c r="PSA412" s="1309"/>
      <c r="PSB412" s="1309"/>
      <c r="PSC412" s="1309"/>
      <c r="PSD412" s="1309"/>
      <c r="PSE412" s="1309"/>
      <c r="PSF412" s="1309"/>
      <c r="PSG412" s="1309"/>
      <c r="PSH412" s="1309"/>
      <c r="PSI412" s="1309"/>
      <c r="PSJ412" s="1309"/>
      <c r="PSK412" s="1309"/>
      <c r="PSL412" s="1309"/>
      <c r="PSM412" s="1309"/>
      <c r="PSN412" s="1309"/>
      <c r="PSO412" s="1309"/>
      <c r="PSP412" s="1309"/>
      <c r="PSQ412" s="1309"/>
      <c r="PSR412" s="1309"/>
      <c r="PSS412" s="1309"/>
      <c r="PST412" s="1309"/>
      <c r="PSU412" s="1309"/>
      <c r="PSV412" s="1309"/>
      <c r="PSW412" s="1309"/>
      <c r="PSX412" s="1309"/>
      <c r="PSY412" s="1309"/>
      <c r="PSZ412" s="1309"/>
      <c r="PTA412" s="1309"/>
      <c r="PTB412" s="1309"/>
      <c r="PTC412" s="1309"/>
      <c r="PTD412" s="1309"/>
      <c r="PTE412" s="1309"/>
      <c r="PTF412" s="1309"/>
      <c r="PTG412" s="1309"/>
      <c r="PTH412" s="1309"/>
      <c r="PTI412" s="1309"/>
      <c r="PTJ412" s="1309"/>
      <c r="PTK412" s="1309"/>
      <c r="PTL412" s="1309"/>
      <c r="PTM412" s="1309"/>
      <c r="PTN412" s="1309"/>
      <c r="PTO412" s="1309"/>
      <c r="PTP412" s="1309"/>
      <c r="PTQ412" s="1309"/>
      <c r="PTR412" s="1309"/>
      <c r="PTS412" s="1309"/>
      <c r="PTT412" s="1309"/>
      <c r="PTU412" s="1309"/>
      <c r="PTV412" s="1309"/>
      <c r="PTW412" s="1309"/>
      <c r="PTX412" s="1309"/>
      <c r="PTY412" s="1309"/>
      <c r="PTZ412" s="1309"/>
      <c r="PUA412" s="1309"/>
      <c r="PUB412" s="1309"/>
      <c r="PUC412" s="1309"/>
      <c r="PUD412" s="1309"/>
      <c r="PUE412" s="1309"/>
      <c r="PUF412" s="1309"/>
      <c r="PUG412" s="1309"/>
      <c r="PUH412" s="1309"/>
      <c r="PUI412" s="1309"/>
      <c r="PUJ412" s="1309"/>
      <c r="PUK412" s="1309"/>
      <c r="PUL412" s="1309"/>
      <c r="PUM412" s="1309"/>
      <c r="PUN412" s="1309"/>
      <c r="PUO412" s="1309"/>
      <c r="PUP412" s="1309"/>
      <c r="PUQ412" s="1309"/>
      <c r="PUR412" s="1309"/>
      <c r="PUS412" s="1309"/>
      <c r="PUT412" s="1309"/>
      <c r="PUU412" s="1309"/>
      <c r="PUV412" s="1309"/>
      <c r="PUW412" s="1309"/>
      <c r="PUX412" s="1309"/>
      <c r="PUY412" s="1309"/>
      <c r="PUZ412" s="1309"/>
      <c r="PVA412" s="1309"/>
      <c r="PVB412" s="1309"/>
      <c r="PVC412" s="1309"/>
      <c r="PVD412" s="1309"/>
      <c r="PVE412" s="1309"/>
      <c r="PVF412" s="1309"/>
      <c r="PVG412" s="1309"/>
      <c r="PVH412" s="1309"/>
      <c r="PVI412" s="1309"/>
      <c r="PVJ412" s="1309"/>
      <c r="PVK412" s="1309"/>
      <c r="PVL412" s="1309"/>
      <c r="PVM412" s="1309"/>
      <c r="PVN412" s="1309"/>
      <c r="PVO412" s="1309"/>
      <c r="PVP412" s="1309"/>
      <c r="PVQ412" s="1309"/>
      <c r="PVR412" s="1309"/>
      <c r="PVS412" s="1309"/>
      <c r="PVT412" s="1309"/>
      <c r="PVU412" s="1309"/>
      <c r="PVV412" s="1309"/>
      <c r="PVW412" s="1309"/>
      <c r="PVX412" s="1309"/>
      <c r="PVY412" s="1309"/>
      <c r="PVZ412" s="1309"/>
      <c r="PWA412" s="1309"/>
      <c r="PWB412" s="1309"/>
      <c r="PWC412" s="1309"/>
      <c r="PWD412" s="1309"/>
      <c r="PWE412" s="1309"/>
      <c r="PWF412" s="1309"/>
      <c r="PWG412" s="1309"/>
      <c r="PWH412" s="1309"/>
      <c r="PWI412" s="1309"/>
      <c r="PWJ412" s="1309"/>
      <c r="PWK412" s="1309"/>
      <c r="PWL412" s="1309"/>
      <c r="PWM412" s="1309"/>
      <c r="PWN412" s="1309"/>
      <c r="PWO412" s="1309"/>
      <c r="PWP412" s="1309"/>
      <c r="PWQ412" s="1309"/>
      <c r="PWR412" s="1309"/>
      <c r="PWS412" s="1309"/>
      <c r="PWT412" s="1309"/>
      <c r="PWU412" s="1309"/>
      <c r="PWV412" s="1309"/>
      <c r="PWW412" s="1309"/>
      <c r="PWX412" s="1309"/>
      <c r="PWY412" s="1309"/>
      <c r="PWZ412" s="1309"/>
      <c r="PXA412" s="1309"/>
      <c r="PXB412" s="1309"/>
      <c r="PXC412" s="1309"/>
      <c r="PXD412" s="1309"/>
      <c r="PXE412" s="1309"/>
      <c r="PXF412" s="1309"/>
      <c r="PXG412" s="1309"/>
      <c r="PXH412" s="1309"/>
      <c r="PXI412" s="1309"/>
      <c r="PXJ412" s="1309"/>
      <c r="PXK412" s="1309"/>
      <c r="PXL412" s="1309"/>
      <c r="PXM412" s="1309"/>
      <c r="PXN412" s="1309"/>
      <c r="PXO412" s="1309"/>
      <c r="PXP412" s="1309"/>
      <c r="PXQ412" s="1309"/>
      <c r="PXR412" s="1309"/>
      <c r="PXS412" s="1309"/>
      <c r="PXT412" s="1309"/>
      <c r="PXU412" s="1309"/>
      <c r="PXV412" s="1309"/>
      <c r="PXW412" s="1309"/>
      <c r="PXX412" s="1309"/>
      <c r="PXY412" s="1309"/>
      <c r="PXZ412" s="1309"/>
      <c r="PYA412" s="1309"/>
      <c r="PYB412" s="1309"/>
      <c r="PYC412" s="1309"/>
      <c r="PYD412" s="1309"/>
      <c r="PYE412" s="1309"/>
      <c r="PYF412" s="1309"/>
      <c r="PYG412" s="1309"/>
      <c r="PYH412" s="1309"/>
      <c r="PYI412" s="1309"/>
      <c r="PYJ412" s="1309"/>
      <c r="PYK412" s="1309"/>
      <c r="PYL412" s="1309"/>
      <c r="PYM412" s="1309"/>
      <c r="PYN412" s="1309"/>
      <c r="PYO412" s="1309"/>
      <c r="PYP412" s="1309"/>
      <c r="PYQ412" s="1309"/>
      <c r="PYR412" s="1309"/>
      <c r="PYS412" s="1309"/>
      <c r="PYT412" s="1309"/>
      <c r="PYU412" s="1309"/>
      <c r="PYV412" s="1309"/>
      <c r="PYW412" s="1309"/>
      <c r="PYX412" s="1309"/>
      <c r="PYY412" s="1309"/>
      <c r="PYZ412" s="1309"/>
      <c r="PZA412" s="1309"/>
      <c r="PZB412" s="1309"/>
      <c r="PZC412" s="1309"/>
      <c r="PZD412" s="1309"/>
      <c r="PZE412" s="1309"/>
      <c r="PZF412" s="1309"/>
      <c r="PZG412" s="1309"/>
      <c r="PZH412" s="1309"/>
      <c r="PZI412" s="1309"/>
      <c r="PZJ412" s="1309"/>
      <c r="PZK412" s="1309"/>
      <c r="PZL412" s="1309"/>
      <c r="PZM412" s="1309"/>
      <c r="PZN412" s="1309"/>
      <c r="PZO412" s="1309"/>
      <c r="PZP412" s="1309"/>
      <c r="PZQ412" s="1309"/>
      <c r="PZR412" s="1309"/>
      <c r="PZS412" s="1309"/>
      <c r="PZT412" s="1309"/>
      <c r="PZU412" s="1309"/>
      <c r="PZV412" s="1309"/>
      <c r="PZW412" s="1309"/>
      <c r="PZX412" s="1309"/>
      <c r="PZY412" s="1309"/>
      <c r="PZZ412" s="1309"/>
      <c r="QAA412" s="1309"/>
      <c r="QAB412" s="1309"/>
      <c r="QAC412" s="1309"/>
      <c r="QAD412" s="1309"/>
      <c r="QAE412" s="1309"/>
      <c r="QAF412" s="1309"/>
      <c r="QAG412" s="1309"/>
      <c r="QAH412" s="1309"/>
      <c r="QAI412" s="1309"/>
      <c r="QAJ412" s="1309"/>
      <c r="QAK412" s="1309"/>
      <c r="QAL412" s="1309"/>
      <c r="QAM412" s="1309"/>
      <c r="QAN412" s="1309"/>
      <c r="QAO412" s="1309"/>
      <c r="QAP412" s="1309"/>
      <c r="QAQ412" s="1309"/>
      <c r="QAR412" s="1309"/>
      <c r="QAS412" s="1309"/>
      <c r="QAT412" s="1309"/>
      <c r="QAU412" s="1309"/>
      <c r="QAV412" s="1309"/>
      <c r="QAW412" s="1309"/>
      <c r="QAX412" s="1309"/>
      <c r="QAY412" s="1309"/>
      <c r="QAZ412" s="1309"/>
      <c r="QBA412" s="1309"/>
      <c r="QBB412" s="1309"/>
      <c r="QBC412" s="1309"/>
      <c r="QBD412" s="1309"/>
      <c r="QBE412" s="1309"/>
      <c r="QBF412" s="1309"/>
      <c r="QBG412" s="1309"/>
      <c r="QBH412" s="1309"/>
      <c r="QBI412" s="1309"/>
      <c r="QBJ412" s="1309"/>
      <c r="QBK412" s="1309"/>
      <c r="QBL412" s="1309"/>
      <c r="QBM412" s="1309"/>
      <c r="QBN412" s="1309"/>
      <c r="QBO412" s="1309"/>
      <c r="QBP412" s="1309"/>
      <c r="QBQ412" s="1309"/>
      <c r="QBR412" s="1309"/>
      <c r="QBS412" s="1309"/>
      <c r="QBT412" s="1309"/>
      <c r="QBU412" s="1309"/>
      <c r="QBV412" s="1309"/>
      <c r="QBW412" s="1309"/>
      <c r="QBX412" s="1309"/>
      <c r="QBY412" s="1309"/>
      <c r="QBZ412" s="1309"/>
      <c r="QCA412" s="1309"/>
      <c r="QCB412" s="1309"/>
      <c r="QCC412" s="1309"/>
      <c r="QCD412" s="1309"/>
      <c r="QCE412" s="1309"/>
      <c r="QCF412" s="1309"/>
      <c r="QCG412" s="1309"/>
      <c r="QCH412" s="1309"/>
      <c r="QCI412" s="1309"/>
      <c r="QCJ412" s="1309"/>
      <c r="QCK412" s="1309"/>
      <c r="QCL412" s="1309"/>
      <c r="QCM412" s="1309"/>
      <c r="QCN412" s="1309"/>
      <c r="QCO412" s="1309"/>
      <c r="QCP412" s="1309"/>
      <c r="QCQ412" s="1309"/>
      <c r="QCR412" s="1309"/>
      <c r="QCS412" s="1309"/>
      <c r="QCT412" s="1309"/>
      <c r="QCU412" s="1309"/>
      <c r="QCV412" s="1309"/>
      <c r="QCW412" s="1309"/>
      <c r="QCX412" s="1309"/>
      <c r="QCY412" s="1309"/>
      <c r="QCZ412" s="1309"/>
      <c r="QDA412" s="1309"/>
      <c r="QDB412" s="1309"/>
      <c r="QDC412" s="1309"/>
      <c r="QDD412" s="1309"/>
      <c r="QDE412" s="1309"/>
      <c r="QDF412" s="1309"/>
      <c r="QDG412" s="1309"/>
      <c r="QDH412" s="1309"/>
      <c r="QDI412" s="1309"/>
      <c r="QDJ412" s="1309"/>
      <c r="QDK412" s="1309"/>
      <c r="QDL412" s="1309"/>
      <c r="QDM412" s="1309"/>
      <c r="QDN412" s="1309"/>
      <c r="QDO412" s="1309"/>
      <c r="QDP412" s="1309"/>
      <c r="QDQ412" s="1309"/>
      <c r="QDR412" s="1309"/>
      <c r="QDS412" s="1309"/>
      <c r="QDT412" s="1309"/>
      <c r="QDU412" s="1309"/>
      <c r="QDV412" s="1309"/>
      <c r="QDW412" s="1309"/>
      <c r="QDX412" s="1309"/>
      <c r="QDY412" s="1309"/>
      <c r="QDZ412" s="1309"/>
      <c r="QEA412" s="1309"/>
      <c r="QEB412" s="1309"/>
      <c r="QEC412" s="1309"/>
      <c r="QED412" s="1309"/>
      <c r="QEE412" s="1309"/>
      <c r="QEF412" s="1309"/>
      <c r="QEG412" s="1309"/>
      <c r="QEH412" s="1309"/>
      <c r="QEI412" s="1309"/>
      <c r="QEJ412" s="1309"/>
      <c r="QEK412" s="1309"/>
      <c r="QEL412" s="1309"/>
      <c r="QEM412" s="1309"/>
      <c r="QEN412" s="1309"/>
      <c r="QEO412" s="1309"/>
      <c r="QEP412" s="1309"/>
      <c r="QEQ412" s="1309"/>
      <c r="QER412" s="1309"/>
      <c r="QES412" s="1309"/>
      <c r="QET412" s="1309"/>
      <c r="QEU412" s="1309"/>
      <c r="QEV412" s="1309"/>
      <c r="QEW412" s="1309"/>
      <c r="QEX412" s="1309"/>
      <c r="QEY412" s="1309"/>
      <c r="QEZ412" s="1309"/>
      <c r="QFA412" s="1309"/>
      <c r="QFB412" s="1309"/>
      <c r="QFC412" s="1309"/>
      <c r="QFD412" s="1309"/>
      <c r="QFE412" s="1309"/>
      <c r="QFF412" s="1309"/>
      <c r="QFG412" s="1309"/>
      <c r="QFH412" s="1309"/>
      <c r="QFI412" s="1309"/>
      <c r="QFJ412" s="1309"/>
      <c r="QFK412" s="1309"/>
      <c r="QFL412" s="1309"/>
      <c r="QFM412" s="1309"/>
      <c r="QFN412" s="1309"/>
      <c r="QFO412" s="1309"/>
      <c r="QFP412" s="1309"/>
      <c r="QFQ412" s="1309"/>
      <c r="QFR412" s="1309"/>
      <c r="QFS412" s="1309"/>
      <c r="QFT412" s="1309"/>
      <c r="QFU412" s="1309"/>
      <c r="QFV412" s="1309"/>
      <c r="QFW412" s="1309"/>
      <c r="QFX412" s="1309"/>
      <c r="QFY412" s="1309"/>
      <c r="QFZ412" s="1309"/>
      <c r="QGA412" s="1309"/>
      <c r="QGB412" s="1309"/>
      <c r="QGC412" s="1309"/>
      <c r="QGD412" s="1309"/>
      <c r="QGE412" s="1309"/>
      <c r="QGF412" s="1309"/>
      <c r="QGG412" s="1309"/>
      <c r="QGH412" s="1309"/>
      <c r="QGI412" s="1309"/>
      <c r="QGJ412" s="1309"/>
      <c r="QGK412" s="1309"/>
      <c r="QGL412" s="1309"/>
      <c r="QGM412" s="1309"/>
      <c r="QGN412" s="1309"/>
      <c r="QGO412" s="1309"/>
      <c r="QGP412" s="1309"/>
      <c r="QGQ412" s="1309"/>
      <c r="QGR412" s="1309"/>
      <c r="QGS412" s="1309"/>
      <c r="QGT412" s="1309"/>
      <c r="QGU412" s="1309"/>
      <c r="QGV412" s="1309"/>
      <c r="QGW412" s="1309"/>
      <c r="QGX412" s="1309"/>
      <c r="QGY412" s="1309"/>
      <c r="QGZ412" s="1309"/>
      <c r="QHA412" s="1309"/>
      <c r="QHB412" s="1309"/>
      <c r="QHC412" s="1309"/>
      <c r="QHD412" s="1309"/>
      <c r="QHE412" s="1309"/>
      <c r="QHF412" s="1309"/>
      <c r="QHG412" s="1309"/>
      <c r="QHH412" s="1309"/>
      <c r="QHI412" s="1309"/>
      <c r="QHJ412" s="1309"/>
      <c r="QHK412" s="1309"/>
      <c r="QHL412" s="1309"/>
      <c r="QHM412" s="1309"/>
      <c r="QHN412" s="1309"/>
      <c r="QHO412" s="1309"/>
      <c r="QHP412" s="1309"/>
      <c r="QHQ412" s="1309"/>
      <c r="QHR412" s="1309"/>
      <c r="QHS412" s="1309"/>
      <c r="QHT412" s="1309"/>
      <c r="QHU412" s="1309"/>
      <c r="QHV412" s="1309"/>
      <c r="QHW412" s="1309"/>
      <c r="QHX412" s="1309"/>
      <c r="QHY412" s="1309"/>
      <c r="QHZ412" s="1309"/>
      <c r="QIA412" s="1309"/>
      <c r="QIB412" s="1309"/>
      <c r="QIC412" s="1309"/>
      <c r="QID412" s="1309"/>
      <c r="QIE412" s="1309"/>
      <c r="QIF412" s="1309"/>
      <c r="QIG412" s="1309"/>
      <c r="QIH412" s="1309"/>
      <c r="QII412" s="1309"/>
      <c r="QIJ412" s="1309"/>
      <c r="QIK412" s="1309"/>
      <c r="QIL412" s="1309"/>
      <c r="QIM412" s="1309"/>
      <c r="QIN412" s="1309"/>
      <c r="QIO412" s="1309"/>
      <c r="QIP412" s="1309"/>
      <c r="QIQ412" s="1309"/>
      <c r="QIR412" s="1309"/>
      <c r="QIS412" s="1309"/>
      <c r="QIT412" s="1309"/>
      <c r="QIU412" s="1309"/>
      <c r="QIV412" s="1309"/>
      <c r="QIW412" s="1309"/>
      <c r="QIX412" s="1309"/>
      <c r="QIY412" s="1309"/>
      <c r="QIZ412" s="1309"/>
      <c r="QJA412" s="1309"/>
      <c r="QJB412" s="1309"/>
      <c r="QJC412" s="1309"/>
      <c r="QJD412" s="1309"/>
      <c r="QJE412" s="1309"/>
      <c r="QJF412" s="1309"/>
      <c r="QJG412" s="1309"/>
      <c r="QJH412" s="1309"/>
      <c r="QJI412" s="1309"/>
      <c r="QJJ412" s="1309"/>
      <c r="QJK412" s="1309"/>
      <c r="QJL412" s="1309"/>
      <c r="QJM412" s="1309"/>
      <c r="QJN412" s="1309"/>
      <c r="QJO412" s="1309"/>
      <c r="QJP412" s="1309"/>
      <c r="QJQ412" s="1309"/>
      <c r="QJR412" s="1309"/>
      <c r="QJS412" s="1309"/>
      <c r="QJT412" s="1309"/>
      <c r="QJU412" s="1309"/>
      <c r="QJV412" s="1309"/>
      <c r="QJW412" s="1309"/>
      <c r="QJX412" s="1309"/>
      <c r="QJY412" s="1309"/>
      <c r="QJZ412" s="1309"/>
      <c r="QKA412" s="1309"/>
      <c r="QKB412" s="1309"/>
      <c r="QKC412" s="1309"/>
      <c r="QKD412" s="1309"/>
      <c r="QKE412" s="1309"/>
      <c r="QKF412" s="1309"/>
      <c r="QKG412" s="1309"/>
      <c r="QKH412" s="1309"/>
      <c r="QKI412" s="1309"/>
      <c r="QKJ412" s="1309"/>
      <c r="QKK412" s="1309"/>
      <c r="QKL412" s="1309"/>
      <c r="QKM412" s="1309"/>
      <c r="QKN412" s="1309"/>
      <c r="QKO412" s="1309"/>
      <c r="QKP412" s="1309"/>
      <c r="QKQ412" s="1309"/>
      <c r="QKR412" s="1309"/>
      <c r="QKS412" s="1309"/>
      <c r="QKT412" s="1309"/>
      <c r="QKU412" s="1309"/>
      <c r="QKV412" s="1309"/>
      <c r="QKW412" s="1309"/>
      <c r="QKX412" s="1309"/>
      <c r="QKY412" s="1309"/>
      <c r="QKZ412" s="1309"/>
      <c r="QLA412" s="1309"/>
      <c r="QLB412" s="1309"/>
      <c r="QLC412" s="1309"/>
      <c r="QLD412" s="1309"/>
      <c r="QLE412" s="1309"/>
      <c r="QLF412" s="1309"/>
      <c r="QLG412" s="1309"/>
      <c r="QLH412" s="1309"/>
      <c r="QLI412" s="1309"/>
      <c r="QLJ412" s="1309"/>
      <c r="QLK412" s="1309"/>
      <c r="QLL412" s="1309"/>
      <c r="QLM412" s="1309"/>
      <c r="QLN412" s="1309"/>
      <c r="QLO412" s="1309"/>
      <c r="QLP412" s="1309"/>
      <c r="QLQ412" s="1309"/>
      <c r="QLR412" s="1309"/>
      <c r="QLS412" s="1309"/>
      <c r="QLT412" s="1309"/>
      <c r="QLU412" s="1309"/>
      <c r="QLV412" s="1309"/>
      <c r="QLW412" s="1309"/>
      <c r="QLX412" s="1309"/>
      <c r="QLY412" s="1309"/>
      <c r="QLZ412" s="1309"/>
      <c r="QMA412" s="1309"/>
      <c r="QMB412" s="1309"/>
      <c r="QMC412" s="1309"/>
      <c r="QMD412" s="1309"/>
      <c r="QME412" s="1309"/>
      <c r="QMF412" s="1309"/>
      <c r="QMG412" s="1309"/>
      <c r="QMH412" s="1309"/>
      <c r="QMI412" s="1309"/>
      <c r="QMJ412" s="1309"/>
      <c r="QMK412" s="1309"/>
      <c r="QML412" s="1309"/>
      <c r="QMM412" s="1309"/>
      <c r="QMN412" s="1309"/>
      <c r="QMO412" s="1309"/>
      <c r="QMP412" s="1309"/>
      <c r="QMQ412" s="1309"/>
      <c r="QMR412" s="1309"/>
      <c r="QMS412" s="1309"/>
      <c r="QMT412" s="1309"/>
      <c r="QMU412" s="1309"/>
      <c r="QMV412" s="1309"/>
      <c r="QMW412" s="1309"/>
      <c r="QMX412" s="1309"/>
      <c r="QMY412" s="1309"/>
      <c r="QMZ412" s="1309"/>
      <c r="QNA412" s="1309"/>
      <c r="QNB412" s="1309"/>
      <c r="QNC412" s="1309"/>
      <c r="QND412" s="1309"/>
      <c r="QNE412" s="1309"/>
      <c r="QNF412" s="1309"/>
      <c r="QNG412" s="1309"/>
      <c r="QNH412" s="1309"/>
      <c r="QNI412" s="1309"/>
      <c r="QNJ412" s="1309"/>
      <c r="QNK412" s="1309"/>
      <c r="QNL412" s="1309"/>
      <c r="QNM412" s="1309"/>
      <c r="QNN412" s="1309"/>
      <c r="QNO412" s="1309"/>
      <c r="QNP412" s="1309"/>
      <c r="QNQ412" s="1309"/>
      <c r="QNR412" s="1309"/>
      <c r="QNS412" s="1309"/>
      <c r="QNT412" s="1309"/>
      <c r="QNU412" s="1309"/>
      <c r="QNV412" s="1309"/>
      <c r="QNW412" s="1309"/>
      <c r="QNX412" s="1309"/>
      <c r="QNY412" s="1309"/>
      <c r="QNZ412" s="1309"/>
      <c r="QOA412" s="1309"/>
      <c r="QOB412" s="1309"/>
      <c r="QOC412" s="1309"/>
      <c r="QOD412" s="1309"/>
      <c r="QOE412" s="1309"/>
      <c r="QOF412" s="1309"/>
      <c r="QOG412" s="1309"/>
      <c r="QOH412" s="1309"/>
      <c r="QOI412" s="1309"/>
      <c r="QOJ412" s="1309"/>
      <c r="QOK412" s="1309"/>
      <c r="QOL412" s="1309"/>
      <c r="QOM412" s="1309"/>
      <c r="QON412" s="1309"/>
      <c r="QOO412" s="1309"/>
      <c r="QOP412" s="1309"/>
      <c r="QOQ412" s="1309"/>
      <c r="QOR412" s="1309"/>
      <c r="QOS412" s="1309"/>
      <c r="QOT412" s="1309"/>
      <c r="QOU412" s="1309"/>
      <c r="QOV412" s="1309"/>
      <c r="QOW412" s="1309"/>
      <c r="QOX412" s="1309"/>
      <c r="QOY412" s="1309"/>
      <c r="QOZ412" s="1309"/>
      <c r="QPA412" s="1309"/>
      <c r="QPB412" s="1309"/>
      <c r="QPC412" s="1309"/>
      <c r="QPD412" s="1309"/>
      <c r="QPE412" s="1309"/>
      <c r="QPF412" s="1309"/>
      <c r="QPG412" s="1309"/>
      <c r="QPH412" s="1309"/>
      <c r="QPI412" s="1309"/>
      <c r="QPJ412" s="1309"/>
      <c r="QPK412" s="1309"/>
      <c r="QPL412" s="1309"/>
      <c r="QPM412" s="1309"/>
      <c r="QPN412" s="1309"/>
      <c r="QPO412" s="1309"/>
      <c r="QPP412" s="1309"/>
      <c r="QPQ412" s="1309"/>
      <c r="QPR412" s="1309"/>
      <c r="QPS412" s="1309"/>
      <c r="QPT412" s="1309"/>
      <c r="QPU412" s="1309"/>
      <c r="QPV412" s="1309"/>
      <c r="QPW412" s="1309"/>
      <c r="QPX412" s="1309"/>
      <c r="QPY412" s="1309"/>
      <c r="QPZ412" s="1309"/>
      <c r="QQA412" s="1309"/>
      <c r="QQB412" s="1309"/>
      <c r="QQC412" s="1309"/>
      <c r="QQD412" s="1309"/>
      <c r="QQE412" s="1309"/>
      <c r="QQF412" s="1309"/>
      <c r="QQG412" s="1309"/>
      <c r="QQH412" s="1309"/>
      <c r="QQI412" s="1309"/>
      <c r="QQJ412" s="1309"/>
      <c r="QQK412" s="1309"/>
      <c r="QQL412" s="1309"/>
      <c r="QQM412" s="1309"/>
      <c r="QQN412" s="1309"/>
      <c r="QQO412" s="1309"/>
      <c r="QQP412" s="1309"/>
      <c r="QQQ412" s="1309"/>
      <c r="QQR412" s="1309"/>
      <c r="QQS412" s="1309"/>
      <c r="QQT412" s="1309"/>
      <c r="QQU412" s="1309"/>
      <c r="QQV412" s="1309"/>
      <c r="QQW412" s="1309"/>
      <c r="QQX412" s="1309"/>
      <c r="QQY412" s="1309"/>
      <c r="QQZ412" s="1309"/>
      <c r="QRA412" s="1309"/>
      <c r="QRB412" s="1309"/>
      <c r="QRC412" s="1309"/>
      <c r="QRD412" s="1309"/>
      <c r="QRE412" s="1309"/>
      <c r="QRF412" s="1309"/>
      <c r="QRG412" s="1309"/>
      <c r="QRH412" s="1309"/>
      <c r="QRI412" s="1309"/>
      <c r="QRJ412" s="1309"/>
      <c r="QRK412" s="1309"/>
      <c r="QRL412" s="1309"/>
      <c r="QRM412" s="1309"/>
      <c r="QRN412" s="1309"/>
      <c r="QRO412" s="1309"/>
      <c r="QRP412" s="1309"/>
      <c r="QRQ412" s="1309"/>
      <c r="QRR412" s="1309"/>
      <c r="QRS412" s="1309"/>
      <c r="QRT412" s="1309"/>
      <c r="QRU412" s="1309"/>
      <c r="QRV412" s="1309"/>
      <c r="QRW412" s="1309"/>
      <c r="QRX412" s="1309"/>
      <c r="QRY412" s="1309"/>
      <c r="QRZ412" s="1309"/>
      <c r="QSA412" s="1309"/>
      <c r="QSB412" s="1309"/>
      <c r="QSC412" s="1309"/>
      <c r="QSD412" s="1309"/>
      <c r="QSE412" s="1309"/>
      <c r="QSF412" s="1309"/>
      <c r="QSG412" s="1309"/>
      <c r="QSH412" s="1309"/>
      <c r="QSI412" s="1309"/>
      <c r="QSJ412" s="1309"/>
      <c r="QSK412" s="1309"/>
      <c r="QSL412" s="1309"/>
      <c r="QSM412" s="1309"/>
      <c r="QSN412" s="1309"/>
      <c r="QSO412" s="1309"/>
      <c r="QSP412" s="1309"/>
      <c r="QSQ412" s="1309"/>
      <c r="QSR412" s="1309"/>
      <c r="QSS412" s="1309"/>
      <c r="QST412" s="1309"/>
      <c r="QSU412" s="1309"/>
      <c r="QSV412" s="1309"/>
      <c r="QSW412" s="1309"/>
      <c r="QSX412" s="1309"/>
      <c r="QSY412" s="1309"/>
      <c r="QSZ412" s="1309"/>
      <c r="QTA412" s="1309"/>
      <c r="QTB412" s="1309"/>
      <c r="QTC412" s="1309"/>
      <c r="QTD412" s="1309"/>
      <c r="QTE412" s="1309"/>
      <c r="QTF412" s="1309"/>
      <c r="QTG412" s="1309"/>
      <c r="QTH412" s="1309"/>
      <c r="QTI412" s="1309"/>
      <c r="QTJ412" s="1309"/>
      <c r="QTK412" s="1309"/>
      <c r="QTL412" s="1309"/>
      <c r="QTM412" s="1309"/>
      <c r="QTN412" s="1309"/>
      <c r="QTO412" s="1309"/>
      <c r="QTP412" s="1309"/>
      <c r="QTQ412" s="1309"/>
      <c r="QTR412" s="1309"/>
      <c r="QTS412" s="1309"/>
      <c r="QTT412" s="1309"/>
      <c r="QTU412" s="1309"/>
      <c r="QTV412" s="1309"/>
      <c r="QTW412" s="1309"/>
      <c r="QTX412" s="1309"/>
      <c r="QTY412" s="1309"/>
      <c r="QTZ412" s="1309"/>
      <c r="QUA412" s="1309"/>
      <c r="QUB412" s="1309"/>
      <c r="QUC412" s="1309"/>
      <c r="QUD412" s="1309"/>
      <c r="QUE412" s="1309"/>
      <c r="QUF412" s="1309"/>
      <c r="QUG412" s="1309"/>
      <c r="QUH412" s="1309"/>
      <c r="QUI412" s="1309"/>
      <c r="QUJ412" s="1309"/>
      <c r="QUK412" s="1309"/>
      <c r="QUL412" s="1309"/>
      <c r="QUM412" s="1309"/>
      <c r="QUN412" s="1309"/>
      <c r="QUO412" s="1309"/>
      <c r="QUP412" s="1309"/>
      <c r="QUQ412" s="1309"/>
      <c r="QUR412" s="1309"/>
      <c r="QUS412" s="1309"/>
      <c r="QUT412" s="1309"/>
      <c r="QUU412" s="1309"/>
      <c r="QUV412" s="1309"/>
      <c r="QUW412" s="1309"/>
      <c r="QUX412" s="1309"/>
      <c r="QUY412" s="1309"/>
      <c r="QUZ412" s="1309"/>
      <c r="QVA412" s="1309"/>
      <c r="QVB412" s="1309"/>
      <c r="QVC412" s="1309"/>
      <c r="QVD412" s="1309"/>
      <c r="QVE412" s="1309"/>
      <c r="QVF412" s="1309"/>
      <c r="QVG412" s="1309"/>
      <c r="QVH412" s="1309"/>
      <c r="QVI412" s="1309"/>
      <c r="QVJ412" s="1309"/>
      <c r="QVK412" s="1309"/>
      <c r="QVL412" s="1309"/>
      <c r="QVM412" s="1309"/>
      <c r="QVN412" s="1309"/>
      <c r="QVO412" s="1309"/>
      <c r="QVP412" s="1309"/>
      <c r="QVQ412" s="1309"/>
      <c r="QVR412" s="1309"/>
      <c r="QVS412" s="1309"/>
      <c r="QVT412" s="1309"/>
      <c r="QVU412" s="1309"/>
      <c r="QVV412" s="1309"/>
      <c r="QVW412" s="1309"/>
      <c r="QVX412" s="1309"/>
      <c r="QVY412" s="1309"/>
      <c r="QVZ412" s="1309"/>
      <c r="QWA412" s="1309"/>
      <c r="QWB412" s="1309"/>
      <c r="QWC412" s="1309"/>
      <c r="QWD412" s="1309"/>
      <c r="QWE412" s="1309"/>
      <c r="QWF412" s="1309"/>
      <c r="QWG412" s="1309"/>
      <c r="QWH412" s="1309"/>
      <c r="QWI412" s="1309"/>
      <c r="QWJ412" s="1309"/>
      <c r="QWK412" s="1309"/>
      <c r="QWL412" s="1309"/>
      <c r="QWM412" s="1309"/>
      <c r="QWN412" s="1309"/>
      <c r="QWO412" s="1309"/>
      <c r="QWP412" s="1309"/>
      <c r="QWQ412" s="1309"/>
      <c r="QWR412" s="1309"/>
      <c r="QWS412" s="1309"/>
      <c r="QWT412" s="1309"/>
      <c r="QWU412" s="1309"/>
      <c r="QWV412" s="1309"/>
      <c r="QWW412" s="1309"/>
      <c r="QWX412" s="1309"/>
      <c r="QWY412" s="1309"/>
      <c r="QWZ412" s="1309"/>
      <c r="QXA412" s="1309"/>
      <c r="QXB412" s="1309"/>
      <c r="QXC412" s="1309"/>
      <c r="QXD412" s="1309"/>
      <c r="QXE412" s="1309"/>
      <c r="QXF412" s="1309"/>
      <c r="QXG412" s="1309"/>
      <c r="QXH412" s="1309"/>
      <c r="QXI412" s="1309"/>
      <c r="QXJ412" s="1309"/>
      <c r="QXK412" s="1309"/>
      <c r="QXL412" s="1309"/>
      <c r="QXM412" s="1309"/>
      <c r="QXN412" s="1309"/>
      <c r="QXO412" s="1309"/>
      <c r="QXP412" s="1309"/>
      <c r="QXQ412" s="1309"/>
      <c r="QXR412" s="1309"/>
      <c r="QXS412" s="1309"/>
      <c r="QXT412" s="1309"/>
      <c r="QXU412" s="1309"/>
      <c r="QXV412" s="1309"/>
      <c r="QXW412" s="1309"/>
      <c r="QXX412" s="1309"/>
      <c r="QXY412" s="1309"/>
      <c r="QXZ412" s="1309"/>
      <c r="QYA412" s="1309"/>
      <c r="QYB412" s="1309"/>
      <c r="QYC412" s="1309"/>
      <c r="QYD412" s="1309"/>
      <c r="QYE412" s="1309"/>
      <c r="QYF412" s="1309"/>
      <c r="QYG412" s="1309"/>
      <c r="QYH412" s="1309"/>
      <c r="QYI412" s="1309"/>
      <c r="QYJ412" s="1309"/>
      <c r="QYK412" s="1309"/>
      <c r="QYL412" s="1309"/>
      <c r="QYM412" s="1309"/>
      <c r="QYN412" s="1309"/>
      <c r="QYO412" s="1309"/>
      <c r="QYP412" s="1309"/>
      <c r="QYQ412" s="1309"/>
      <c r="QYR412" s="1309"/>
      <c r="QYS412" s="1309"/>
      <c r="QYT412" s="1309"/>
      <c r="QYU412" s="1309"/>
      <c r="QYV412" s="1309"/>
      <c r="QYW412" s="1309"/>
      <c r="QYX412" s="1309"/>
      <c r="QYY412" s="1309"/>
      <c r="QYZ412" s="1309"/>
      <c r="QZA412" s="1309"/>
      <c r="QZB412" s="1309"/>
      <c r="QZC412" s="1309"/>
      <c r="QZD412" s="1309"/>
      <c r="QZE412" s="1309"/>
      <c r="QZF412" s="1309"/>
      <c r="QZG412" s="1309"/>
      <c r="QZH412" s="1309"/>
      <c r="QZI412" s="1309"/>
      <c r="QZJ412" s="1309"/>
      <c r="QZK412" s="1309"/>
      <c r="QZL412" s="1309"/>
      <c r="QZM412" s="1309"/>
      <c r="QZN412" s="1309"/>
      <c r="QZO412" s="1309"/>
      <c r="QZP412" s="1309"/>
      <c r="QZQ412" s="1309"/>
      <c r="QZR412" s="1309"/>
      <c r="QZS412" s="1309"/>
      <c r="QZT412" s="1309"/>
      <c r="QZU412" s="1309"/>
      <c r="QZV412" s="1309"/>
      <c r="QZW412" s="1309"/>
      <c r="QZX412" s="1309"/>
      <c r="QZY412" s="1309"/>
      <c r="QZZ412" s="1309"/>
      <c r="RAA412" s="1309"/>
      <c r="RAB412" s="1309"/>
      <c r="RAC412" s="1309"/>
      <c r="RAD412" s="1309"/>
      <c r="RAE412" s="1309"/>
      <c r="RAF412" s="1309"/>
      <c r="RAG412" s="1309"/>
      <c r="RAH412" s="1309"/>
      <c r="RAI412" s="1309"/>
      <c r="RAJ412" s="1309"/>
      <c r="RAK412" s="1309"/>
      <c r="RAL412" s="1309"/>
      <c r="RAM412" s="1309"/>
      <c r="RAN412" s="1309"/>
      <c r="RAO412" s="1309"/>
      <c r="RAP412" s="1309"/>
      <c r="RAQ412" s="1309"/>
      <c r="RAR412" s="1309"/>
      <c r="RAS412" s="1309"/>
      <c r="RAT412" s="1309"/>
      <c r="RAU412" s="1309"/>
      <c r="RAV412" s="1309"/>
      <c r="RAW412" s="1309"/>
      <c r="RAX412" s="1309"/>
      <c r="RAY412" s="1309"/>
      <c r="RAZ412" s="1309"/>
      <c r="RBA412" s="1309"/>
      <c r="RBB412" s="1309"/>
      <c r="RBC412" s="1309"/>
      <c r="RBD412" s="1309"/>
      <c r="RBE412" s="1309"/>
      <c r="RBF412" s="1309"/>
      <c r="RBG412" s="1309"/>
      <c r="RBH412" s="1309"/>
      <c r="RBI412" s="1309"/>
      <c r="RBJ412" s="1309"/>
      <c r="RBK412" s="1309"/>
      <c r="RBL412" s="1309"/>
      <c r="RBM412" s="1309"/>
      <c r="RBN412" s="1309"/>
      <c r="RBO412" s="1309"/>
      <c r="RBP412" s="1309"/>
      <c r="RBQ412" s="1309"/>
      <c r="RBR412" s="1309"/>
      <c r="RBS412" s="1309"/>
      <c r="RBT412" s="1309"/>
      <c r="RBU412" s="1309"/>
      <c r="RBV412" s="1309"/>
      <c r="RBW412" s="1309"/>
      <c r="RBX412" s="1309"/>
      <c r="RBY412" s="1309"/>
      <c r="RBZ412" s="1309"/>
      <c r="RCA412" s="1309"/>
      <c r="RCB412" s="1309"/>
      <c r="RCC412" s="1309"/>
      <c r="RCD412" s="1309"/>
      <c r="RCE412" s="1309"/>
      <c r="RCF412" s="1309"/>
      <c r="RCG412" s="1309"/>
      <c r="RCH412" s="1309"/>
      <c r="RCI412" s="1309"/>
      <c r="RCJ412" s="1309"/>
      <c r="RCK412" s="1309"/>
      <c r="RCL412" s="1309"/>
      <c r="RCM412" s="1309"/>
      <c r="RCN412" s="1309"/>
      <c r="RCO412" s="1309"/>
      <c r="RCP412" s="1309"/>
      <c r="RCQ412" s="1309"/>
      <c r="RCR412" s="1309"/>
      <c r="RCS412" s="1309"/>
      <c r="RCT412" s="1309"/>
      <c r="RCU412" s="1309"/>
      <c r="RCV412" s="1309"/>
      <c r="RCW412" s="1309"/>
      <c r="RCX412" s="1309"/>
      <c r="RCY412" s="1309"/>
      <c r="RCZ412" s="1309"/>
      <c r="RDA412" s="1309"/>
      <c r="RDB412" s="1309"/>
      <c r="RDC412" s="1309"/>
      <c r="RDD412" s="1309"/>
      <c r="RDE412" s="1309"/>
      <c r="RDF412" s="1309"/>
      <c r="RDG412" s="1309"/>
      <c r="RDH412" s="1309"/>
      <c r="RDI412" s="1309"/>
      <c r="RDJ412" s="1309"/>
      <c r="RDK412" s="1309"/>
      <c r="RDL412" s="1309"/>
      <c r="RDM412" s="1309"/>
      <c r="RDN412" s="1309"/>
      <c r="RDO412" s="1309"/>
      <c r="RDP412" s="1309"/>
      <c r="RDQ412" s="1309"/>
      <c r="RDR412" s="1309"/>
      <c r="RDS412" s="1309"/>
      <c r="RDT412" s="1309"/>
      <c r="RDU412" s="1309"/>
      <c r="RDV412" s="1309"/>
      <c r="RDW412" s="1309"/>
      <c r="RDX412" s="1309"/>
      <c r="RDY412" s="1309"/>
      <c r="RDZ412" s="1309"/>
      <c r="REA412" s="1309"/>
      <c r="REB412" s="1309"/>
      <c r="REC412" s="1309"/>
      <c r="RED412" s="1309"/>
      <c r="REE412" s="1309"/>
      <c r="REF412" s="1309"/>
      <c r="REG412" s="1309"/>
      <c r="REH412" s="1309"/>
      <c r="REI412" s="1309"/>
      <c r="REJ412" s="1309"/>
      <c r="REK412" s="1309"/>
      <c r="REL412" s="1309"/>
      <c r="REM412" s="1309"/>
      <c r="REN412" s="1309"/>
      <c r="REO412" s="1309"/>
      <c r="REP412" s="1309"/>
      <c r="REQ412" s="1309"/>
      <c r="RER412" s="1309"/>
      <c r="RES412" s="1309"/>
      <c r="RET412" s="1309"/>
      <c r="REU412" s="1309"/>
      <c r="REV412" s="1309"/>
      <c r="REW412" s="1309"/>
      <c r="REX412" s="1309"/>
      <c r="REY412" s="1309"/>
      <c r="REZ412" s="1309"/>
      <c r="RFA412" s="1309"/>
      <c r="RFB412" s="1309"/>
      <c r="RFC412" s="1309"/>
      <c r="RFD412" s="1309"/>
      <c r="RFE412" s="1309"/>
      <c r="RFF412" s="1309"/>
      <c r="RFG412" s="1309"/>
      <c r="RFH412" s="1309"/>
      <c r="RFI412" s="1309"/>
      <c r="RFJ412" s="1309"/>
      <c r="RFK412" s="1309"/>
      <c r="RFL412" s="1309"/>
      <c r="RFM412" s="1309"/>
      <c r="RFN412" s="1309"/>
      <c r="RFO412" s="1309"/>
      <c r="RFP412" s="1309"/>
      <c r="RFQ412" s="1309"/>
      <c r="RFR412" s="1309"/>
      <c r="RFS412" s="1309"/>
      <c r="RFT412" s="1309"/>
      <c r="RFU412" s="1309"/>
      <c r="RFV412" s="1309"/>
      <c r="RFW412" s="1309"/>
      <c r="RFX412" s="1309"/>
      <c r="RFY412" s="1309"/>
      <c r="RFZ412" s="1309"/>
      <c r="RGA412" s="1309"/>
      <c r="RGB412" s="1309"/>
      <c r="RGC412" s="1309"/>
      <c r="RGD412" s="1309"/>
      <c r="RGE412" s="1309"/>
      <c r="RGF412" s="1309"/>
      <c r="RGG412" s="1309"/>
      <c r="RGH412" s="1309"/>
      <c r="RGI412" s="1309"/>
      <c r="RGJ412" s="1309"/>
      <c r="RGK412" s="1309"/>
      <c r="RGL412" s="1309"/>
      <c r="RGM412" s="1309"/>
      <c r="RGN412" s="1309"/>
      <c r="RGO412" s="1309"/>
      <c r="RGP412" s="1309"/>
      <c r="RGQ412" s="1309"/>
      <c r="RGR412" s="1309"/>
      <c r="RGS412" s="1309"/>
      <c r="RGT412" s="1309"/>
      <c r="RGU412" s="1309"/>
      <c r="RGV412" s="1309"/>
      <c r="RGW412" s="1309"/>
      <c r="RGX412" s="1309"/>
      <c r="RGY412" s="1309"/>
      <c r="RGZ412" s="1309"/>
      <c r="RHA412" s="1309"/>
      <c r="RHB412" s="1309"/>
      <c r="RHC412" s="1309"/>
      <c r="RHD412" s="1309"/>
      <c r="RHE412" s="1309"/>
      <c r="RHF412" s="1309"/>
      <c r="RHG412" s="1309"/>
      <c r="RHH412" s="1309"/>
      <c r="RHI412" s="1309"/>
      <c r="RHJ412" s="1309"/>
      <c r="RHK412" s="1309"/>
      <c r="RHL412" s="1309"/>
      <c r="RHM412" s="1309"/>
      <c r="RHN412" s="1309"/>
      <c r="RHO412" s="1309"/>
      <c r="RHP412" s="1309"/>
      <c r="RHQ412" s="1309"/>
      <c r="RHR412" s="1309"/>
      <c r="RHS412" s="1309"/>
      <c r="RHT412" s="1309"/>
      <c r="RHU412" s="1309"/>
      <c r="RHV412" s="1309"/>
      <c r="RHW412" s="1309"/>
      <c r="RHX412" s="1309"/>
      <c r="RHY412" s="1309"/>
      <c r="RHZ412" s="1309"/>
      <c r="RIA412" s="1309"/>
      <c r="RIB412" s="1309"/>
      <c r="RIC412" s="1309"/>
      <c r="RID412" s="1309"/>
      <c r="RIE412" s="1309"/>
      <c r="RIF412" s="1309"/>
      <c r="RIG412" s="1309"/>
      <c r="RIH412" s="1309"/>
      <c r="RII412" s="1309"/>
      <c r="RIJ412" s="1309"/>
      <c r="RIK412" s="1309"/>
      <c r="RIL412" s="1309"/>
      <c r="RIM412" s="1309"/>
      <c r="RIN412" s="1309"/>
      <c r="RIO412" s="1309"/>
      <c r="RIP412" s="1309"/>
      <c r="RIQ412" s="1309"/>
      <c r="RIR412" s="1309"/>
      <c r="RIS412" s="1309"/>
      <c r="RIT412" s="1309"/>
      <c r="RIU412" s="1309"/>
      <c r="RIV412" s="1309"/>
      <c r="RIW412" s="1309"/>
      <c r="RIX412" s="1309"/>
      <c r="RIY412" s="1309"/>
      <c r="RIZ412" s="1309"/>
      <c r="RJA412" s="1309"/>
      <c r="RJB412" s="1309"/>
      <c r="RJC412" s="1309"/>
      <c r="RJD412" s="1309"/>
      <c r="RJE412" s="1309"/>
      <c r="RJF412" s="1309"/>
      <c r="RJG412" s="1309"/>
      <c r="RJH412" s="1309"/>
      <c r="RJI412" s="1309"/>
      <c r="RJJ412" s="1309"/>
      <c r="RJK412" s="1309"/>
      <c r="RJL412" s="1309"/>
      <c r="RJM412" s="1309"/>
      <c r="RJN412" s="1309"/>
      <c r="RJO412" s="1309"/>
      <c r="RJP412" s="1309"/>
      <c r="RJQ412" s="1309"/>
      <c r="RJR412" s="1309"/>
      <c r="RJS412" s="1309"/>
      <c r="RJT412" s="1309"/>
      <c r="RJU412" s="1309"/>
      <c r="RJV412" s="1309"/>
      <c r="RJW412" s="1309"/>
      <c r="RJX412" s="1309"/>
      <c r="RJY412" s="1309"/>
      <c r="RJZ412" s="1309"/>
      <c r="RKA412" s="1309"/>
      <c r="RKB412" s="1309"/>
      <c r="RKC412" s="1309"/>
      <c r="RKD412" s="1309"/>
      <c r="RKE412" s="1309"/>
      <c r="RKF412" s="1309"/>
      <c r="RKG412" s="1309"/>
      <c r="RKH412" s="1309"/>
      <c r="RKI412" s="1309"/>
      <c r="RKJ412" s="1309"/>
      <c r="RKK412" s="1309"/>
      <c r="RKL412" s="1309"/>
      <c r="RKM412" s="1309"/>
      <c r="RKN412" s="1309"/>
      <c r="RKO412" s="1309"/>
      <c r="RKP412" s="1309"/>
      <c r="RKQ412" s="1309"/>
      <c r="RKR412" s="1309"/>
      <c r="RKS412" s="1309"/>
      <c r="RKT412" s="1309"/>
      <c r="RKU412" s="1309"/>
      <c r="RKV412" s="1309"/>
      <c r="RKW412" s="1309"/>
      <c r="RKX412" s="1309"/>
      <c r="RKY412" s="1309"/>
      <c r="RKZ412" s="1309"/>
      <c r="RLA412" s="1309"/>
      <c r="RLB412" s="1309"/>
      <c r="RLC412" s="1309"/>
      <c r="RLD412" s="1309"/>
      <c r="RLE412" s="1309"/>
      <c r="RLF412" s="1309"/>
      <c r="RLG412" s="1309"/>
      <c r="RLH412" s="1309"/>
      <c r="RLI412" s="1309"/>
      <c r="RLJ412" s="1309"/>
      <c r="RLK412" s="1309"/>
      <c r="RLL412" s="1309"/>
      <c r="RLM412" s="1309"/>
      <c r="RLN412" s="1309"/>
      <c r="RLO412" s="1309"/>
      <c r="RLP412" s="1309"/>
      <c r="RLQ412" s="1309"/>
      <c r="RLR412" s="1309"/>
      <c r="RLS412" s="1309"/>
      <c r="RLT412" s="1309"/>
      <c r="RLU412" s="1309"/>
      <c r="RLV412" s="1309"/>
      <c r="RLW412" s="1309"/>
      <c r="RLX412" s="1309"/>
      <c r="RLY412" s="1309"/>
      <c r="RLZ412" s="1309"/>
      <c r="RMA412" s="1309"/>
      <c r="RMB412" s="1309"/>
      <c r="RMC412" s="1309"/>
      <c r="RMD412" s="1309"/>
      <c r="RME412" s="1309"/>
      <c r="RMF412" s="1309"/>
      <c r="RMG412" s="1309"/>
      <c r="RMH412" s="1309"/>
      <c r="RMI412" s="1309"/>
      <c r="RMJ412" s="1309"/>
      <c r="RMK412" s="1309"/>
      <c r="RML412" s="1309"/>
      <c r="RMM412" s="1309"/>
      <c r="RMN412" s="1309"/>
      <c r="RMO412" s="1309"/>
      <c r="RMP412" s="1309"/>
      <c r="RMQ412" s="1309"/>
      <c r="RMR412" s="1309"/>
      <c r="RMS412" s="1309"/>
      <c r="RMT412" s="1309"/>
      <c r="RMU412" s="1309"/>
      <c r="RMV412" s="1309"/>
      <c r="RMW412" s="1309"/>
      <c r="RMX412" s="1309"/>
      <c r="RMY412" s="1309"/>
      <c r="RMZ412" s="1309"/>
      <c r="RNA412" s="1309"/>
      <c r="RNB412" s="1309"/>
      <c r="RNC412" s="1309"/>
      <c r="RND412" s="1309"/>
      <c r="RNE412" s="1309"/>
      <c r="RNF412" s="1309"/>
      <c r="RNG412" s="1309"/>
      <c r="RNH412" s="1309"/>
      <c r="RNI412" s="1309"/>
      <c r="RNJ412" s="1309"/>
      <c r="RNK412" s="1309"/>
      <c r="RNL412" s="1309"/>
      <c r="RNM412" s="1309"/>
      <c r="RNN412" s="1309"/>
      <c r="RNO412" s="1309"/>
      <c r="RNP412" s="1309"/>
      <c r="RNQ412" s="1309"/>
      <c r="RNR412" s="1309"/>
      <c r="RNS412" s="1309"/>
      <c r="RNT412" s="1309"/>
      <c r="RNU412" s="1309"/>
      <c r="RNV412" s="1309"/>
      <c r="RNW412" s="1309"/>
      <c r="RNX412" s="1309"/>
      <c r="RNY412" s="1309"/>
      <c r="RNZ412" s="1309"/>
      <c r="ROA412" s="1309"/>
      <c r="ROB412" s="1309"/>
      <c r="ROC412" s="1309"/>
      <c r="ROD412" s="1309"/>
      <c r="ROE412" s="1309"/>
      <c r="ROF412" s="1309"/>
      <c r="ROG412" s="1309"/>
      <c r="ROH412" s="1309"/>
      <c r="ROI412" s="1309"/>
      <c r="ROJ412" s="1309"/>
      <c r="ROK412" s="1309"/>
      <c r="ROL412" s="1309"/>
      <c r="ROM412" s="1309"/>
      <c r="RON412" s="1309"/>
      <c r="ROO412" s="1309"/>
      <c r="ROP412" s="1309"/>
      <c r="ROQ412" s="1309"/>
      <c r="ROR412" s="1309"/>
      <c r="ROS412" s="1309"/>
      <c r="ROT412" s="1309"/>
      <c r="ROU412" s="1309"/>
      <c r="ROV412" s="1309"/>
      <c r="ROW412" s="1309"/>
      <c r="ROX412" s="1309"/>
      <c r="ROY412" s="1309"/>
      <c r="ROZ412" s="1309"/>
      <c r="RPA412" s="1309"/>
      <c r="RPB412" s="1309"/>
      <c r="RPC412" s="1309"/>
      <c r="RPD412" s="1309"/>
      <c r="RPE412" s="1309"/>
      <c r="RPF412" s="1309"/>
      <c r="RPG412" s="1309"/>
      <c r="RPH412" s="1309"/>
      <c r="RPI412" s="1309"/>
      <c r="RPJ412" s="1309"/>
      <c r="RPK412" s="1309"/>
      <c r="RPL412" s="1309"/>
      <c r="RPM412" s="1309"/>
      <c r="RPN412" s="1309"/>
      <c r="RPO412" s="1309"/>
      <c r="RPP412" s="1309"/>
      <c r="RPQ412" s="1309"/>
      <c r="RPR412" s="1309"/>
      <c r="RPS412" s="1309"/>
      <c r="RPT412" s="1309"/>
      <c r="RPU412" s="1309"/>
      <c r="RPV412" s="1309"/>
      <c r="RPW412" s="1309"/>
      <c r="RPX412" s="1309"/>
      <c r="RPY412" s="1309"/>
      <c r="RPZ412" s="1309"/>
      <c r="RQA412" s="1309"/>
      <c r="RQB412" s="1309"/>
      <c r="RQC412" s="1309"/>
      <c r="RQD412" s="1309"/>
      <c r="RQE412" s="1309"/>
      <c r="RQF412" s="1309"/>
      <c r="RQG412" s="1309"/>
      <c r="RQH412" s="1309"/>
      <c r="RQI412" s="1309"/>
      <c r="RQJ412" s="1309"/>
      <c r="RQK412" s="1309"/>
      <c r="RQL412" s="1309"/>
      <c r="RQM412" s="1309"/>
      <c r="RQN412" s="1309"/>
      <c r="RQO412" s="1309"/>
      <c r="RQP412" s="1309"/>
      <c r="RQQ412" s="1309"/>
      <c r="RQR412" s="1309"/>
      <c r="RQS412" s="1309"/>
      <c r="RQT412" s="1309"/>
      <c r="RQU412" s="1309"/>
      <c r="RQV412" s="1309"/>
      <c r="RQW412" s="1309"/>
      <c r="RQX412" s="1309"/>
      <c r="RQY412" s="1309"/>
      <c r="RQZ412" s="1309"/>
      <c r="RRA412" s="1309"/>
      <c r="RRB412" s="1309"/>
      <c r="RRC412" s="1309"/>
      <c r="RRD412" s="1309"/>
      <c r="RRE412" s="1309"/>
      <c r="RRF412" s="1309"/>
      <c r="RRG412" s="1309"/>
      <c r="RRH412" s="1309"/>
      <c r="RRI412" s="1309"/>
      <c r="RRJ412" s="1309"/>
      <c r="RRK412" s="1309"/>
      <c r="RRL412" s="1309"/>
      <c r="RRM412" s="1309"/>
      <c r="RRN412" s="1309"/>
      <c r="RRO412" s="1309"/>
      <c r="RRP412" s="1309"/>
      <c r="RRQ412" s="1309"/>
      <c r="RRR412" s="1309"/>
      <c r="RRS412" s="1309"/>
      <c r="RRT412" s="1309"/>
      <c r="RRU412" s="1309"/>
      <c r="RRV412" s="1309"/>
      <c r="RRW412" s="1309"/>
      <c r="RRX412" s="1309"/>
      <c r="RRY412" s="1309"/>
      <c r="RRZ412" s="1309"/>
      <c r="RSA412" s="1309"/>
      <c r="RSB412" s="1309"/>
      <c r="RSC412" s="1309"/>
      <c r="RSD412" s="1309"/>
      <c r="RSE412" s="1309"/>
      <c r="RSF412" s="1309"/>
      <c r="RSG412" s="1309"/>
      <c r="RSH412" s="1309"/>
      <c r="RSI412" s="1309"/>
      <c r="RSJ412" s="1309"/>
      <c r="RSK412" s="1309"/>
      <c r="RSL412" s="1309"/>
      <c r="RSM412" s="1309"/>
      <c r="RSN412" s="1309"/>
      <c r="RSO412" s="1309"/>
      <c r="RSP412" s="1309"/>
      <c r="RSQ412" s="1309"/>
      <c r="RSR412" s="1309"/>
      <c r="RSS412" s="1309"/>
      <c r="RST412" s="1309"/>
      <c r="RSU412" s="1309"/>
      <c r="RSV412" s="1309"/>
      <c r="RSW412" s="1309"/>
      <c r="RSX412" s="1309"/>
      <c r="RSY412" s="1309"/>
      <c r="RSZ412" s="1309"/>
      <c r="RTA412" s="1309"/>
      <c r="RTB412" s="1309"/>
      <c r="RTC412" s="1309"/>
      <c r="RTD412" s="1309"/>
      <c r="RTE412" s="1309"/>
      <c r="RTF412" s="1309"/>
      <c r="RTG412" s="1309"/>
      <c r="RTH412" s="1309"/>
      <c r="RTI412" s="1309"/>
      <c r="RTJ412" s="1309"/>
      <c r="RTK412" s="1309"/>
      <c r="RTL412" s="1309"/>
      <c r="RTM412" s="1309"/>
      <c r="RTN412" s="1309"/>
      <c r="RTO412" s="1309"/>
      <c r="RTP412" s="1309"/>
      <c r="RTQ412" s="1309"/>
      <c r="RTR412" s="1309"/>
      <c r="RTS412" s="1309"/>
      <c r="RTT412" s="1309"/>
      <c r="RTU412" s="1309"/>
      <c r="RTV412" s="1309"/>
      <c r="RTW412" s="1309"/>
      <c r="RTX412" s="1309"/>
      <c r="RTY412" s="1309"/>
      <c r="RTZ412" s="1309"/>
      <c r="RUA412" s="1309"/>
      <c r="RUB412" s="1309"/>
      <c r="RUC412" s="1309"/>
      <c r="RUD412" s="1309"/>
      <c r="RUE412" s="1309"/>
      <c r="RUF412" s="1309"/>
      <c r="RUG412" s="1309"/>
      <c r="RUH412" s="1309"/>
      <c r="RUI412" s="1309"/>
      <c r="RUJ412" s="1309"/>
      <c r="RUK412" s="1309"/>
      <c r="RUL412" s="1309"/>
      <c r="RUM412" s="1309"/>
      <c r="RUN412" s="1309"/>
      <c r="RUO412" s="1309"/>
      <c r="RUP412" s="1309"/>
      <c r="RUQ412" s="1309"/>
      <c r="RUR412" s="1309"/>
      <c r="RUS412" s="1309"/>
      <c r="RUT412" s="1309"/>
      <c r="RUU412" s="1309"/>
      <c r="RUV412" s="1309"/>
      <c r="RUW412" s="1309"/>
      <c r="RUX412" s="1309"/>
      <c r="RUY412" s="1309"/>
      <c r="RUZ412" s="1309"/>
      <c r="RVA412" s="1309"/>
      <c r="RVB412" s="1309"/>
      <c r="RVC412" s="1309"/>
      <c r="RVD412" s="1309"/>
      <c r="RVE412" s="1309"/>
      <c r="RVF412" s="1309"/>
      <c r="RVG412" s="1309"/>
      <c r="RVH412" s="1309"/>
      <c r="RVI412" s="1309"/>
      <c r="RVJ412" s="1309"/>
      <c r="RVK412" s="1309"/>
      <c r="RVL412" s="1309"/>
      <c r="RVM412" s="1309"/>
      <c r="RVN412" s="1309"/>
      <c r="RVO412" s="1309"/>
      <c r="RVP412" s="1309"/>
      <c r="RVQ412" s="1309"/>
      <c r="RVR412" s="1309"/>
      <c r="RVS412" s="1309"/>
      <c r="RVT412" s="1309"/>
      <c r="RVU412" s="1309"/>
      <c r="RVV412" s="1309"/>
      <c r="RVW412" s="1309"/>
      <c r="RVX412" s="1309"/>
      <c r="RVY412" s="1309"/>
      <c r="RVZ412" s="1309"/>
      <c r="RWA412" s="1309"/>
      <c r="RWB412" s="1309"/>
      <c r="RWC412" s="1309"/>
      <c r="RWD412" s="1309"/>
      <c r="RWE412" s="1309"/>
      <c r="RWF412" s="1309"/>
      <c r="RWG412" s="1309"/>
      <c r="RWH412" s="1309"/>
      <c r="RWI412" s="1309"/>
      <c r="RWJ412" s="1309"/>
      <c r="RWK412" s="1309"/>
      <c r="RWL412" s="1309"/>
      <c r="RWM412" s="1309"/>
      <c r="RWN412" s="1309"/>
      <c r="RWO412" s="1309"/>
      <c r="RWP412" s="1309"/>
      <c r="RWQ412" s="1309"/>
      <c r="RWR412" s="1309"/>
      <c r="RWS412" s="1309"/>
      <c r="RWT412" s="1309"/>
      <c r="RWU412" s="1309"/>
      <c r="RWV412" s="1309"/>
      <c r="RWW412" s="1309"/>
      <c r="RWX412" s="1309"/>
      <c r="RWY412" s="1309"/>
      <c r="RWZ412" s="1309"/>
      <c r="RXA412" s="1309"/>
      <c r="RXB412" s="1309"/>
      <c r="RXC412" s="1309"/>
      <c r="RXD412" s="1309"/>
      <c r="RXE412" s="1309"/>
      <c r="RXF412" s="1309"/>
      <c r="RXG412" s="1309"/>
      <c r="RXH412" s="1309"/>
      <c r="RXI412" s="1309"/>
      <c r="RXJ412" s="1309"/>
      <c r="RXK412" s="1309"/>
      <c r="RXL412" s="1309"/>
      <c r="RXM412" s="1309"/>
      <c r="RXN412" s="1309"/>
      <c r="RXO412" s="1309"/>
      <c r="RXP412" s="1309"/>
      <c r="RXQ412" s="1309"/>
      <c r="RXR412" s="1309"/>
      <c r="RXS412" s="1309"/>
      <c r="RXT412" s="1309"/>
      <c r="RXU412" s="1309"/>
      <c r="RXV412" s="1309"/>
      <c r="RXW412" s="1309"/>
      <c r="RXX412" s="1309"/>
      <c r="RXY412" s="1309"/>
      <c r="RXZ412" s="1309"/>
      <c r="RYA412" s="1309"/>
      <c r="RYB412" s="1309"/>
      <c r="RYC412" s="1309"/>
      <c r="RYD412" s="1309"/>
      <c r="RYE412" s="1309"/>
      <c r="RYF412" s="1309"/>
      <c r="RYG412" s="1309"/>
      <c r="RYH412" s="1309"/>
      <c r="RYI412" s="1309"/>
      <c r="RYJ412" s="1309"/>
      <c r="RYK412" s="1309"/>
      <c r="RYL412" s="1309"/>
      <c r="RYM412" s="1309"/>
      <c r="RYN412" s="1309"/>
      <c r="RYO412" s="1309"/>
      <c r="RYP412" s="1309"/>
      <c r="RYQ412" s="1309"/>
      <c r="RYR412" s="1309"/>
      <c r="RYS412" s="1309"/>
      <c r="RYT412" s="1309"/>
      <c r="RYU412" s="1309"/>
      <c r="RYV412" s="1309"/>
      <c r="RYW412" s="1309"/>
      <c r="RYX412" s="1309"/>
      <c r="RYY412" s="1309"/>
      <c r="RYZ412" s="1309"/>
      <c r="RZA412" s="1309"/>
      <c r="RZB412" s="1309"/>
      <c r="RZC412" s="1309"/>
      <c r="RZD412" s="1309"/>
      <c r="RZE412" s="1309"/>
      <c r="RZF412" s="1309"/>
      <c r="RZG412" s="1309"/>
      <c r="RZH412" s="1309"/>
      <c r="RZI412" s="1309"/>
      <c r="RZJ412" s="1309"/>
      <c r="RZK412" s="1309"/>
      <c r="RZL412" s="1309"/>
      <c r="RZM412" s="1309"/>
      <c r="RZN412" s="1309"/>
      <c r="RZO412" s="1309"/>
      <c r="RZP412" s="1309"/>
      <c r="RZQ412" s="1309"/>
      <c r="RZR412" s="1309"/>
      <c r="RZS412" s="1309"/>
      <c r="RZT412" s="1309"/>
      <c r="RZU412" s="1309"/>
      <c r="RZV412" s="1309"/>
      <c r="RZW412" s="1309"/>
      <c r="RZX412" s="1309"/>
      <c r="RZY412" s="1309"/>
      <c r="RZZ412" s="1309"/>
      <c r="SAA412" s="1309"/>
      <c r="SAB412" s="1309"/>
      <c r="SAC412" s="1309"/>
      <c r="SAD412" s="1309"/>
      <c r="SAE412" s="1309"/>
      <c r="SAF412" s="1309"/>
      <c r="SAG412" s="1309"/>
      <c r="SAH412" s="1309"/>
      <c r="SAI412" s="1309"/>
      <c r="SAJ412" s="1309"/>
      <c r="SAK412" s="1309"/>
      <c r="SAL412" s="1309"/>
      <c r="SAM412" s="1309"/>
      <c r="SAN412" s="1309"/>
      <c r="SAO412" s="1309"/>
      <c r="SAP412" s="1309"/>
      <c r="SAQ412" s="1309"/>
      <c r="SAR412" s="1309"/>
      <c r="SAS412" s="1309"/>
      <c r="SAT412" s="1309"/>
      <c r="SAU412" s="1309"/>
      <c r="SAV412" s="1309"/>
      <c r="SAW412" s="1309"/>
      <c r="SAX412" s="1309"/>
      <c r="SAY412" s="1309"/>
      <c r="SAZ412" s="1309"/>
      <c r="SBA412" s="1309"/>
      <c r="SBB412" s="1309"/>
      <c r="SBC412" s="1309"/>
      <c r="SBD412" s="1309"/>
      <c r="SBE412" s="1309"/>
      <c r="SBF412" s="1309"/>
      <c r="SBG412" s="1309"/>
      <c r="SBH412" s="1309"/>
      <c r="SBI412" s="1309"/>
      <c r="SBJ412" s="1309"/>
      <c r="SBK412" s="1309"/>
      <c r="SBL412" s="1309"/>
      <c r="SBM412" s="1309"/>
      <c r="SBN412" s="1309"/>
      <c r="SBO412" s="1309"/>
      <c r="SBP412" s="1309"/>
      <c r="SBQ412" s="1309"/>
      <c r="SBR412" s="1309"/>
      <c r="SBS412" s="1309"/>
      <c r="SBT412" s="1309"/>
      <c r="SBU412" s="1309"/>
      <c r="SBV412" s="1309"/>
      <c r="SBW412" s="1309"/>
      <c r="SBX412" s="1309"/>
      <c r="SBY412" s="1309"/>
      <c r="SBZ412" s="1309"/>
      <c r="SCA412" s="1309"/>
      <c r="SCB412" s="1309"/>
      <c r="SCC412" s="1309"/>
      <c r="SCD412" s="1309"/>
      <c r="SCE412" s="1309"/>
      <c r="SCF412" s="1309"/>
      <c r="SCG412" s="1309"/>
      <c r="SCH412" s="1309"/>
      <c r="SCI412" s="1309"/>
      <c r="SCJ412" s="1309"/>
      <c r="SCK412" s="1309"/>
      <c r="SCL412" s="1309"/>
      <c r="SCM412" s="1309"/>
      <c r="SCN412" s="1309"/>
      <c r="SCO412" s="1309"/>
      <c r="SCP412" s="1309"/>
      <c r="SCQ412" s="1309"/>
      <c r="SCR412" s="1309"/>
      <c r="SCS412" s="1309"/>
      <c r="SCT412" s="1309"/>
      <c r="SCU412" s="1309"/>
      <c r="SCV412" s="1309"/>
      <c r="SCW412" s="1309"/>
      <c r="SCX412" s="1309"/>
      <c r="SCY412" s="1309"/>
      <c r="SCZ412" s="1309"/>
      <c r="SDA412" s="1309"/>
      <c r="SDB412" s="1309"/>
      <c r="SDC412" s="1309"/>
      <c r="SDD412" s="1309"/>
      <c r="SDE412" s="1309"/>
      <c r="SDF412" s="1309"/>
      <c r="SDG412" s="1309"/>
      <c r="SDH412" s="1309"/>
      <c r="SDI412" s="1309"/>
      <c r="SDJ412" s="1309"/>
      <c r="SDK412" s="1309"/>
      <c r="SDL412" s="1309"/>
      <c r="SDM412" s="1309"/>
      <c r="SDN412" s="1309"/>
      <c r="SDO412" s="1309"/>
      <c r="SDP412" s="1309"/>
      <c r="SDQ412" s="1309"/>
      <c r="SDR412" s="1309"/>
      <c r="SDS412" s="1309"/>
      <c r="SDT412" s="1309"/>
      <c r="SDU412" s="1309"/>
      <c r="SDV412" s="1309"/>
      <c r="SDW412" s="1309"/>
      <c r="SDX412" s="1309"/>
      <c r="SDY412" s="1309"/>
      <c r="SDZ412" s="1309"/>
      <c r="SEA412" s="1309"/>
      <c r="SEB412" s="1309"/>
      <c r="SEC412" s="1309"/>
      <c r="SED412" s="1309"/>
      <c r="SEE412" s="1309"/>
      <c r="SEF412" s="1309"/>
      <c r="SEG412" s="1309"/>
      <c r="SEH412" s="1309"/>
      <c r="SEI412" s="1309"/>
      <c r="SEJ412" s="1309"/>
      <c r="SEK412" s="1309"/>
      <c r="SEL412" s="1309"/>
      <c r="SEM412" s="1309"/>
      <c r="SEN412" s="1309"/>
      <c r="SEO412" s="1309"/>
      <c r="SEP412" s="1309"/>
      <c r="SEQ412" s="1309"/>
      <c r="SER412" s="1309"/>
      <c r="SES412" s="1309"/>
      <c r="SET412" s="1309"/>
      <c r="SEU412" s="1309"/>
      <c r="SEV412" s="1309"/>
      <c r="SEW412" s="1309"/>
      <c r="SEX412" s="1309"/>
      <c r="SEY412" s="1309"/>
      <c r="SEZ412" s="1309"/>
      <c r="SFA412" s="1309"/>
      <c r="SFB412" s="1309"/>
      <c r="SFC412" s="1309"/>
      <c r="SFD412" s="1309"/>
      <c r="SFE412" s="1309"/>
      <c r="SFF412" s="1309"/>
      <c r="SFG412" s="1309"/>
      <c r="SFH412" s="1309"/>
      <c r="SFI412" s="1309"/>
      <c r="SFJ412" s="1309"/>
      <c r="SFK412" s="1309"/>
      <c r="SFL412" s="1309"/>
      <c r="SFM412" s="1309"/>
      <c r="SFN412" s="1309"/>
      <c r="SFO412" s="1309"/>
      <c r="SFP412" s="1309"/>
      <c r="SFQ412" s="1309"/>
      <c r="SFR412" s="1309"/>
      <c r="SFS412" s="1309"/>
      <c r="SFT412" s="1309"/>
      <c r="SFU412" s="1309"/>
      <c r="SFV412" s="1309"/>
      <c r="SFW412" s="1309"/>
      <c r="SFX412" s="1309"/>
      <c r="SFY412" s="1309"/>
      <c r="SFZ412" s="1309"/>
      <c r="SGA412" s="1309"/>
      <c r="SGB412" s="1309"/>
      <c r="SGC412" s="1309"/>
      <c r="SGD412" s="1309"/>
      <c r="SGE412" s="1309"/>
      <c r="SGF412" s="1309"/>
      <c r="SGG412" s="1309"/>
      <c r="SGH412" s="1309"/>
      <c r="SGI412" s="1309"/>
      <c r="SGJ412" s="1309"/>
      <c r="SGK412" s="1309"/>
      <c r="SGL412" s="1309"/>
      <c r="SGM412" s="1309"/>
      <c r="SGN412" s="1309"/>
      <c r="SGO412" s="1309"/>
      <c r="SGP412" s="1309"/>
      <c r="SGQ412" s="1309"/>
      <c r="SGR412" s="1309"/>
      <c r="SGS412" s="1309"/>
      <c r="SGT412" s="1309"/>
      <c r="SGU412" s="1309"/>
      <c r="SGV412" s="1309"/>
      <c r="SGW412" s="1309"/>
      <c r="SGX412" s="1309"/>
      <c r="SGY412" s="1309"/>
      <c r="SGZ412" s="1309"/>
      <c r="SHA412" s="1309"/>
      <c r="SHB412" s="1309"/>
      <c r="SHC412" s="1309"/>
      <c r="SHD412" s="1309"/>
      <c r="SHE412" s="1309"/>
      <c r="SHF412" s="1309"/>
      <c r="SHG412" s="1309"/>
      <c r="SHH412" s="1309"/>
      <c r="SHI412" s="1309"/>
      <c r="SHJ412" s="1309"/>
      <c r="SHK412" s="1309"/>
      <c r="SHL412" s="1309"/>
      <c r="SHM412" s="1309"/>
      <c r="SHN412" s="1309"/>
      <c r="SHO412" s="1309"/>
      <c r="SHP412" s="1309"/>
      <c r="SHQ412" s="1309"/>
      <c r="SHR412" s="1309"/>
      <c r="SHS412" s="1309"/>
      <c r="SHT412" s="1309"/>
      <c r="SHU412" s="1309"/>
      <c r="SHV412" s="1309"/>
      <c r="SHW412" s="1309"/>
      <c r="SHX412" s="1309"/>
      <c r="SHY412" s="1309"/>
      <c r="SHZ412" s="1309"/>
      <c r="SIA412" s="1309"/>
      <c r="SIB412" s="1309"/>
      <c r="SIC412" s="1309"/>
      <c r="SID412" s="1309"/>
      <c r="SIE412" s="1309"/>
      <c r="SIF412" s="1309"/>
      <c r="SIG412" s="1309"/>
      <c r="SIH412" s="1309"/>
      <c r="SII412" s="1309"/>
      <c r="SIJ412" s="1309"/>
      <c r="SIK412" s="1309"/>
      <c r="SIL412" s="1309"/>
      <c r="SIM412" s="1309"/>
      <c r="SIN412" s="1309"/>
      <c r="SIO412" s="1309"/>
      <c r="SIP412" s="1309"/>
      <c r="SIQ412" s="1309"/>
      <c r="SIR412" s="1309"/>
      <c r="SIS412" s="1309"/>
      <c r="SIT412" s="1309"/>
      <c r="SIU412" s="1309"/>
      <c r="SIV412" s="1309"/>
      <c r="SIW412" s="1309"/>
      <c r="SIX412" s="1309"/>
      <c r="SIY412" s="1309"/>
      <c r="SIZ412" s="1309"/>
      <c r="SJA412" s="1309"/>
      <c r="SJB412" s="1309"/>
      <c r="SJC412" s="1309"/>
      <c r="SJD412" s="1309"/>
      <c r="SJE412" s="1309"/>
      <c r="SJF412" s="1309"/>
      <c r="SJG412" s="1309"/>
      <c r="SJH412" s="1309"/>
      <c r="SJI412" s="1309"/>
      <c r="SJJ412" s="1309"/>
      <c r="SJK412" s="1309"/>
      <c r="SJL412" s="1309"/>
      <c r="SJM412" s="1309"/>
      <c r="SJN412" s="1309"/>
      <c r="SJO412" s="1309"/>
      <c r="SJP412" s="1309"/>
      <c r="SJQ412" s="1309"/>
      <c r="SJR412" s="1309"/>
      <c r="SJS412" s="1309"/>
      <c r="SJT412" s="1309"/>
      <c r="SJU412" s="1309"/>
      <c r="SJV412" s="1309"/>
      <c r="SJW412" s="1309"/>
      <c r="SJX412" s="1309"/>
      <c r="SJY412" s="1309"/>
      <c r="SJZ412" s="1309"/>
      <c r="SKA412" s="1309"/>
      <c r="SKB412" s="1309"/>
      <c r="SKC412" s="1309"/>
      <c r="SKD412" s="1309"/>
      <c r="SKE412" s="1309"/>
      <c r="SKF412" s="1309"/>
      <c r="SKG412" s="1309"/>
      <c r="SKH412" s="1309"/>
      <c r="SKI412" s="1309"/>
      <c r="SKJ412" s="1309"/>
      <c r="SKK412" s="1309"/>
      <c r="SKL412" s="1309"/>
      <c r="SKM412" s="1309"/>
      <c r="SKN412" s="1309"/>
      <c r="SKO412" s="1309"/>
      <c r="SKP412" s="1309"/>
      <c r="SKQ412" s="1309"/>
      <c r="SKR412" s="1309"/>
      <c r="SKS412" s="1309"/>
      <c r="SKT412" s="1309"/>
      <c r="SKU412" s="1309"/>
      <c r="SKV412" s="1309"/>
      <c r="SKW412" s="1309"/>
      <c r="SKX412" s="1309"/>
      <c r="SKY412" s="1309"/>
      <c r="SKZ412" s="1309"/>
      <c r="SLA412" s="1309"/>
      <c r="SLB412" s="1309"/>
      <c r="SLC412" s="1309"/>
      <c r="SLD412" s="1309"/>
      <c r="SLE412" s="1309"/>
      <c r="SLF412" s="1309"/>
      <c r="SLG412" s="1309"/>
      <c r="SLH412" s="1309"/>
      <c r="SLI412" s="1309"/>
      <c r="SLJ412" s="1309"/>
      <c r="SLK412" s="1309"/>
      <c r="SLL412" s="1309"/>
      <c r="SLM412" s="1309"/>
      <c r="SLN412" s="1309"/>
      <c r="SLO412" s="1309"/>
      <c r="SLP412" s="1309"/>
      <c r="SLQ412" s="1309"/>
      <c r="SLR412" s="1309"/>
      <c r="SLS412" s="1309"/>
      <c r="SLT412" s="1309"/>
      <c r="SLU412" s="1309"/>
      <c r="SLV412" s="1309"/>
      <c r="SLW412" s="1309"/>
      <c r="SLX412" s="1309"/>
      <c r="SLY412" s="1309"/>
      <c r="SLZ412" s="1309"/>
      <c r="SMA412" s="1309"/>
      <c r="SMB412" s="1309"/>
      <c r="SMC412" s="1309"/>
      <c r="SMD412" s="1309"/>
      <c r="SME412" s="1309"/>
      <c r="SMF412" s="1309"/>
      <c r="SMG412" s="1309"/>
      <c r="SMH412" s="1309"/>
      <c r="SMI412" s="1309"/>
      <c r="SMJ412" s="1309"/>
      <c r="SMK412" s="1309"/>
      <c r="SML412" s="1309"/>
      <c r="SMM412" s="1309"/>
      <c r="SMN412" s="1309"/>
      <c r="SMO412" s="1309"/>
      <c r="SMP412" s="1309"/>
      <c r="SMQ412" s="1309"/>
      <c r="SMR412" s="1309"/>
      <c r="SMS412" s="1309"/>
      <c r="SMT412" s="1309"/>
      <c r="SMU412" s="1309"/>
      <c r="SMV412" s="1309"/>
      <c r="SMW412" s="1309"/>
      <c r="SMX412" s="1309"/>
      <c r="SMY412" s="1309"/>
      <c r="SMZ412" s="1309"/>
      <c r="SNA412" s="1309"/>
      <c r="SNB412" s="1309"/>
      <c r="SNC412" s="1309"/>
      <c r="SND412" s="1309"/>
      <c r="SNE412" s="1309"/>
      <c r="SNF412" s="1309"/>
      <c r="SNG412" s="1309"/>
      <c r="SNH412" s="1309"/>
      <c r="SNI412" s="1309"/>
      <c r="SNJ412" s="1309"/>
      <c r="SNK412" s="1309"/>
      <c r="SNL412" s="1309"/>
      <c r="SNM412" s="1309"/>
      <c r="SNN412" s="1309"/>
      <c r="SNO412" s="1309"/>
      <c r="SNP412" s="1309"/>
      <c r="SNQ412" s="1309"/>
      <c r="SNR412" s="1309"/>
      <c r="SNS412" s="1309"/>
      <c r="SNT412" s="1309"/>
      <c r="SNU412" s="1309"/>
      <c r="SNV412" s="1309"/>
      <c r="SNW412" s="1309"/>
      <c r="SNX412" s="1309"/>
      <c r="SNY412" s="1309"/>
      <c r="SNZ412" s="1309"/>
      <c r="SOA412" s="1309"/>
      <c r="SOB412" s="1309"/>
      <c r="SOC412" s="1309"/>
      <c r="SOD412" s="1309"/>
      <c r="SOE412" s="1309"/>
      <c r="SOF412" s="1309"/>
      <c r="SOG412" s="1309"/>
      <c r="SOH412" s="1309"/>
      <c r="SOI412" s="1309"/>
      <c r="SOJ412" s="1309"/>
      <c r="SOK412" s="1309"/>
      <c r="SOL412" s="1309"/>
      <c r="SOM412" s="1309"/>
      <c r="SON412" s="1309"/>
      <c r="SOO412" s="1309"/>
      <c r="SOP412" s="1309"/>
      <c r="SOQ412" s="1309"/>
      <c r="SOR412" s="1309"/>
      <c r="SOS412" s="1309"/>
      <c r="SOT412" s="1309"/>
      <c r="SOU412" s="1309"/>
      <c r="SOV412" s="1309"/>
      <c r="SOW412" s="1309"/>
      <c r="SOX412" s="1309"/>
      <c r="SOY412" s="1309"/>
      <c r="SOZ412" s="1309"/>
      <c r="SPA412" s="1309"/>
      <c r="SPB412" s="1309"/>
      <c r="SPC412" s="1309"/>
      <c r="SPD412" s="1309"/>
      <c r="SPE412" s="1309"/>
      <c r="SPF412" s="1309"/>
      <c r="SPG412" s="1309"/>
      <c r="SPH412" s="1309"/>
      <c r="SPI412" s="1309"/>
      <c r="SPJ412" s="1309"/>
      <c r="SPK412" s="1309"/>
      <c r="SPL412" s="1309"/>
      <c r="SPM412" s="1309"/>
      <c r="SPN412" s="1309"/>
      <c r="SPO412" s="1309"/>
      <c r="SPP412" s="1309"/>
      <c r="SPQ412" s="1309"/>
      <c r="SPR412" s="1309"/>
      <c r="SPS412" s="1309"/>
      <c r="SPT412" s="1309"/>
      <c r="SPU412" s="1309"/>
      <c r="SPV412" s="1309"/>
      <c r="SPW412" s="1309"/>
      <c r="SPX412" s="1309"/>
      <c r="SPY412" s="1309"/>
      <c r="SPZ412" s="1309"/>
      <c r="SQA412" s="1309"/>
      <c r="SQB412" s="1309"/>
      <c r="SQC412" s="1309"/>
      <c r="SQD412" s="1309"/>
      <c r="SQE412" s="1309"/>
      <c r="SQF412" s="1309"/>
      <c r="SQG412" s="1309"/>
      <c r="SQH412" s="1309"/>
      <c r="SQI412" s="1309"/>
      <c r="SQJ412" s="1309"/>
      <c r="SQK412" s="1309"/>
      <c r="SQL412" s="1309"/>
      <c r="SQM412" s="1309"/>
      <c r="SQN412" s="1309"/>
      <c r="SQO412" s="1309"/>
      <c r="SQP412" s="1309"/>
      <c r="SQQ412" s="1309"/>
      <c r="SQR412" s="1309"/>
      <c r="SQS412" s="1309"/>
      <c r="SQT412" s="1309"/>
      <c r="SQU412" s="1309"/>
      <c r="SQV412" s="1309"/>
      <c r="SQW412" s="1309"/>
      <c r="SQX412" s="1309"/>
      <c r="SQY412" s="1309"/>
      <c r="SQZ412" s="1309"/>
      <c r="SRA412" s="1309"/>
      <c r="SRB412" s="1309"/>
      <c r="SRC412" s="1309"/>
      <c r="SRD412" s="1309"/>
      <c r="SRE412" s="1309"/>
      <c r="SRF412" s="1309"/>
      <c r="SRG412" s="1309"/>
      <c r="SRH412" s="1309"/>
      <c r="SRI412" s="1309"/>
      <c r="SRJ412" s="1309"/>
      <c r="SRK412" s="1309"/>
      <c r="SRL412" s="1309"/>
      <c r="SRM412" s="1309"/>
      <c r="SRN412" s="1309"/>
      <c r="SRO412" s="1309"/>
      <c r="SRP412" s="1309"/>
      <c r="SRQ412" s="1309"/>
      <c r="SRR412" s="1309"/>
      <c r="SRS412" s="1309"/>
      <c r="SRT412" s="1309"/>
      <c r="SRU412" s="1309"/>
      <c r="SRV412" s="1309"/>
      <c r="SRW412" s="1309"/>
      <c r="SRX412" s="1309"/>
      <c r="SRY412" s="1309"/>
      <c r="SRZ412" s="1309"/>
      <c r="SSA412" s="1309"/>
      <c r="SSB412" s="1309"/>
      <c r="SSC412" s="1309"/>
      <c r="SSD412" s="1309"/>
      <c r="SSE412" s="1309"/>
      <c r="SSF412" s="1309"/>
      <c r="SSG412" s="1309"/>
      <c r="SSH412" s="1309"/>
      <c r="SSI412" s="1309"/>
      <c r="SSJ412" s="1309"/>
      <c r="SSK412" s="1309"/>
      <c r="SSL412" s="1309"/>
      <c r="SSM412" s="1309"/>
      <c r="SSN412" s="1309"/>
      <c r="SSO412" s="1309"/>
      <c r="SSP412" s="1309"/>
      <c r="SSQ412" s="1309"/>
      <c r="SSR412" s="1309"/>
      <c r="SSS412" s="1309"/>
      <c r="SST412" s="1309"/>
      <c r="SSU412" s="1309"/>
      <c r="SSV412" s="1309"/>
      <c r="SSW412" s="1309"/>
      <c r="SSX412" s="1309"/>
      <c r="SSY412" s="1309"/>
      <c r="SSZ412" s="1309"/>
      <c r="STA412" s="1309"/>
      <c r="STB412" s="1309"/>
      <c r="STC412" s="1309"/>
      <c r="STD412" s="1309"/>
      <c r="STE412" s="1309"/>
      <c r="STF412" s="1309"/>
      <c r="STG412" s="1309"/>
      <c r="STH412" s="1309"/>
      <c r="STI412" s="1309"/>
      <c r="STJ412" s="1309"/>
      <c r="STK412" s="1309"/>
      <c r="STL412" s="1309"/>
      <c r="STM412" s="1309"/>
      <c r="STN412" s="1309"/>
      <c r="STO412" s="1309"/>
      <c r="STP412" s="1309"/>
      <c r="STQ412" s="1309"/>
      <c r="STR412" s="1309"/>
      <c r="STS412" s="1309"/>
      <c r="STT412" s="1309"/>
      <c r="STU412" s="1309"/>
      <c r="STV412" s="1309"/>
      <c r="STW412" s="1309"/>
      <c r="STX412" s="1309"/>
      <c r="STY412" s="1309"/>
      <c r="STZ412" s="1309"/>
      <c r="SUA412" s="1309"/>
      <c r="SUB412" s="1309"/>
      <c r="SUC412" s="1309"/>
      <c r="SUD412" s="1309"/>
      <c r="SUE412" s="1309"/>
      <c r="SUF412" s="1309"/>
      <c r="SUG412" s="1309"/>
      <c r="SUH412" s="1309"/>
      <c r="SUI412" s="1309"/>
      <c r="SUJ412" s="1309"/>
      <c r="SUK412" s="1309"/>
      <c r="SUL412" s="1309"/>
      <c r="SUM412" s="1309"/>
      <c r="SUN412" s="1309"/>
      <c r="SUO412" s="1309"/>
      <c r="SUP412" s="1309"/>
      <c r="SUQ412" s="1309"/>
      <c r="SUR412" s="1309"/>
      <c r="SUS412" s="1309"/>
      <c r="SUT412" s="1309"/>
      <c r="SUU412" s="1309"/>
      <c r="SUV412" s="1309"/>
      <c r="SUW412" s="1309"/>
      <c r="SUX412" s="1309"/>
      <c r="SUY412" s="1309"/>
      <c r="SUZ412" s="1309"/>
      <c r="SVA412" s="1309"/>
      <c r="SVB412" s="1309"/>
      <c r="SVC412" s="1309"/>
      <c r="SVD412" s="1309"/>
      <c r="SVE412" s="1309"/>
      <c r="SVF412" s="1309"/>
      <c r="SVG412" s="1309"/>
      <c r="SVH412" s="1309"/>
      <c r="SVI412" s="1309"/>
      <c r="SVJ412" s="1309"/>
      <c r="SVK412" s="1309"/>
      <c r="SVL412" s="1309"/>
      <c r="SVM412" s="1309"/>
      <c r="SVN412" s="1309"/>
      <c r="SVO412" s="1309"/>
      <c r="SVP412" s="1309"/>
      <c r="SVQ412" s="1309"/>
      <c r="SVR412" s="1309"/>
      <c r="SVS412" s="1309"/>
      <c r="SVT412" s="1309"/>
      <c r="SVU412" s="1309"/>
      <c r="SVV412" s="1309"/>
      <c r="SVW412" s="1309"/>
      <c r="SVX412" s="1309"/>
      <c r="SVY412" s="1309"/>
      <c r="SVZ412" s="1309"/>
      <c r="SWA412" s="1309"/>
      <c r="SWB412" s="1309"/>
      <c r="SWC412" s="1309"/>
      <c r="SWD412" s="1309"/>
      <c r="SWE412" s="1309"/>
      <c r="SWF412" s="1309"/>
      <c r="SWG412" s="1309"/>
      <c r="SWH412" s="1309"/>
      <c r="SWI412" s="1309"/>
      <c r="SWJ412" s="1309"/>
      <c r="SWK412" s="1309"/>
      <c r="SWL412" s="1309"/>
      <c r="SWM412" s="1309"/>
      <c r="SWN412" s="1309"/>
      <c r="SWO412" s="1309"/>
      <c r="SWP412" s="1309"/>
      <c r="SWQ412" s="1309"/>
      <c r="SWR412" s="1309"/>
      <c r="SWS412" s="1309"/>
      <c r="SWT412" s="1309"/>
      <c r="SWU412" s="1309"/>
      <c r="SWV412" s="1309"/>
      <c r="SWW412" s="1309"/>
      <c r="SWX412" s="1309"/>
      <c r="SWY412" s="1309"/>
      <c r="SWZ412" s="1309"/>
      <c r="SXA412" s="1309"/>
      <c r="SXB412" s="1309"/>
      <c r="SXC412" s="1309"/>
      <c r="SXD412" s="1309"/>
      <c r="SXE412" s="1309"/>
      <c r="SXF412" s="1309"/>
      <c r="SXG412" s="1309"/>
      <c r="SXH412" s="1309"/>
      <c r="SXI412" s="1309"/>
      <c r="SXJ412" s="1309"/>
      <c r="SXK412" s="1309"/>
      <c r="SXL412" s="1309"/>
      <c r="SXM412" s="1309"/>
      <c r="SXN412" s="1309"/>
      <c r="SXO412" s="1309"/>
      <c r="SXP412" s="1309"/>
      <c r="SXQ412" s="1309"/>
      <c r="SXR412" s="1309"/>
      <c r="SXS412" s="1309"/>
      <c r="SXT412" s="1309"/>
      <c r="SXU412" s="1309"/>
      <c r="SXV412" s="1309"/>
      <c r="SXW412" s="1309"/>
      <c r="SXX412" s="1309"/>
      <c r="SXY412" s="1309"/>
      <c r="SXZ412" s="1309"/>
      <c r="SYA412" s="1309"/>
      <c r="SYB412" s="1309"/>
      <c r="SYC412" s="1309"/>
      <c r="SYD412" s="1309"/>
      <c r="SYE412" s="1309"/>
      <c r="SYF412" s="1309"/>
      <c r="SYG412" s="1309"/>
      <c r="SYH412" s="1309"/>
      <c r="SYI412" s="1309"/>
      <c r="SYJ412" s="1309"/>
      <c r="SYK412" s="1309"/>
      <c r="SYL412" s="1309"/>
      <c r="SYM412" s="1309"/>
      <c r="SYN412" s="1309"/>
      <c r="SYO412" s="1309"/>
      <c r="SYP412" s="1309"/>
      <c r="SYQ412" s="1309"/>
      <c r="SYR412" s="1309"/>
      <c r="SYS412" s="1309"/>
      <c r="SYT412" s="1309"/>
      <c r="SYU412" s="1309"/>
      <c r="SYV412" s="1309"/>
      <c r="SYW412" s="1309"/>
      <c r="SYX412" s="1309"/>
      <c r="SYY412" s="1309"/>
      <c r="SYZ412" s="1309"/>
      <c r="SZA412" s="1309"/>
      <c r="SZB412" s="1309"/>
      <c r="SZC412" s="1309"/>
      <c r="SZD412" s="1309"/>
      <c r="SZE412" s="1309"/>
      <c r="SZF412" s="1309"/>
      <c r="SZG412" s="1309"/>
      <c r="SZH412" s="1309"/>
      <c r="SZI412" s="1309"/>
      <c r="SZJ412" s="1309"/>
      <c r="SZK412" s="1309"/>
      <c r="SZL412" s="1309"/>
      <c r="SZM412" s="1309"/>
      <c r="SZN412" s="1309"/>
      <c r="SZO412" s="1309"/>
      <c r="SZP412" s="1309"/>
      <c r="SZQ412" s="1309"/>
      <c r="SZR412" s="1309"/>
      <c r="SZS412" s="1309"/>
      <c r="SZT412" s="1309"/>
      <c r="SZU412" s="1309"/>
      <c r="SZV412" s="1309"/>
      <c r="SZW412" s="1309"/>
      <c r="SZX412" s="1309"/>
      <c r="SZY412" s="1309"/>
      <c r="SZZ412" s="1309"/>
      <c r="TAA412" s="1309"/>
      <c r="TAB412" s="1309"/>
      <c r="TAC412" s="1309"/>
      <c r="TAD412" s="1309"/>
      <c r="TAE412" s="1309"/>
      <c r="TAF412" s="1309"/>
      <c r="TAG412" s="1309"/>
      <c r="TAH412" s="1309"/>
      <c r="TAI412" s="1309"/>
      <c r="TAJ412" s="1309"/>
      <c r="TAK412" s="1309"/>
      <c r="TAL412" s="1309"/>
      <c r="TAM412" s="1309"/>
      <c r="TAN412" s="1309"/>
      <c r="TAO412" s="1309"/>
      <c r="TAP412" s="1309"/>
      <c r="TAQ412" s="1309"/>
      <c r="TAR412" s="1309"/>
      <c r="TAS412" s="1309"/>
      <c r="TAT412" s="1309"/>
      <c r="TAU412" s="1309"/>
      <c r="TAV412" s="1309"/>
      <c r="TAW412" s="1309"/>
      <c r="TAX412" s="1309"/>
      <c r="TAY412" s="1309"/>
      <c r="TAZ412" s="1309"/>
      <c r="TBA412" s="1309"/>
      <c r="TBB412" s="1309"/>
      <c r="TBC412" s="1309"/>
      <c r="TBD412" s="1309"/>
      <c r="TBE412" s="1309"/>
      <c r="TBF412" s="1309"/>
      <c r="TBG412" s="1309"/>
      <c r="TBH412" s="1309"/>
      <c r="TBI412" s="1309"/>
      <c r="TBJ412" s="1309"/>
      <c r="TBK412" s="1309"/>
      <c r="TBL412" s="1309"/>
      <c r="TBM412" s="1309"/>
      <c r="TBN412" s="1309"/>
      <c r="TBO412" s="1309"/>
      <c r="TBP412" s="1309"/>
      <c r="TBQ412" s="1309"/>
      <c r="TBR412" s="1309"/>
      <c r="TBS412" s="1309"/>
      <c r="TBT412" s="1309"/>
      <c r="TBU412" s="1309"/>
      <c r="TBV412" s="1309"/>
      <c r="TBW412" s="1309"/>
      <c r="TBX412" s="1309"/>
      <c r="TBY412" s="1309"/>
      <c r="TBZ412" s="1309"/>
      <c r="TCA412" s="1309"/>
      <c r="TCB412" s="1309"/>
      <c r="TCC412" s="1309"/>
      <c r="TCD412" s="1309"/>
      <c r="TCE412" s="1309"/>
      <c r="TCF412" s="1309"/>
      <c r="TCG412" s="1309"/>
      <c r="TCH412" s="1309"/>
      <c r="TCI412" s="1309"/>
      <c r="TCJ412" s="1309"/>
      <c r="TCK412" s="1309"/>
      <c r="TCL412" s="1309"/>
      <c r="TCM412" s="1309"/>
      <c r="TCN412" s="1309"/>
      <c r="TCO412" s="1309"/>
      <c r="TCP412" s="1309"/>
      <c r="TCQ412" s="1309"/>
      <c r="TCR412" s="1309"/>
      <c r="TCS412" s="1309"/>
      <c r="TCT412" s="1309"/>
      <c r="TCU412" s="1309"/>
      <c r="TCV412" s="1309"/>
      <c r="TCW412" s="1309"/>
      <c r="TCX412" s="1309"/>
      <c r="TCY412" s="1309"/>
      <c r="TCZ412" s="1309"/>
      <c r="TDA412" s="1309"/>
      <c r="TDB412" s="1309"/>
      <c r="TDC412" s="1309"/>
      <c r="TDD412" s="1309"/>
      <c r="TDE412" s="1309"/>
      <c r="TDF412" s="1309"/>
      <c r="TDG412" s="1309"/>
      <c r="TDH412" s="1309"/>
      <c r="TDI412" s="1309"/>
      <c r="TDJ412" s="1309"/>
      <c r="TDK412" s="1309"/>
      <c r="TDL412" s="1309"/>
      <c r="TDM412" s="1309"/>
      <c r="TDN412" s="1309"/>
      <c r="TDO412" s="1309"/>
      <c r="TDP412" s="1309"/>
      <c r="TDQ412" s="1309"/>
      <c r="TDR412" s="1309"/>
      <c r="TDS412" s="1309"/>
      <c r="TDT412" s="1309"/>
      <c r="TDU412" s="1309"/>
      <c r="TDV412" s="1309"/>
      <c r="TDW412" s="1309"/>
      <c r="TDX412" s="1309"/>
      <c r="TDY412" s="1309"/>
      <c r="TDZ412" s="1309"/>
      <c r="TEA412" s="1309"/>
      <c r="TEB412" s="1309"/>
      <c r="TEC412" s="1309"/>
      <c r="TED412" s="1309"/>
      <c r="TEE412" s="1309"/>
      <c r="TEF412" s="1309"/>
      <c r="TEG412" s="1309"/>
      <c r="TEH412" s="1309"/>
      <c r="TEI412" s="1309"/>
      <c r="TEJ412" s="1309"/>
      <c r="TEK412" s="1309"/>
      <c r="TEL412" s="1309"/>
      <c r="TEM412" s="1309"/>
      <c r="TEN412" s="1309"/>
      <c r="TEO412" s="1309"/>
      <c r="TEP412" s="1309"/>
      <c r="TEQ412" s="1309"/>
      <c r="TER412" s="1309"/>
      <c r="TES412" s="1309"/>
      <c r="TET412" s="1309"/>
      <c r="TEU412" s="1309"/>
      <c r="TEV412" s="1309"/>
      <c r="TEW412" s="1309"/>
      <c r="TEX412" s="1309"/>
      <c r="TEY412" s="1309"/>
      <c r="TEZ412" s="1309"/>
      <c r="TFA412" s="1309"/>
      <c r="TFB412" s="1309"/>
      <c r="TFC412" s="1309"/>
      <c r="TFD412" s="1309"/>
      <c r="TFE412" s="1309"/>
      <c r="TFF412" s="1309"/>
      <c r="TFG412" s="1309"/>
      <c r="TFH412" s="1309"/>
      <c r="TFI412" s="1309"/>
      <c r="TFJ412" s="1309"/>
      <c r="TFK412" s="1309"/>
      <c r="TFL412" s="1309"/>
      <c r="TFM412" s="1309"/>
      <c r="TFN412" s="1309"/>
      <c r="TFO412" s="1309"/>
      <c r="TFP412" s="1309"/>
      <c r="TFQ412" s="1309"/>
      <c r="TFR412" s="1309"/>
      <c r="TFS412" s="1309"/>
      <c r="TFT412" s="1309"/>
      <c r="TFU412" s="1309"/>
      <c r="TFV412" s="1309"/>
      <c r="TFW412" s="1309"/>
      <c r="TFX412" s="1309"/>
      <c r="TFY412" s="1309"/>
      <c r="TFZ412" s="1309"/>
      <c r="TGA412" s="1309"/>
      <c r="TGB412" s="1309"/>
      <c r="TGC412" s="1309"/>
      <c r="TGD412" s="1309"/>
      <c r="TGE412" s="1309"/>
      <c r="TGF412" s="1309"/>
      <c r="TGG412" s="1309"/>
      <c r="TGH412" s="1309"/>
      <c r="TGI412" s="1309"/>
      <c r="TGJ412" s="1309"/>
      <c r="TGK412" s="1309"/>
      <c r="TGL412" s="1309"/>
      <c r="TGM412" s="1309"/>
      <c r="TGN412" s="1309"/>
      <c r="TGO412" s="1309"/>
      <c r="TGP412" s="1309"/>
      <c r="TGQ412" s="1309"/>
      <c r="TGR412" s="1309"/>
      <c r="TGS412" s="1309"/>
      <c r="TGT412" s="1309"/>
      <c r="TGU412" s="1309"/>
      <c r="TGV412" s="1309"/>
      <c r="TGW412" s="1309"/>
      <c r="TGX412" s="1309"/>
      <c r="TGY412" s="1309"/>
      <c r="TGZ412" s="1309"/>
      <c r="THA412" s="1309"/>
      <c r="THB412" s="1309"/>
      <c r="THC412" s="1309"/>
      <c r="THD412" s="1309"/>
      <c r="THE412" s="1309"/>
      <c r="THF412" s="1309"/>
      <c r="THG412" s="1309"/>
      <c r="THH412" s="1309"/>
      <c r="THI412" s="1309"/>
      <c r="THJ412" s="1309"/>
      <c r="THK412" s="1309"/>
      <c r="THL412" s="1309"/>
      <c r="THM412" s="1309"/>
      <c r="THN412" s="1309"/>
      <c r="THO412" s="1309"/>
      <c r="THP412" s="1309"/>
      <c r="THQ412" s="1309"/>
      <c r="THR412" s="1309"/>
      <c r="THS412" s="1309"/>
      <c r="THT412" s="1309"/>
      <c r="THU412" s="1309"/>
      <c r="THV412" s="1309"/>
      <c r="THW412" s="1309"/>
      <c r="THX412" s="1309"/>
      <c r="THY412" s="1309"/>
      <c r="THZ412" s="1309"/>
      <c r="TIA412" s="1309"/>
      <c r="TIB412" s="1309"/>
      <c r="TIC412" s="1309"/>
      <c r="TID412" s="1309"/>
      <c r="TIE412" s="1309"/>
      <c r="TIF412" s="1309"/>
      <c r="TIG412" s="1309"/>
      <c r="TIH412" s="1309"/>
      <c r="TII412" s="1309"/>
      <c r="TIJ412" s="1309"/>
      <c r="TIK412" s="1309"/>
      <c r="TIL412" s="1309"/>
      <c r="TIM412" s="1309"/>
      <c r="TIN412" s="1309"/>
      <c r="TIO412" s="1309"/>
      <c r="TIP412" s="1309"/>
      <c r="TIQ412" s="1309"/>
      <c r="TIR412" s="1309"/>
      <c r="TIS412" s="1309"/>
      <c r="TIT412" s="1309"/>
      <c r="TIU412" s="1309"/>
      <c r="TIV412" s="1309"/>
      <c r="TIW412" s="1309"/>
      <c r="TIX412" s="1309"/>
      <c r="TIY412" s="1309"/>
      <c r="TIZ412" s="1309"/>
      <c r="TJA412" s="1309"/>
      <c r="TJB412" s="1309"/>
      <c r="TJC412" s="1309"/>
      <c r="TJD412" s="1309"/>
      <c r="TJE412" s="1309"/>
      <c r="TJF412" s="1309"/>
      <c r="TJG412" s="1309"/>
      <c r="TJH412" s="1309"/>
      <c r="TJI412" s="1309"/>
      <c r="TJJ412" s="1309"/>
      <c r="TJK412" s="1309"/>
      <c r="TJL412" s="1309"/>
      <c r="TJM412" s="1309"/>
      <c r="TJN412" s="1309"/>
      <c r="TJO412" s="1309"/>
      <c r="TJP412" s="1309"/>
      <c r="TJQ412" s="1309"/>
      <c r="TJR412" s="1309"/>
      <c r="TJS412" s="1309"/>
      <c r="TJT412" s="1309"/>
      <c r="TJU412" s="1309"/>
      <c r="TJV412" s="1309"/>
      <c r="TJW412" s="1309"/>
      <c r="TJX412" s="1309"/>
      <c r="TJY412" s="1309"/>
      <c r="TJZ412" s="1309"/>
      <c r="TKA412" s="1309"/>
      <c r="TKB412" s="1309"/>
      <c r="TKC412" s="1309"/>
      <c r="TKD412" s="1309"/>
      <c r="TKE412" s="1309"/>
      <c r="TKF412" s="1309"/>
      <c r="TKG412" s="1309"/>
      <c r="TKH412" s="1309"/>
      <c r="TKI412" s="1309"/>
      <c r="TKJ412" s="1309"/>
      <c r="TKK412" s="1309"/>
      <c r="TKL412" s="1309"/>
      <c r="TKM412" s="1309"/>
      <c r="TKN412" s="1309"/>
      <c r="TKO412" s="1309"/>
      <c r="TKP412" s="1309"/>
      <c r="TKQ412" s="1309"/>
      <c r="TKR412" s="1309"/>
      <c r="TKS412" s="1309"/>
      <c r="TKT412" s="1309"/>
      <c r="TKU412" s="1309"/>
      <c r="TKV412" s="1309"/>
      <c r="TKW412" s="1309"/>
      <c r="TKX412" s="1309"/>
      <c r="TKY412" s="1309"/>
      <c r="TKZ412" s="1309"/>
      <c r="TLA412" s="1309"/>
      <c r="TLB412" s="1309"/>
      <c r="TLC412" s="1309"/>
      <c r="TLD412" s="1309"/>
      <c r="TLE412" s="1309"/>
      <c r="TLF412" s="1309"/>
      <c r="TLG412" s="1309"/>
      <c r="TLH412" s="1309"/>
      <c r="TLI412" s="1309"/>
      <c r="TLJ412" s="1309"/>
      <c r="TLK412" s="1309"/>
      <c r="TLL412" s="1309"/>
      <c r="TLM412" s="1309"/>
      <c r="TLN412" s="1309"/>
      <c r="TLO412" s="1309"/>
      <c r="TLP412" s="1309"/>
      <c r="TLQ412" s="1309"/>
      <c r="TLR412" s="1309"/>
      <c r="TLS412" s="1309"/>
      <c r="TLT412" s="1309"/>
      <c r="TLU412" s="1309"/>
      <c r="TLV412" s="1309"/>
      <c r="TLW412" s="1309"/>
      <c r="TLX412" s="1309"/>
      <c r="TLY412" s="1309"/>
      <c r="TLZ412" s="1309"/>
      <c r="TMA412" s="1309"/>
      <c r="TMB412" s="1309"/>
      <c r="TMC412" s="1309"/>
      <c r="TMD412" s="1309"/>
      <c r="TME412" s="1309"/>
      <c r="TMF412" s="1309"/>
      <c r="TMG412" s="1309"/>
      <c r="TMH412" s="1309"/>
      <c r="TMI412" s="1309"/>
      <c r="TMJ412" s="1309"/>
      <c r="TMK412" s="1309"/>
      <c r="TML412" s="1309"/>
      <c r="TMM412" s="1309"/>
      <c r="TMN412" s="1309"/>
      <c r="TMO412" s="1309"/>
      <c r="TMP412" s="1309"/>
      <c r="TMQ412" s="1309"/>
      <c r="TMR412" s="1309"/>
      <c r="TMS412" s="1309"/>
      <c r="TMT412" s="1309"/>
      <c r="TMU412" s="1309"/>
      <c r="TMV412" s="1309"/>
      <c r="TMW412" s="1309"/>
      <c r="TMX412" s="1309"/>
      <c r="TMY412" s="1309"/>
      <c r="TMZ412" s="1309"/>
      <c r="TNA412" s="1309"/>
      <c r="TNB412" s="1309"/>
      <c r="TNC412" s="1309"/>
      <c r="TND412" s="1309"/>
      <c r="TNE412" s="1309"/>
      <c r="TNF412" s="1309"/>
      <c r="TNG412" s="1309"/>
      <c r="TNH412" s="1309"/>
      <c r="TNI412" s="1309"/>
      <c r="TNJ412" s="1309"/>
      <c r="TNK412" s="1309"/>
      <c r="TNL412" s="1309"/>
      <c r="TNM412" s="1309"/>
      <c r="TNN412" s="1309"/>
      <c r="TNO412" s="1309"/>
      <c r="TNP412" s="1309"/>
      <c r="TNQ412" s="1309"/>
      <c r="TNR412" s="1309"/>
      <c r="TNS412" s="1309"/>
      <c r="TNT412" s="1309"/>
      <c r="TNU412" s="1309"/>
      <c r="TNV412" s="1309"/>
      <c r="TNW412" s="1309"/>
      <c r="TNX412" s="1309"/>
      <c r="TNY412" s="1309"/>
      <c r="TNZ412" s="1309"/>
      <c r="TOA412" s="1309"/>
      <c r="TOB412" s="1309"/>
      <c r="TOC412" s="1309"/>
      <c r="TOD412" s="1309"/>
      <c r="TOE412" s="1309"/>
      <c r="TOF412" s="1309"/>
      <c r="TOG412" s="1309"/>
      <c r="TOH412" s="1309"/>
      <c r="TOI412" s="1309"/>
      <c r="TOJ412" s="1309"/>
      <c r="TOK412" s="1309"/>
      <c r="TOL412" s="1309"/>
      <c r="TOM412" s="1309"/>
      <c r="TON412" s="1309"/>
      <c r="TOO412" s="1309"/>
      <c r="TOP412" s="1309"/>
      <c r="TOQ412" s="1309"/>
      <c r="TOR412" s="1309"/>
      <c r="TOS412" s="1309"/>
      <c r="TOT412" s="1309"/>
      <c r="TOU412" s="1309"/>
      <c r="TOV412" s="1309"/>
      <c r="TOW412" s="1309"/>
      <c r="TOX412" s="1309"/>
      <c r="TOY412" s="1309"/>
      <c r="TOZ412" s="1309"/>
      <c r="TPA412" s="1309"/>
      <c r="TPB412" s="1309"/>
      <c r="TPC412" s="1309"/>
      <c r="TPD412" s="1309"/>
      <c r="TPE412" s="1309"/>
      <c r="TPF412" s="1309"/>
      <c r="TPG412" s="1309"/>
      <c r="TPH412" s="1309"/>
      <c r="TPI412" s="1309"/>
      <c r="TPJ412" s="1309"/>
      <c r="TPK412" s="1309"/>
      <c r="TPL412" s="1309"/>
      <c r="TPM412" s="1309"/>
      <c r="TPN412" s="1309"/>
      <c r="TPO412" s="1309"/>
      <c r="TPP412" s="1309"/>
      <c r="TPQ412" s="1309"/>
      <c r="TPR412" s="1309"/>
      <c r="TPS412" s="1309"/>
      <c r="TPT412" s="1309"/>
      <c r="TPU412" s="1309"/>
      <c r="TPV412" s="1309"/>
      <c r="TPW412" s="1309"/>
      <c r="TPX412" s="1309"/>
      <c r="TPY412" s="1309"/>
      <c r="TPZ412" s="1309"/>
      <c r="TQA412" s="1309"/>
      <c r="TQB412" s="1309"/>
      <c r="TQC412" s="1309"/>
      <c r="TQD412" s="1309"/>
      <c r="TQE412" s="1309"/>
      <c r="TQF412" s="1309"/>
      <c r="TQG412" s="1309"/>
      <c r="TQH412" s="1309"/>
      <c r="TQI412" s="1309"/>
      <c r="TQJ412" s="1309"/>
      <c r="TQK412" s="1309"/>
      <c r="TQL412" s="1309"/>
      <c r="TQM412" s="1309"/>
      <c r="TQN412" s="1309"/>
      <c r="TQO412" s="1309"/>
      <c r="TQP412" s="1309"/>
      <c r="TQQ412" s="1309"/>
      <c r="TQR412" s="1309"/>
      <c r="TQS412" s="1309"/>
      <c r="TQT412" s="1309"/>
      <c r="TQU412" s="1309"/>
      <c r="TQV412" s="1309"/>
      <c r="TQW412" s="1309"/>
      <c r="TQX412" s="1309"/>
      <c r="TQY412" s="1309"/>
      <c r="TQZ412" s="1309"/>
      <c r="TRA412" s="1309"/>
      <c r="TRB412" s="1309"/>
      <c r="TRC412" s="1309"/>
      <c r="TRD412" s="1309"/>
      <c r="TRE412" s="1309"/>
      <c r="TRF412" s="1309"/>
      <c r="TRG412" s="1309"/>
      <c r="TRH412" s="1309"/>
      <c r="TRI412" s="1309"/>
      <c r="TRJ412" s="1309"/>
      <c r="TRK412" s="1309"/>
      <c r="TRL412" s="1309"/>
      <c r="TRM412" s="1309"/>
      <c r="TRN412" s="1309"/>
      <c r="TRO412" s="1309"/>
      <c r="TRP412" s="1309"/>
      <c r="TRQ412" s="1309"/>
      <c r="TRR412" s="1309"/>
      <c r="TRS412" s="1309"/>
      <c r="TRT412" s="1309"/>
      <c r="TRU412" s="1309"/>
      <c r="TRV412" s="1309"/>
      <c r="TRW412" s="1309"/>
      <c r="TRX412" s="1309"/>
      <c r="TRY412" s="1309"/>
      <c r="TRZ412" s="1309"/>
      <c r="TSA412" s="1309"/>
      <c r="TSB412" s="1309"/>
      <c r="TSC412" s="1309"/>
      <c r="TSD412" s="1309"/>
      <c r="TSE412" s="1309"/>
      <c r="TSF412" s="1309"/>
      <c r="TSG412" s="1309"/>
      <c r="TSH412" s="1309"/>
      <c r="TSI412" s="1309"/>
      <c r="TSJ412" s="1309"/>
      <c r="TSK412" s="1309"/>
      <c r="TSL412" s="1309"/>
      <c r="TSM412" s="1309"/>
      <c r="TSN412" s="1309"/>
      <c r="TSO412" s="1309"/>
      <c r="TSP412" s="1309"/>
      <c r="TSQ412" s="1309"/>
      <c r="TSR412" s="1309"/>
      <c r="TSS412" s="1309"/>
      <c r="TST412" s="1309"/>
      <c r="TSU412" s="1309"/>
      <c r="TSV412" s="1309"/>
      <c r="TSW412" s="1309"/>
      <c r="TSX412" s="1309"/>
      <c r="TSY412" s="1309"/>
      <c r="TSZ412" s="1309"/>
      <c r="TTA412" s="1309"/>
      <c r="TTB412" s="1309"/>
      <c r="TTC412" s="1309"/>
      <c r="TTD412" s="1309"/>
      <c r="TTE412" s="1309"/>
      <c r="TTF412" s="1309"/>
      <c r="TTG412" s="1309"/>
      <c r="TTH412" s="1309"/>
      <c r="TTI412" s="1309"/>
      <c r="TTJ412" s="1309"/>
      <c r="TTK412" s="1309"/>
      <c r="TTL412" s="1309"/>
      <c r="TTM412" s="1309"/>
      <c r="TTN412" s="1309"/>
      <c r="TTO412" s="1309"/>
      <c r="TTP412" s="1309"/>
      <c r="TTQ412" s="1309"/>
      <c r="TTR412" s="1309"/>
      <c r="TTS412" s="1309"/>
      <c r="TTT412" s="1309"/>
      <c r="TTU412" s="1309"/>
      <c r="TTV412" s="1309"/>
      <c r="TTW412" s="1309"/>
      <c r="TTX412" s="1309"/>
      <c r="TTY412" s="1309"/>
      <c r="TTZ412" s="1309"/>
      <c r="TUA412" s="1309"/>
      <c r="TUB412" s="1309"/>
      <c r="TUC412" s="1309"/>
      <c r="TUD412" s="1309"/>
      <c r="TUE412" s="1309"/>
      <c r="TUF412" s="1309"/>
      <c r="TUG412" s="1309"/>
      <c r="TUH412" s="1309"/>
      <c r="TUI412" s="1309"/>
      <c r="TUJ412" s="1309"/>
      <c r="TUK412" s="1309"/>
      <c r="TUL412" s="1309"/>
      <c r="TUM412" s="1309"/>
      <c r="TUN412" s="1309"/>
      <c r="TUO412" s="1309"/>
      <c r="TUP412" s="1309"/>
      <c r="TUQ412" s="1309"/>
      <c r="TUR412" s="1309"/>
      <c r="TUS412" s="1309"/>
      <c r="TUT412" s="1309"/>
      <c r="TUU412" s="1309"/>
      <c r="TUV412" s="1309"/>
      <c r="TUW412" s="1309"/>
      <c r="TUX412" s="1309"/>
      <c r="TUY412" s="1309"/>
      <c r="TUZ412" s="1309"/>
      <c r="TVA412" s="1309"/>
      <c r="TVB412" s="1309"/>
      <c r="TVC412" s="1309"/>
      <c r="TVD412" s="1309"/>
      <c r="TVE412" s="1309"/>
      <c r="TVF412" s="1309"/>
      <c r="TVG412" s="1309"/>
      <c r="TVH412" s="1309"/>
      <c r="TVI412" s="1309"/>
      <c r="TVJ412" s="1309"/>
      <c r="TVK412" s="1309"/>
      <c r="TVL412" s="1309"/>
      <c r="TVM412" s="1309"/>
      <c r="TVN412" s="1309"/>
      <c r="TVO412" s="1309"/>
      <c r="TVP412" s="1309"/>
      <c r="TVQ412" s="1309"/>
      <c r="TVR412" s="1309"/>
      <c r="TVS412" s="1309"/>
      <c r="TVT412" s="1309"/>
      <c r="TVU412" s="1309"/>
      <c r="TVV412" s="1309"/>
      <c r="TVW412" s="1309"/>
      <c r="TVX412" s="1309"/>
      <c r="TVY412" s="1309"/>
      <c r="TVZ412" s="1309"/>
      <c r="TWA412" s="1309"/>
      <c r="TWB412" s="1309"/>
      <c r="TWC412" s="1309"/>
      <c r="TWD412" s="1309"/>
      <c r="TWE412" s="1309"/>
      <c r="TWF412" s="1309"/>
      <c r="TWG412" s="1309"/>
      <c r="TWH412" s="1309"/>
      <c r="TWI412" s="1309"/>
      <c r="TWJ412" s="1309"/>
      <c r="TWK412" s="1309"/>
      <c r="TWL412" s="1309"/>
      <c r="TWM412" s="1309"/>
      <c r="TWN412" s="1309"/>
      <c r="TWO412" s="1309"/>
      <c r="TWP412" s="1309"/>
      <c r="TWQ412" s="1309"/>
      <c r="TWR412" s="1309"/>
      <c r="TWS412" s="1309"/>
      <c r="TWT412" s="1309"/>
      <c r="TWU412" s="1309"/>
      <c r="TWV412" s="1309"/>
      <c r="TWW412" s="1309"/>
      <c r="TWX412" s="1309"/>
      <c r="TWY412" s="1309"/>
      <c r="TWZ412" s="1309"/>
      <c r="TXA412" s="1309"/>
      <c r="TXB412" s="1309"/>
      <c r="TXC412" s="1309"/>
      <c r="TXD412" s="1309"/>
      <c r="TXE412" s="1309"/>
      <c r="TXF412" s="1309"/>
      <c r="TXG412" s="1309"/>
      <c r="TXH412" s="1309"/>
      <c r="TXI412" s="1309"/>
      <c r="TXJ412" s="1309"/>
      <c r="TXK412" s="1309"/>
      <c r="TXL412" s="1309"/>
      <c r="TXM412" s="1309"/>
      <c r="TXN412" s="1309"/>
      <c r="TXO412" s="1309"/>
      <c r="TXP412" s="1309"/>
      <c r="TXQ412" s="1309"/>
      <c r="TXR412" s="1309"/>
      <c r="TXS412" s="1309"/>
      <c r="TXT412" s="1309"/>
      <c r="TXU412" s="1309"/>
      <c r="TXV412" s="1309"/>
      <c r="TXW412" s="1309"/>
      <c r="TXX412" s="1309"/>
      <c r="TXY412" s="1309"/>
      <c r="TXZ412" s="1309"/>
      <c r="TYA412" s="1309"/>
      <c r="TYB412" s="1309"/>
      <c r="TYC412" s="1309"/>
      <c r="TYD412" s="1309"/>
      <c r="TYE412" s="1309"/>
      <c r="TYF412" s="1309"/>
      <c r="TYG412" s="1309"/>
      <c r="TYH412" s="1309"/>
      <c r="TYI412" s="1309"/>
      <c r="TYJ412" s="1309"/>
      <c r="TYK412" s="1309"/>
      <c r="TYL412" s="1309"/>
      <c r="TYM412" s="1309"/>
      <c r="TYN412" s="1309"/>
      <c r="TYO412" s="1309"/>
      <c r="TYP412" s="1309"/>
      <c r="TYQ412" s="1309"/>
      <c r="TYR412" s="1309"/>
      <c r="TYS412" s="1309"/>
      <c r="TYT412" s="1309"/>
      <c r="TYU412" s="1309"/>
      <c r="TYV412" s="1309"/>
      <c r="TYW412" s="1309"/>
      <c r="TYX412" s="1309"/>
      <c r="TYY412" s="1309"/>
      <c r="TYZ412" s="1309"/>
      <c r="TZA412" s="1309"/>
      <c r="TZB412" s="1309"/>
      <c r="TZC412" s="1309"/>
      <c r="TZD412" s="1309"/>
      <c r="TZE412" s="1309"/>
      <c r="TZF412" s="1309"/>
      <c r="TZG412" s="1309"/>
      <c r="TZH412" s="1309"/>
      <c r="TZI412" s="1309"/>
      <c r="TZJ412" s="1309"/>
      <c r="TZK412" s="1309"/>
      <c r="TZL412" s="1309"/>
      <c r="TZM412" s="1309"/>
      <c r="TZN412" s="1309"/>
      <c r="TZO412" s="1309"/>
      <c r="TZP412" s="1309"/>
      <c r="TZQ412" s="1309"/>
      <c r="TZR412" s="1309"/>
      <c r="TZS412" s="1309"/>
      <c r="TZT412" s="1309"/>
      <c r="TZU412" s="1309"/>
      <c r="TZV412" s="1309"/>
      <c r="TZW412" s="1309"/>
      <c r="TZX412" s="1309"/>
      <c r="TZY412" s="1309"/>
      <c r="TZZ412" s="1309"/>
      <c r="UAA412" s="1309"/>
      <c r="UAB412" s="1309"/>
      <c r="UAC412" s="1309"/>
      <c r="UAD412" s="1309"/>
      <c r="UAE412" s="1309"/>
      <c r="UAF412" s="1309"/>
      <c r="UAG412" s="1309"/>
      <c r="UAH412" s="1309"/>
      <c r="UAI412" s="1309"/>
      <c r="UAJ412" s="1309"/>
      <c r="UAK412" s="1309"/>
      <c r="UAL412" s="1309"/>
      <c r="UAM412" s="1309"/>
      <c r="UAN412" s="1309"/>
      <c r="UAO412" s="1309"/>
      <c r="UAP412" s="1309"/>
      <c r="UAQ412" s="1309"/>
      <c r="UAR412" s="1309"/>
      <c r="UAS412" s="1309"/>
      <c r="UAT412" s="1309"/>
      <c r="UAU412" s="1309"/>
      <c r="UAV412" s="1309"/>
      <c r="UAW412" s="1309"/>
      <c r="UAX412" s="1309"/>
      <c r="UAY412" s="1309"/>
      <c r="UAZ412" s="1309"/>
      <c r="UBA412" s="1309"/>
      <c r="UBB412" s="1309"/>
      <c r="UBC412" s="1309"/>
      <c r="UBD412" s="1309"/>
      <c r="UBE412" s="1309"/>
      <c r="UBF412" s="1309"/>
      <c r="UBG412" s="1309"/>
      <c r="UBH412" s="1309"/>
      <c r="UBI412" s="1309"/>
      <c r="UBJ412" s="1309"/>
      <c r="UBK412" s="1309"/>
      <c r="UBL412" s="1309"/>
      <c r="UBM412" s="1309"/>
      <c r="UBN412" s="1309"/>
      <c r="UBO412" s="1309"/>
      <c r="UBP412" s="1309"/>
      <c r="UBQ412" s="1309"/>
      <c r="UBR412" s="1309"/>
      <c r="UBS412" s="1309"/>
      <c r="UBT412" s="1309"/>
      <c r="UBU412" s="1309"/>
      <c r="UBV412" s="1309"/>
      <c r="UBW412" s="1309"/>
      <c r="UBX412" s="1309"/>
      <c r="UBY412" s="1309"/>
      <c r="UBZ412" s="1309"/>
      <c r="UCA412" s="1309"/>
      <c r="UCB412" s="1309"/>
      <c r="UCC412" s="1309"/>
      <c r="UCD412" s="1309"/>
      <c r="UCE412" s="1309"/>
      <c r="UCF412" s="1309"/>
      <c r="UCG412" s="1309"/>
      <c r="UCH412" s="1309"/>
      <c r="UCI412" s="1309"/>
      <c r="UCJ412" s="1309"/>
      <c r="UCK412" s="1309"/>
      <c r="UCL412" s="1309"/>
      <c r="UCM412" s="1309"/>
      <c r="UCN412" s="1309"/>
      <c r="UCO412" s="1309"/>
      <c r="UCP412" s="1309"/>
      <c r="UCQ412" s="1309"/>
      <c r="UCR412" s="1309"/>
      <c r="UCS412" s="1309"/>
      <c r="UCT412" s="1309"/>
      <c r="UCU412" s="1309"/>
      <c r="UCV412" s="1309"/>
      <c r="UCW412" s="1309"/>
      <c r="UCX412" s="1309"/>
      <c r="UCY412" s="1309"/>
      <c r="UCZ412" s="1309"/>
      <c r="UDA412" s="1309"/>
      <c r="UDB412" s="1309"/>
      <c r="UDC412" s="1309"/>
      <c r="UDD412" s="1309"/>
      <c r="UDE412" s="1309"/>
      <c r="UDF412" s="1309"/>
      <c r="UDG412" s="1309"/>
      <c r="UDH412" s="1309"/>
      <c r="UDI412" s="1309"/>
      <c r="UDJ412" s="1309"/>
      <c r="UDK412" s="1309"/>
      <c r="UDL412" s="1309"/>
      <c r="UDM412" s="1309"/>
      <c r="UDN412" s="1309"/>
      <c r="UDO412" s="1309"/>
      <c r="UDP412" s="1309"/>
      <c r="UDQ412" s="1309"/>
      <c r="UDR412" s="1309"/>
      <c r="UDS412" s="1309"/>
      <c r="UDT412" s="1309"/>
      <c r="UDU412" s="1309"/>
      <c r="UDV412" s="1309"/>
      <c r="UDW412" s="1309"/>
      <c r="UDX412" s="1309"/>
      <c r="UDY412" s="1309"/>
      <c r="UDZ412" s="1309"/>
      <c r="UEA412" s="1309"/>
      <c r="UEB412" s="1309"/>
      <c r="UEC412" s="1309"/>
      <c r="UED412" s="1309"/>
      <c r="UEE412" s="1309"/>
      <c r="UEF412" s="1309"/>
      <c r="UEG412" s="1309"/>
      <c r="UEH412" s="1309"/>
      <c r="UEI412" s="1309"/>
      <c r="UEJ412" s="1309"/>
      <c r="UEK412" s="1309"/>
      <c r="UEL412" s="1309"/>
      <c r="UEM412" s="1309"/>
      <c r="UEN412" s="1309"/>
      <c r="UEO412" s="1309"/>
      <c r="UEP412" s="1309"/>
      <c r="UEQ412" s="1309"/>
      <c r="UER412" s="1309"/>
      <c r="UES412" s="1309"/>
      <c r="UET412" s="1309"/>
      <c r="UEU412" s="1309"/>
      <c r="UEV412" s="1309"/>
      <c r="UEW412" s="1309"/>
      <c r="UEX412" s="1309"/>
      <c r="UEY412" s="1309"/>
      <c r="UEZ412" s="1309"/>
      <c r="UFA412" s="1309"/>
      <c r="UFB412" s="1309"/>
      <c r="UFC412" s="1309"/>
      <c r="UFD412" s="1309"/>
      <c r="UFE412" s="1309"/>
      <c r="UFF412" s="1309"/>
      <c r="UFG412" s="1309"/>
      <c r="UFH412" s="1309"/>
      <c r="UFI412" s="1309"/>
      <c r="UFJ412" s="1309"/>
      <c r="UFK412" s="1309"/>
      <c r="UFL412" s="1309"/>
      <c r="UFM412" s="1309"/>
      <c r="UFN412" s="1309"/>
      <c r="UFO412" s="1309"/>
      <c r="UFP412" s="1309"/>
      <c r="UFQ412" s="1309"/>
      <c r="UFR412" s="1309"/>
      <c r="UFS412" s="1309"/>
      <c r="UFT412" s="1309"/>
      <c r="UFU412" s="1309"/>
      <c r="UFV412" s="1309"/>
      <c r="UFW412" s="1309"/>
      <c r="UFX412" s="1309"/>
      <c r="UFY412" s="1309"/>
      <c r="UFZ412" s="1309"/>
      <c r="UGA412" s="1309"/>
      <c r="UGB412" s="1309"/>
      <c r="UGC412" s="1309"/>
      <c r="UGD412" s="1309"/>
      <c r="UGE412" s="1309"/>
      <c r="UGF412" s="1309"/>
      <c r="UGG412" s="1309"/>
      <c r="UGH412" s="1309"/>
      <c r="UGI412" s="1309"/>
      <c r="UGJ412" s="1309"/>
      <c r="UGK412" s="1309"/>
      <c r="UGL412" s="1309"/>
      <c r="UGM412" s="1309"/>
      <c r="UGN412" s="1309"/>
      <c r="UGO412" s="1309"/>
      <c r="UGP412" s="1309"/>
      <c r="UGQ412" s="1309"/>
      <c r="UGR412" s="1309"/>
      <c r="UGS412" s="1309"/>
      <c r="UGT412" s="1309"/>
      <c r="UGU412" s="1309"/>
      <c r="UGV412" s="1309"/>
      <c r="UGW412" s="1309"/>
      <c r="UGX412" s="1309"/>
      <c r="UGY412" s="1309"/>
      <c r="UGZ412" s="1309"/>
      <c r="UHA412" s="1309"/>
      <c r="UHB412" s="1309"/>
      <c r="UHC412" s="1309"/>
      <c r="UHD412" s="1309"/>
      <c r="UHE412" s="1309"/>
      <c r="UHF412" s="1309"/>
      <c r="UHG412" s="1309"/>
      <c r="UHH412" s="1309"/>
      <c r="UHI412" s="1309"/>
      <c r="UHJ412" s="1309"/>
      <c r="UHK412" s="1309"/>
      <c r="UHL412" s="1309"/>
      <c r="UHM412" s="1309"/>
      <c r="UHN412" s="1309"/>
      <c r="UHO412" s="1309"/>
      <c r="UHP412" s="1309"/>
      <c r="UHQ412" s="1309"/>
      <c r="UHR412" s="1309"/>
      <c r="UHS412" s="1309"/>
      <c r="UHT412" s="1309"/>
      <c r="UHU412" s="1309"/>
      <c r="UHV412" s="1309"/>
      <c r="UHW412" s="1309"/>
      <c r="UHX412" s="1309"/>
      <c r="UHY412" s="1309"/>
      <c r="UHZ412" s="1309"/>
      <c r="UIA412" s="1309"/>
      <c r="UIB412" s="1309"/>
      <c r="UIC412" s="1309"/>
      <c r="UID412" s="1309"/>
      <c r="UIE412" s="1309"/>
      <c r="UIF412" s="1309"/>
      <c r="UIG412" s="1309"/>
      <c r="UIH412" s="1309"/>
      <c r="UII412" s="1309"/>
      <c r="UIJ412" s="1309"/>
      <c r="UIK412" s="1309"/>
      <c r="UIL412" s="1309"/>
      <c r="UIM412" s="1309"/>
      <c r="UIN412" s="1309"/>
      <c r="UIO412" s="1309"/>
      <c r="UIP412" s="1309"/>
      <c r="UIQ412" s="1309"/>
      <c r="UIR412" s="1309"/>
      <c r="UIS412" s="1309"/>
      <c r="UIT412" s="1309"/>
      <c r="UIU412" s="1309"/>
      <c r="UIV412" s="1309"/>
      <c r="UIW412" s="1309"/>
      <c r="UIX412" s="1309"/>
      <c r="UIY412" s="1309"/>
      <c r="UIZ412" s="1309"/>
      <c r="UJA412" s="1309"/>
      <c r="UJB412" s="1309"/>
      <c r="UJC412" s="1309"/>
      <c r="UJD412" s="1309"/>
      <c r="UJE412" s="1309"/>
      <c r="UJF412" s="1309"/>
      <c r="UJG412" s="1309"/>
      <c r="UJH412" s="1309"/>
      <c r="UJI412" s="1309"/>
      <c r="UJJ412" s="1309"/>
      <c r="UJK412" s="1309"/>
      <c r="UJL412" s="1309"/>
      <c r="UJM412" s="1309"/>
      <c r="UJN412" s="1309"/>
      <c r="UJO412" s="1309"/>
      <c r="UJP412" s="1309"/>
      <c r="UJQ412" s="1309"/>
      <c r="UJR412" s="1309"/>
      <c r="UJS412" s="1309"/>
      <c r="UJT412" s="1309"/>
      <c r="UJU412" s="1309"/>
      <c r="UJV412" s="1309"/>
      <c r="UJW412" s="1309"/>
      <c r="UJX412" s="1309"/>
      <c r="UJY412" s="1309"/>
      <c r="UJZ412" s="1309"/>
      <c r="UKA412" s="1309"/>
      <c r="UKB412" s="1309"/>
      <c r="UKC412" s="1309"/>
      <c r="UKD412" s="1309"/>
      <c r="UKE412" s="1309"/>
      <c r="UKF412" s="1309"/>
      <c r="UKG412" s="1309"/>
      <c r="UKH412" s="1309"/>
      <c r="UKI412" s="1309"/>
      <c r="UKJ412" s="1309"/>
      <c r="UKK412" s="1309"/>
      <c r="UKL412" s="1309"/>
      <c r="UKM412" s="1309"/>
      <c r="UKN412" s="1309"/>
      <c r="UKO412" s="1309"/>
      <c r="UKP412" s="1309"/>
      <c r="UKQ412" s="1309"/>
      <c r="UKR412" s="1309"/>
      <c r="UKS412" s="1309"/>
      <c r="UKT412" s="1309"/>
      <c r="UKU412" s="1309"/>
      <c r="UKV412" s="1309"/>
      <c r="UKW412" s="1309"/>
      <c r="UKX412" s="1309"/>
      <c r="UKY412" s="1309"/>
      <c r="UKZ412" s="1309"/>
      <c r="ULA412" s="1309"/>
      <c r="ULB412" s="1309"/>
      <c r="ULC412" s="1309"/>
      <c r="ULD412" s="1309"/>
      <c r="ULE412" s="1309"/>
      <c r="ULF412" s="1309"/>
      <c r="ULG412" s="1309"/>
      <c r="ULH412" s="1309"/>
      <c r="ULI412" s="1309"/>
      <c r="ULJ412" s="1309"/>
      <c r="ULK412" s="1309"/>
      <c r="ULL412" s="1309"/>
      <c r="ULM412" s="1309"/>
      <c r="ULN412" s="1309"/>
      <c r="ULO412" s="1309"/>
      <c r="ULP412" s="1309"/>
      <c r="ULQ412" s="1309"/>
      <c r="ULR412" s="1309"/>
      <c r="ULS412" s="1309"/>
      <c r="ULT412" s="1309"/>
      <c r="ULU412" s="1309"/>
      <c r="ULV412" s="1309"/>
      <c r="ULW412" s="1309"/>
      <c r="ULX412" s="1309"/>
      <c r="ULY412" s="1309"/>
      <c r="ULZ412" s="1309"/>
      <c r="UMA412" s="1309"/>
      <c r="UMB412" s="1309"/>
      <c r="UMC412" s="1309"/>
      <c r="UMD412" s="1309"/>
      <c r="UME412" s="1309"/>
      <c r="UMF412" s="1309"/>
      <c r="UMG412" s="1309"/>
      <c r="UMH412" s="1309"/>
      <c r="UMI412" s="1309"/>
      <c r="UMJ412" s="1309"/>
      <c r="UMK412" s="1309"/>
      <c r="UML412" s="1309"/>
      <c r="UMM412" s="1309"/>
      <c r="UMN412" s="1309"/>
      <c r="UMO412" s="1309"/>
      <c r="UMP412" s="1309"/>
      <c r="UMQ412" s="1309"/>
      <c r="UMR412" s="1309"/>
      <c r="UMS412" s="1309"/>
      <c r="UMT412" s="1309"/>
      <c r="UMU412" s="1309"/>
      <c r="UMV412" s="1309"/>
      <c r="UMW412" s="1309"/>
      <c r="UMX412" s="1309"/>
      <c r="UMY412" s="1309"/>
      <c r="UMZ412" s="1309"/>
      <c r="UNA412" s="1309"/>
      <c r="UNB412" s="1309"/>
      <c r="UNC412" s="1309"/>
      <c r="UND412" s="1309"/>
      <c r="UNE412" s="1309"/>
      <c r="UNF412" s="1309"/>
      <c r="UNG412" s="1309"/>
      <c r="UNH412" s="1309"/>
      <c r="UNI412" s="1309"/>
      <c r="UNJ412" s="1309"/>
      <c r="UNK412" s="1309"/>
      <c r="UNL412" s="1309"/>
      <c r="UNM412" s="1309"/>
      <c r="UNN412" s="1309"/>
      <c r="UNO412" s="1309"/>
      <c r="UNP412" s="1309"/>
      <c r="UNQ412" s="1309"/>
      <c r="UNR412" s="1309"/>
      <c r="UNS412" s="1309"/>
      <c r="UNT412" s="1309"/>
      <c r="UNU412" s="1309"/>
      <c r="UNV412" s="1309"/>
      <c r="UNW412" s="1309"/>
      <c r="UNX412" s="1309"/>
      <c r="UNY412" s="1309"/>
      <c r="UNZ412" s="1309"/>
      <c r="UOA412" s="1309"/>
      <c r="UOB412" s="1309"/>
      <c r="UOC412" s="1309"/>
      <c r="UOD412" s="1309"/>
      <c r="UOE412" s="1309"/>
      <c r="UOF412" s="1309"/>
      <c r="UOG412" s="1309"/>
      <c r="UOH412" s="1309"/>
      <c r="UOI412" s="1309"/>
      <c r="UOJ412" s="1309"/>
      <c r="UOK412" s="1309"/>
      <c r="UOL412" s="1309"/>
      <c r="UOM412" s="1309"/>
      <c r="UON412" s="1309"/>
      <c r="UOO412" s="1309"/>
      <c r="UOP412" s="1309"/>
      <c r="UOQ412" s="1309"/>
      <c r="UOR412" s="1309"/>
      <c r="UOS412" s="1309"/>
      <c r="UOT412" s="1309"/>
      <c r="UOU412" s="1309"/>
      <c r="UOV412" s="1309"/>
      <c r="UOW412" s="1309"/>
      <c r="UOX412" s="1309"/>
      <c r="UOY412" s="1309"/>
      <c r="UOZ412" s="1309"/>
      <c r="UPA412" s="1309"/>
      <c r="UPB412" s="1309"/>
      <c r="UPC412" s="1309"/>
      <c r="UPD412" s="1309"/>
      <c r="UPE412" s="1309"/>
      <c r="UPF412" s="1309"/>
      <c r="UPG412" s="1309"/>
      <c r="UPH412" s="1309"/>
      <c r="UPI412" s="1309"/>
      <c r="UPJ412" s="1309"/>
      <c r="UPK412" s="1309"/>
      <c r="UPL412" s="1309"/>
      <c r="UPM412" s="1309"/>
      <c r="UPN412" s="1309"/>
      <c r="UPO412" s="1309"/>
      <c r="UPP412" s="1309"/>
      <c r="UPQ412" s="1309"/>
      <c r="UPR412" s="1309"/>
      <c r="UPS412" s="1309"/>
      <c r="UPT412" s="1309"/>
      <c r="UPU412" s="1309"/>
      <c r="UPV412" s="1309"/>
      <c r="UPW412" s="1309"/>
      <c r="UPX412" s="1309"/>
      <c r="UPY412" s="1309"/>
      <c r="UPZ412" s="1309"/>
      <c r="UQA412" s="1309"/>
      <c r="UQB412" s="1309"/>
      <c r="UQC412" s="1309"/>
      <c r="UQD412" s="1309"/>
      <c r="UQE412" s="1309"/>
      <c r="UQF412" s="1309"/>
      <c r="UQG412" s="1309"/>
      <c r="UQH412" s="1309"/>
      <c r="UQI412" s="1309"/>
      <c r="UQJ412" s="1309"/>
      <c r="UQK412" s="1309"/>
      <c r="UQL412" s="1309"/>
      <c r="UQM412" s="1309"/>
      <c r="UQN412" s="1309"/>
      <c r="UQO412" s="1309"/>
      <c r="UQP412" s="1309"/>
      <c r="UQQ412" s="1309"/>
      <c r="UQR412" s="1309"/>
      <c r="UQS412" s="1309"/>
      <c r="UQT412" s="1309"/>
      <c r="UQU412" s="1309"/>
      <c r="UQV412" s="1309"/>
      <c r="UQW412" s="1309"/>
      <c r="UQX412" s="1309"/>
      <c r="UQY412" s="1309"/>
      <c r="UQZ412" s="1309"/>
      <c r="URA412" s="1309"/>
      <c r="URB412" s="1309"/>
      <c r="URC412" s="1309"/>
      <c r="URD412" s="1309"/>
      <c r="URE412" s="1309"/>
      <c r="URF412" s="1309"/>
      <c r="URG412" s="1309"/>
      <c r="URH412" s="1309"/>
      <c r="URI412" s="1309"/>
      <c r="URJ412" s="1309"/>
      <c r="URK412" s="1309"/>
      <c r="URL412" s="1309"/>
      <c r="URM412" s="1309"/>
      <c r="URN412" s="1309"/>
      <c r="URO412" s="1309"/>
      <c r="URP412" s="1309"/>
      <c r="URQ412" s="1309"/>
      <c r="URR412" s="1309"/>
      <c r="URS412" s="1309"/>
      <c r="URT412" s="1309"/>
      <c r="URU412" s="1309"/>
      <c r="URV412" s="1309"/>
      <c r="URW412" s="1309"/>
      <c r="URX412" s="1309"/>
      <c r="URY412" s="1309"/>
      <c r="URZ412" s="1309"/>
      <c r="USA412" s="1309"/>
      <c r="USB412" s="1309"/>
      <c r="USC412" s="1309"/>
      <c r="USD412" s="1309"/>
      <c r="USE412" s="1309"/>
      <c r="USF412" s="1309"/>
      <c r="USG412" s="1309"/>
      <c r="USH412" s="1309"/>
      <c r="USI412" s="1309"/>
      <c r="USJ412" s="1309"/>
      <c r="USK412" s="1309"/>
      <c r="USL412" s="1309"/>
      <c r="USM412" s="1309"/>
      <c r="USN412" s="1309"/>
      <c r="USO412" s="1309"/>
      <c r="USP412" s="1309"/>
      <c r="USQ412" s="1309"/>
      <c r="USR412" s="1309"/>
      <c r="USS412" s="1309"/>
      <c r="UST412" s="1309"/>
      <c r="USU412" s="1309"/>
      <c r="USV412" s="1309"/>
      <c r="USW412" s="1309"/>
      <c r="USX412" s="1309"/>
      <c r="USY412" s="1309"/>
      <c r="USZ412" s="1309"/>
      <c r="UTA412" s="1309"/>
      <c r="UTB412" s="1309"/>
      <c r="UTC412" s="1309"/>
      <c r="UTD412" s="1309"/>
      <c r="UTE412" s="1309"/>
      <c r="UTF412" s="1309"/>
      <c r="UTG412" s="1309"/>
      <c r="UTH412" s="1309"/>
      <c r="UTI412" s="1309"/>
      <c r="UTJ412" s="1309"/>
      <c r="UTK412" s="1309"/>
      <c r="UTL412" s="1309"/>
      <c r="UTM412" s="1309"/>
      <c r="UTN412" s="1309"/>
      <c r="UTO412" s="1309"/>
      <c r="UTP412" s="1309"/>
      <c r="UTQ412" s="1309"/>
      <c r="UTR412" s="1309"/>
      <c r="UTS412" s="1309"/>
      <c r="UTT412" s="1309"/>
      <c r="UTU412" s="1309"/>
      <c r="UTV412" s="1309"/>
      <c r="UTW412" s="1309"/>
      <c r="UTX412" s="1309"/>
      <c r="UTY412" s="1309"/>
      <c r="UTZ412" s="1309"/>
      <c r="UUA412" s="1309"/>
      <c r="UUB412" s="1309"/>
      <c r="UUC412" s="1309"/>
      <c r="UUD412" s="1309"/>
      <c r="UUE412" s="1309"/>
      <c r="UUF412" s="1309"/>
      <c r="UUG412" s="1309"/>
      <c r="UUH412" s="1309"/>
      <c r="UUI412" s="1309"/>
      <c r="UUJ412" s="1309"/>
      <c r="UUK412" s="1309"/>
      <c r="UUL412" s="1309"/>
      <c r="UUM412" s="1309"/>
      <c r="UUN412" s="1309"/>
      <c r="UUO412" s="1309"/>
      <c r="UUP412" s="1309"/>
      <c r="UUQ412" s="1309"/>
      <c r="UUR412" s="1309"/>
      <c r="UUS412" s="1309"/>
      <c r="UUT412" s="1309"/>
      <c r="UUU412" s="1309"/>
      <c r="UUV412" s="1309"/>
      <c r="UUW412" s="1309"/>
      <c r="UUX412" s="1309"/>
      <c r="UUY412" s="1309"/>
      <c r="UUZ412" s="1309"/>
      <c r="UVA412" s="1309"/>
      <c r="UVB412" s="1309"/>
      <c r="UVC412" s="1309"/>
      <c r="UVD412" s="1309"/>
      <c r="UVE412" s="1309"/>
      <c r="UVF412" s="1309"/>
      <c r="UVG412" s="1309"/>
      <c r="UVH412" s="1309"/>
      <c r="UVI412" s="1309"/>
      <c r="UVJ412" s="1309"/>
      <c r="UVK412" s="1309"/>
      <c r="UVL412" s="1309"/>
      <c r="UVM412" s="1309"/>
      <c r="UVN412" s="1309"/>
      <c r="UVO412" s="1309"/>
      <c r="UVP412" s="1309"/>
      <c r="UVQ412" s="1309"/>
      <c r="UVR412" s="1309"/>
      <c r="UVS412" s="1309"/>
      <c r="UVT412" s="1309"/>
      <c r="UVU412" s="1309"/>
      <c r="UVV412" s="1309"/>
      <c r="UVW412" s="1309"/>
      <c r="UVX412" s="1309"/>
      <c r="UVY412" s="1309"/>
      <c r="UVZ412" s="1309"/>
      <c r="UWA412" s="1309"/>
      <c r="UWB412" s="1309"/>
      <c r="UWC412" s="1309"/>
      <c r="UWD412" s="1309"/>
      <c r="UWE412" s="1309"/>
      <c r="UWF412" s="1309"/>
      <c r="UWG412" s="1309"/>
      <c r="UWH412" s="1309"/>
      <c r="UWI412" s="1309"/>
      <c r="UWJ412" s="1309"/>
      <c r="UWK412" s="1309"/>
      <c r="UWL412" s="1309"/>
      <c r="UWM412" s="1309"/>
      <c r="UWN412" s="1309"/>
      <c r="UWO412" s="1309"/>
      <c r="UWP412" s="1309"/>
      <c r="UWQ412" s="1309"/>
      <c r="UWR412" s="1309"/>
      <c r="UWS412" s="1309"/>
      <c r="UWT412" s="1309"/>
      <c r="UWU412" s="1309"/>
      <c r="UWV412" s="1309"/>
      <c r="UWW412" s="1309"/>
      <c r="UWX412" s="1309"/>
      <c r="UWY412" s="1309"/>
      <c r="UWZ412" s="1309"/>
      <c r="UXA412" s="1309"/>
      <c r="UXB412" s="1309"/>
      <c r="UXC412" s="1309"/>
      <c r="UXD412" s="1309"/>
      <c r="UXE412" s="1309"/>
      <c r="UXF412" s="1309"/>
      <c r="UXG412" s="1309"/>
      <c r="UXH412" s="1309"/>
      <c r="UXI412" s="1309"/>
      <c r="UXJ412" s="1309"/>
      <c r="UXK412" s="1309"/>
      <c r="UXL412" s="1309"/>
      <c r="UXM412" s="1309"/>
      <c r="UXN412" s="1309"/>
      <c r="UXO412" s="1309"/>
      <c r="UXP412" s="1309"/>
      <c r="UXQ412" s="1309"/>
      <c r="UXR412" s="1309"/>
      <c r="UXS412" s="1309"/>
      <c r="UXT412" s="1309"/>
      <c r="UXU412" s="1309"/>
      <c r="UXV412" s="1309"/>
      <c r="UXW412" s="1309"/>
      <c r="UXX412" s="1309"/>
      <c r="UXY412" s="1309"/>
      <c r="UXZ412" s="1309"/>
      <c r="UYA412" s="1309"/>
      <c r="UYB412" s="1309"/>
      <c r="UYC412" s="1309"/>
      <c r="UYD412" s="1309"/>
      <c r="UYE412" s="1309"/>
      <c r="UYF412" s="1309"/>
      <c r="UYG412" s="1309"/>
      <c r="UYH412" s="1309"/>
      <c r="UYI412" s="1309"/>
      <c r="UYJ412" s="1309"/>
      <c r="UYK412" s="1309"/>
      <c r="UYL412" s="1309"/>
      <c r="UYM412" s="1309"/>
      <c r="UYN412" s="1309"/>
      <c r="UYO412" s="1309"/>
      <c r="UYP412" s="1309"/>
      <c r="UYQ412" s="1309"/>
      <c r="UYR412" s="1309"/>
      <c r="UYS412" s="1309"/>
      <c r="UYT412" s="1309"/>
      <c r="UYU412" s="1309"/>
      <c r="UYV412" s="1309"/>
      <c r="UYW412" s="1309"/>
      <c r="UYX412" s="1309"/>
      <c r="UYY412" s="1309"/>
      <c r="UYZ412" s="1309"/>
      <c r="UZA412" s="1309"/>
      <c r="UZB412" s="1309"/>
      <c r="UZC412" s="1309"/>
      <c r="UZD412" s="1309"/>
      <c r="UZE412" s="1309"/>
      <c r="UZF412" s="1309"/>
      <c r="UZG412" s="1309"/>
      <c r="UZH412" s="1309"/>
      <c r="UZI412" s="1309"/>
      <c r="UZJ412" s="1309"/>
      <c r="UZK412" s="1309"/>
      <c r="UZL412" s="1309"/>
      <c r="UZM412" s="1309"/>
      <c r="UZN412" s="1309"/>
      <c r="UZO412" s="1309"/>
      <c r="UZP412" s="1309"/>
      <c r="UZQ412" s="1309"/>
      <c r="UZR412" s="1309"/>
      <c r="UZS412" s="1309"/>
      <c r="UZT412" s="1309"/>
      <c r="UZU412" s="1309"/>
      <c r="UZV412" s="1309"/>
      <c r="UZW412" s="1309"/>
      <c r="UZX412" s="1309"/>
      <c r="UZY412" s="1309"/>
      <c r="UZZ412" s="1309"/>
      <c r="VAA412" s="1309"/>
      <c r="VAB412" s="1309"/>
      <c r="VAC412" s="1309"/>
      <c r="VAD412" s="1309"/>
      <c r="VAE412" s="1309"/>
      <c r="VAF412" s="1309"/>
      <c r="VAG412" s="1309"/>
      <c r="VAH412" s="1309"/>
      <c r="VAI412" s="1309"/>
      <c r="VAJ412" s="1309"/>
      <c r="VAK412" s="1309"/>
      <c r="VAL412" s="1309"/>
      <c r="VAM412" s="1309"/>
      <c r="VAN412" s="1309"/>
      <c r="VAO412" s="1309"/>
      <c r="VAP412" s="1309"/>
      <c r="VAQ412" s="1309"/>
      <c r="VAR412" s="1309"/>
      <c r="VAS412" s="1309"/>
      <c r="VAT412" s="1309"/>
      <c r="VAU412" s="1309"/>
      <c r="VAV412" s="1309"/>
      <c r="VAW412" s="1309"/>
      <c r="VAX412" s="1309"/>
      <c r="VAY412" s="1309"/>
      <c r="VAZ412" s="1309"/>
      <c r="VBA412" s="1309"/>
      <c r="VBB412" s="1309"/>
      <c r="VBC412" s="1309"/>
      <c r="VBD412" s="1309"/>
      <c r="VBE412" s="1309"/>
      <c r="VBF412" s="1309"/>
      <c r="VBG412" s="1309"/>
      <c r="VBH412" s="1309"/>
      <c r="VBI412" s="1309"/>
      <c r="VBJ412" s="1309"/>
      <c r="VBK412" s="1309"/>
      <c r="VBL412" s="1309"/>
      <c r="VBM412" s="1309"/>
      <c r="VBN412" s="1309"/>
      <c r="VBO412" s="1309"/>
      <c r="VBP412" s="1309"/>
      <c r="VBQ412" s="1309"/>
      <c r="VBR412" s="1309"/>
      <c r="VBS412" s="1309"/>
      <c r="VBT412" s="1309"/>
      <c r="VBU412" s="1309"/>
      <c r="VBV412" s="1309"/>
      <c r="VBW412" s="1309"/>
      <c r="VBX412" s="1309"/>
      <c r="VBY412" s="1309"/>
      <c r="VBZ412" s="1309"/>
      <c r="VCA412" s="1309"/>
      <c r="VCB412" s="1309"/>
      <c r="VCC412" s="1309"/>
      <c r="VCD412" s="1309"/>
      <c r="VCE412" s="1309"/>
      <c r="VCF412" s="1309"/>
      <c r="VCG412" s="1309"/>
      <c r="VCH412" s="1309"/>
      <c r="VCI412" s="1309"/>
      <c r="VCJ412" s="1309"/>
      <c r="VCK412" s="1309"/>
      <c r="VCL412" s="1309"/>
      <c r="VCM412" s="1309"/>
      <c r="VCN412" s="1309"/>
      <c r="VCO412" s="1309"/>
      <c r="VCP412" s="1309"/>
      <c r="VCQ412" s="1309"/>
      <c r="VCR412" s="1309"/>
      <c r="VCS412" s="1309"/>
      <c r="VCT412" s="1309"/>
      <c r="VCU412" s="1309"/>
      <c r="VCV412" s="1309"/>
      <c r="VCW412" s="1309"/>
      <c r="VCX412" s="1309"/>
      <c r="VCY412" s="1309"/>
      <c r="VCZ412" s="1309"/>
      <c r="VDA412" s="1309"/>
      <c r="VDB412" s="1309"/>
      <c r="VDC412" s="1309"/>
      <c r="VDD412" s="1309"/>
      <c r="VDE412" s="1309"/>
      <c r="VDF412" s="1309"/>
      <c r="VDG412" s="1309"/>
      <c r="VDH412" s="1309"/>
      <c r="VDI412" s="1309"/>
      <c r="VDJ412" s="1309"/>
      <c r="VDK412" s="1309"/>
      <c r="VDL412" s="1309"/>
      <c r="VDM412" s="1309"/>
      <c r="VDN412" s="1309"/>
      <c r="VDO412" s="1309"/>
      <c r="VDP412" s="1309"/>
      <c r="VDQ412" s="1309"/>
      <c r="VDR412" s="1309"/>
      <c r="VDS412" s="1309"/>
      <c r="VDT412" s="1309"/>
      <c r="VDU412" s="1309"/>
      <c r="VDV412" s="1309"/>
      <c r="VDW412" s="1309"/>
      <c r="VDX412" s="1309"/>
      <c r="VDY412" s="1309"/>
      <c r="VDZ412" s="1309"/>
      <c r="VEA412" s="1309"/>
      <c r="VEB412" s="1309"/>
      <c r="VEC412" s="1309"/>
      <c r="VED412" s="1309"/>
      <c r="VEE412" s="1309"/>
      <c r="VEF412" s="1309"/>
      <c r="VEG412" s="1309"/>
      <c r="VEH412" s="1309"/>
      <c r="VEI412" s="1309"/>
      <c r="VEJ412" s="1309"/>
      <c r="VEK412" s="1309"/>
      <c r="VEL412" s="1309"/>
      <c r="VEM412" s="1309"/>
      <c r="VEN412" s="1309"/>
      <c r="VEO412" s="1309"/>
      <c r="VEP412" s="1309"/>
      <c r="VEQ412" s="1309"/>
      <c r="VER412" s="1309"/>
      <c r="VES412" s="1309"/>
      <c r="VET412" s="1309"/>
      <c r="VEU412" s="1309"/>
      <c r="VEV412" s="1309"/>
      <c r="VEW412" s="1309"/>
      <c r="VEX412" s="1309"/>
      <c r="VEY412" s="1309"/>
      <c r="VEZ412" s="1309"/>
      <c r="VFA412" s="1309"/>
      <c r="VFB412" s="1309"/>
      <c r="VFC412" s="1309"/>
      <c r="VFD412" s="1309"/>
      <c r="VFE412" s="1309"/>
      <c r="VFF412" s="1309"/>
      <c r="VFG412" s="1309"/>
      <c r="VFH412" s="1309"/>
      <c r="VFI412" s="1309"/>
      <c r="VFJ412" s="1309"/>
      <c r="VFK412" s="1309"/>
      <c r="VFL412" s="1309"/>
      <c r="VFM412" s="1309"/>
      <c r="VFN412" s="1309"/>
      <c r="VFO412" s="1309"/>
      <c r="VFP412" s="1309"/>
      <c r="VFQ412" s="1309"/>
      <c r="VFR412" s="1309"/>
      <c r="VFS412" s="1309"/>
      <c r="VFT412" s="1309"/>
      <c r="VFU412" s="1309"/>
      <c r="VFV412" s="1309"/>
      <c r="VFW412" s="1309"/>
      <c r="VFX412" s="1309"/>
      <c r="VFY412" s="1309"/>
      <c r="VFZ412" s="1309"/>
      <c r="VGA412" s="1309"/>
      <c r="VGB412" s="1309"/>
      <c r="VGC412" s="1309"/>
      <c r="VGD412" s="1309"/>
      <c r="VGE412" s="1309"/>
      <c r="VGF412" s="1309"/>
      <c r="VGG412" s="1309"/>
      <c r="VGH412" s="1309"/>
      <c r="VGI412" s="1309"/>
      <c r="VGJ412" s="1309"/>
      <c r="VGK412" s="1309"/>
      <c r="VGL412" s="1309"/>
      <c r="VGM412" s="1309"/>
      <c r="VGN412" s="1309"/>
      <c r="VGO412" s="1309"/>
      <c r="VGP412" s="1309"/>
      <c r="VGQ412" s="1309"/>
      <c r="VGR412" s="1309"/>
      <c r="VGS412" s="1309"/>
      <c r="VGT412" s="1309"/>
      <c r="VGU412" s="1309"/>
      <c r="VGV412" s="1309"/>
      <c r="VGW412" s="1309"/>
      <c r="VGX412" s="1309"/>
      <c r="VGY412" s="1309"/>
      <c r="VGZ412" s="1309"/>
      <c r="VHA412" s="1309"/>
      <c r="VHB412" s="1309"/>
      <c r="VHC412" s="1309"/>
      <c r="VHD412" s="1309"/>
      <c r="VHE412" s="1309"/>
      <c r="VHF412" s="1309"/>
      <c r="VHG412" s="1309"/>
      <c r="VHH412" s="1309"/>
      <c r="VHI412" s="1309"/>
      <c r="VHJ412" s="1309"/>
      <c r="VHK412" s="1309"/>
      <c r="VHL412" s="1309"/>
      <c r="VHM412" s="1309"/>
      <c r="VHN412" s="1309"/>
      <c r="VHO412" s="1309"/>
      <c r="VHP412" s="1309"/>
      <c r="VHQ412" s="1309"/>
      <c r="VHR412" s="1309"/>
      <c r="VHS412" s="1309"/>
      <c r="VHT412" s="1309"/>
      <c r="VHU412" s="1309"/>
      <c r="VHV412" s="1309"/>
      <c r="VHW412" s="1309"/>
      <c r="VHX412" s="1309"/>
      <c r="VHY412" s="1309"/>
      <c r="VHZ412" s="1309"/>
      <c r="VIA412" s="1309"/>
      <c r="VIB412" s="1309"/>
      <c r="VIC412" s="1309"/>
      <c r="VID412" s="1309"/>
      <c r="VIE412" s="1309"/>
      <c r="VIF412" s="1309"/>
      <c r="VIG412" s="1309"/>
      <c r="VIH412" s="1309"/>
      <c r="VII412" s="1309"/>
      <c r="VIJ412" s="1309"/>
      <c r="VIK412" s="1309"/>
      <c r="VIL412" s="1309"/>
      <c r="VIM412" s="1309"/>
      <c r="VIN412" s="1309"/>
      <c r="VIO412" s="1309"/>
      <c r="VIP412" s="1309"/>
      <c r="VIQ412" s="1309"/>
      <c r="VIR412" s="1309"/>
      <c r="VIS412" s="1309"/>
      <c r="VIT412" s="1309"/>
      <c r="VIU412" s="1309"/>
      <c r="VIV412" s="1309"/>
      <c r="VIW412" s="1309"/>
      <c r="VIX412" s="1309"/>
      <c r="VIY412" s="1309"/>
      <c r="VIZ412" s="1309"/>
      <c r="VJA412" s="1309"/>
      <c r="VJB412" s="1309"/>
      <c r="VJC412" s="1309"/>
      <c r="VJD412" s="1309"/>
      <c r="VJE412" s="1309"/>
      <c r="VJF412" s="1309"/>
      <c r="VJG412" s="1309"/>
      <c r="VJH412" s="1309"/>
      <c r="VJI412" s="1309"/>
      <c r="VJJ412" s="1309"/>
      <c r="VJK412" s="1309"/>
      <c r="VJL412" s="1309"/>
      <c r="VJM412" s="1309"/>
      <c r="VJN412" s="1309"/>
      <c r="VJO412" s="1309"/>
      <c r="VJP412" s="1309"/>
      <c r="VJQ412" s="1309"/>
      <c r="VJR412" s="1309"/>
      <c r="VJS412" s="1309"/>
      <c r="VJT412" s="1309"/>
      <c r="VJU412" s="1309"/>
      <c r="VJV412" s="1309"/>
      <c r="VJW412" s="1309"/>
      <c r="VJX412" s="1309"/>
      <c r="VJY412" s="1309"/>
      <c r="VJZ412" s="1309"/>
      <c r="VKA412" s="1309"/>
      <c r="VKB412" s="1309"/>
      <c r="VKC412" s="1309"/>
      <c r="VKD412" s="1309"/>
      <c r="VKE412" s="1309"/>
      <c r="VKF412" s="1309"/>
      <c r="VKG412" s="1309"/>
      <c r="VKH412" s="1309"/>
      <c r="VKI412" s="1309"/>
      <c r="VKJ412" s="1309"/>
      <c r="VKK412" s="1309"/>
      <c r="VKL412" s="1309"/>
      <c r="VKM412" s="1309"/>
      <c r="VKN412" s="1309"/>
      <c r="VKO412" s="1309"/>
      <c r="VKP412" s="1309"/>
      <c r="VKQ412" s="1309"/>
      <c r="VKR412" s="1309"/>
      <c r="VKS412" s="1309"/>
      <c r="VKT412" s="1309"/>
      <c r="VKU412" s="1309"/>
      <c r="VKV412" s="1309"/>
      <c r="VKW412" s="1309"/>
      <c r="VKX412" s="1309"/>
      <c r="VKY412" s="1309"/>
      <c r="VKZ412" s="1309"/>
      <c r="VLA412" s="1309"/>
      <c r="VLB412" s="1309"/>
      <c r="VLC412" s="1309"/>
      <c r="VLD412" s="1309"/>
      <c r="VLE412" s="1309"/>
      <c r="VLF412" s="1309"/>
      <c r="VLG412" s="1309"/>
      <c r="VLH412" s="1309"/>
      <c r="VLI412" s="1309"/>
      <c r="VLJ412" s="1309"/>
      <c r="VLK412" s="1309"/>
      <c r="VLL412" s="1309"/>
      <c r="VLM412" s="1309"/>
      <c r="VLN412" s="1309"/>
      <c r="VLO412" s="1309"/>
      <c r="VLP412" s="1309"/>
      <c r="VLQ412" s="1309"/>
      <c r="VLR412" s="1309"/>
      <c r="VLS412" s="1309"/>
      <c r="VLT412" s="1309"/>
      <c r="VLU412" s="1309"/>
      <c r="VLV412" s="1309"/>
      <c r="VLW412" s="1309"/>
      <c r="VLX412" s="1309"/>
      <c r="VLY412" s="1309"/>
      <c r="VLZ412" s="1309"/>
      <c r="VMA412" s="1309"/>
      <c r="VMB412" s="1309"/>
      <c r="VMC412" s="1309"/>
      <c r="VMD412" s="1309"/>
      <c r="VME412" s="1309"/>
      <c r="VMF412" s="1309"/>
      <c r="VMG412" s="1309"/>
      <c r="VMH412" s="1309"/>
      <c r="VMI412" s="1309"/>
      <c r="VMJ412" s="1309"/>
      <c r="VMK412" s="1309"/>
      <c r="VML412" s="1309"/>
      <c r="VMM412" s="1309"/>
      <c r="VMN412" s="1309"/>
      <c r="VMO412" s="1309"/>
      <c r="VMP412" s="1309"/>
      <c r="VMQ412" s="1309"/>
      <c r="VMR412" s="1309"/>
      <c r="VMS412" s="1309"/>
      <c r="VMT412" s="1309"/>
      <c r="VMU412" s="1309"/>
      <c r="VMV412" s="1309"/>
      <c r="VMW412" s="1309"/>
      <c r="VMX412" s="1309"/>
      <c r="VMY412" s="1309"/>
      <c r="VMZ412" s="1309"/>
      <c r="VNA412" s="1309"/>
      <c r="VNB412" s="1309"/>
      <c r="VNC412" s="1309"/>
      <c r="VND412" s="1309"/>
      <c r="VNE412" s="1309"/>
      <c r="VNF412" s="1309"/>
      <c r="VNG412" s="1309"/>
      <c r="VNH412" s="1309"/>
      <c r="VNI412" s="1309"/>
      <c r="VNJ412" s="1309"/>
      <c r="VNK412" s="1309"/>
      <c r="VNL412" s="1309"/>
      <c r="VNM412" s="1309"/>
      <c r="VNN412" s="1309"/>
      <c r="VNO412" s="1309"/>
      <c r="VNP412" s="1309"/>
      <c r="VNQ412" s="1309"/>
      <c r="VNR412" s="1309"/>
      <c r="VNS412" s="1309"/>
      <c r="VNT412" s="1309"/>
      <c r="VNU412" s="1309"/>
      <c r="VNV412" s="1309"/>
      <c r="VNW412" s="1309"/>
      <c r="VNX412" s="1309"/>
      <c r="VNY412" s="1309"/>
      <c r="VNZ412" s="1309"/>
      <c r="VOA412" s="1309"/>
      <c r="VOB412" s="1309"/>
      <c r="VOC412" s="1309"/>
      <c r="VOD412" s="1309"/>
      <c r="VOE412" s="1309"/>
      <c r="VOF412" s="1309"/>
      <c r="VOG412" s="1309"/>
      <c r="VOH412" s="1309"/>
      <c r="VOI412" s="1309"/>
      <c r="VOJ412" s="1309"/>
      <c r="VOK412" s="1309"/>
      <c r="VOL412" s="1309"/>
      <c r="VOM412" s="1309"/>
      <c r="VON412" s="1309"/>
      <c r="VOO412" s="1309"/>
      <c r="VOP412" s="1309"/>
      <c r="VOQ412" s="1309"/>
      <c r="VOR412" s="1309"/>
      <c r="VOS412" s="1309"/>
      <c r="VOT412" s="1309"/>
      <c r="VOU412" s="1309"/>
      <c r="VOV412" s="1309"/>
      <c r="VOW412" s="1309"/>
      <c r="VOX412" s="1309"/>
      <c r="VOY412" s="1309"/>
      <c r="VOZ412" s="1309"/>
      <c r="VPA412" s="1309"/>
      <c r="VPB412" s="1309"/>
      <c r="VPC412" s="1309"/>
      <c r="VPD412" s="1309"/>
      <c r="VPE412" s="1309"/>
      <c r="VPF412" s="1309"/>
      <c r="VPG412" s="1309"/>
      <c r="VPH412" s="1309"/>
      <c r="VPI412" s="1309"/>
      <c r="VPJ412" s="1309"/>
      <c r="VPK412" s="1309"/>
      <c r="VPL412" s="1309"/>
      <c r="VPM412" s="1309"/>
      <c r="VPN412" s="1309"/>
      <c r="VPO412" s="1309"/>
      <c r="VPP412" s="1309"/>
      <c r="VPQ412" s="1309"/>
      <c r="VPR412" s="1309"/>
      <c r="VPS412" s="1309"/>
      <c r="VPT412" s="1309"/>
      <c r="VPU412" s="1309"/>
      <c r="VPV412" s="1309"/>
      <c r="VPW412" s="1309"/>
      <c r="VPX412" s="1309"/>
      <c r="VPY412" s="1309"/>
      <c r="VPZ412" s="1309"/>
      <c r="VQA412" s="1309"/>
      <c r="VQB412" s="1309"/>
      <c r="VQC412" s="1309"/>
      <c r="VQD412" s="1309"/>
      <c r="VQE412" s="1309"/>
      <c r="VQF412" s="1309"/>
      <c r="VQG412" s="1309"/>
      <c r="VQH412" s="1309"/>
      <c r="VQI412" s="1309"/>
      <c r="VQJ412" s="1309"/>
      <c r="VQK412" s="1309"/>
      <c r="VQL412" s="1309"/>
      <c r="VQM412" s="1309"/>
      <c r="VQN412" s="1309"/>
      <c r="VQO412" s="1309"/>
      <c r="VQP412" s="1309"/>
      <c r="VQQ412" s="1309"/>
      <c r="VQR412" s="1309"/>
      <c r="VQS412" s="1309"/>
      <c r="VQT412" s="1309"/>
      <c r="VQU412" s="1309"/>
      <c r="VQV412" s="1309"/>
      <c r="VQW412" s="1309"/>
      <c r="VQX412" s="1309"/>
      <c r="VQY412" s="1309"/>
      <c r="VQZ412" s="1309"/>
      <c r="VRA412" s="1309"/>
      <c r="VRB412" s="1309"/>
      <c r="VRC412" s="1309"/>
      <c r="VRD412" s="1309"/>
      <c r="VRE412" s="1309"/>
      <c r="VRF412" s="1309"/>
      <c r="VRG412" s="1309"/>
      <c r="VRH412" s="1309"/>
      <c r="VRI412" s="1309"/>
      <c r="VRJ412" s="1309"/>
      <c r="VRK412" s="1309"/>
      <c r="VRL412" s="1309"/>
      <c r="VRM412" s="1309"/>
      <c r="VRN412" s="1309"/>
      <c r="VRO412" s="1309"/>
      <c r="VRP412" s="1309"/>
      <c r="VRQ412" s="1309"/>
      <c r="VRR412" s="1309"/>
      <c r="VRS412" s="1309"/>
      <c r="VRT412" s="1309"/>
      <c r="VRU412" s="1309"/>
      <c r="VRV412" s="1309"/>
      <c r="VRW412" s="1309"/>
      <c r="VRX412" s="1309"/>
      <c r="VRY412" s="1309"/>
      <c r="VRZ412" s="1309"/>
      <c r="VSA412" s="1309"/>
      <c r="VSB412" s="1309"/>
      <c r="VSC412" s="1309"/>
      <c r="VSD412" s="1309"/>
      <c r="VSE412" s="1309"/>
      <c r="VSF412" s="1309"/>
      <c r="VSG412" s="1309"/>
      <c r="VSH412" s="1309"/>
      <c r="VSI412" s="1309"/>
      <c r="VSJ412" s="1309"/>
      <c r="VSK412" s="1309"/>
      <c r="VSL412" s="1309"/>
      <c r="VSM412" s="1309"/>
      <c r="VSN412" s="1309"/>
      <c r="VSO412" s="1309"/>
      <c r="VSP412" s="1309"/>
      <c r="VSQ412" s="1309"/>
      <c r="VSR412" s="1309"/>
      <c r="VSS412" s="1309"/>
      <c r="VST412" s="1309"/>
      <c r="VSU412" s="1309"/>
      <c r="VSV412" s="1309"/>
      <c r="VSW412" s="1309"/>
      <c r="VSX412" s="1309"/>
      <c r="VSY412" s="1309"/>
      <c r="VSZ412" s="1309"/>
      <c r="VTA412" s="1309"/>
      <c r="VTB412" s="1309"/>
      <c r="VTC412" s="1309"/>
      <c r="VTD412" s="1309"/>
      <c r="VTE412" s="1309"/>
      <c r="VTF412" s="1309"/>
      <c r="VTG412" s="1309"/>
      <c r="VTH412" s="1309"/>
      <c r="VTI412" s="1309"/>
      <c r="VTJ412" s="1309"/>
      <c r="VTK412" s="1309"/>
      <c r="VTL412" s="1309"/>
      <c r="VTM412" s="1309"/>
      <c r="VTN412" s="1309"/>
      <c r="VTO412" s="1309"/>
      <c r="VTP412" s="1309"/>
      <c r="VTQ412" s="1309"/>
      <c r="VTR412" s="1309"/>
      <c r="VTS412" s="1309"/>
      <c r="VTT412" s="1309"/>
      <c r="VTU412" s="1309"/>
      <c r="VTV412" s="1309"/>
      <c r="VTW412" s="1309"/>
      <c r="VTX412" s="1309"/>
      <c r="VTY412" s="1309"/>
      <c r="VTZ412" s="1309"/>
      <c r="VUA412" s="1309"/>
      <c r="VUB412" s="1309"/>
      <c r="VUC412" s="1309"/>
      <c r="VUD412" s="1309"/>
      <c r="VUE412" s="1309"/>
      <c r="VUF412" s="1309"/>
      <c r="VUG412" s="1309"/>
      <c r="VUH412" s="1309"/>
      <c r="VUI412" s="1309"/>
      <c r="VUJ412" s="1309"/>
      <c r="VUK412" s="1309"/>
      <c r="VUL412" s="1309"/>
      <c r="VUM412" s="1309"/>
      <c r="VUN412" s="1309"/>
      <c r="VUO412" s="1309"/>
      <c r="VUP412" s="1309"/>
      <c r="VUQ412" s="1309"/>
      <c r="VUR412" s="1309"/>
      <c r="VUS412" s="1309"/>
      <c r="VUT412" s="1309"/>
      <c r="VUU412" s="1309"/>
      <c r="VUV412" s="1309"/>
      <c r="VUW412" s="1309"/>
      <c r="VUX412" s="1309"/>
      <c r="VUY412" s="1309"/>
      <c r="VUZ412" s="1309"/>
      <c r="VVA412" s="1309"/>
      <c r="VVB412" s="1309"/>
      <c r="VVC412" s="1309"/>
      <c r="VVD412" s="1309"/>
      <c r="VVE412" s="1309"/>
      <c r="VVF412" s="1309"/>
      <c r="VVG412" s="1309"/>
      <c r="VVH412" s="1309"/>
      <c r="VVI412" s="1309"/>
      <c r="VVJ412" s="1309"/>
      <c r="VVK412" s="1309"/>
      <c r="VVL412" s="1309"/>
      <c r="VVM412" s="1309"/>
      <c r="VVN412" s="1309"/>
      <c r="VVO412" s="1309"/>
      <c r="VVP412" s="1309"/>
      <c r="VVQ412" s="1309"/>
      <c r="VVR412" s="1309"/>
      <c r="VVS412" s="1309"/>
      <c r="VVT412" s="1309"/>
      <c r="VVU412" s="1309"/>
      <c r="VVV412" s="1309"/>
      <c r="VVW412" s="1309"/>
      <c r="VVX412" s="1309"/>
      <c r="VVY412" s="1309"/>
      <c r="VVZ412" s="1309"/>
      <c r="VWA412" s="1309"/>
      <c r="VWB412" s="1309"/>
      <c r="VWC412" s="1309"/>
      <c r="VWD412" s="1309"/>
      <c r="VWE412" s="1309"/>
      <c r="VWF412" s="1309"/>
      <c r="VWG412" s="1309"/>
      <c r="VWH412" s="1309"/>
      <c r="VWI412" s="1309"/>
      <c r="VWJ412" s="1309"/>
      <c r="VWK412" s="1309"/>
      <c r="VWL412" s="1309"/>
      <c r="VWM412" s="1309"/>
      <c r="VWN412" s="1309"/>
      <c r="VWO412" s="1309"/>
      <c r="VWP412" s="1309"/>
      <c r="VWQ412" s="1309"/>
      <c r="VWR412" s="1309"/>
      <c r="VWS412" s="1309"/>
      <c r="VWT412" s="1309"/>
      <c r="VWU412" s="1309"/>
      <c r="VWV412" s="1309"/>
      <c r="VWW412" s="1309"/>
      <c r="VWX412" s="1309"/>
      <c r="VWY412" s="1309"/>
      <c r="VWZ412" s="1309"/>
      <c r="VXA412" s="1309"/>
      <c r="VXB412" s="1309"/>
      <c r="VXC412" s="1309"/>
      <c r="VXD412" s="1309"/>
      <c r="VXE412" s="1309"/>
      <c r="VXF412" s="1309"/>
      <c r="VXG412" s="1309"/>
      <c r="VXH412" s="1309"/>
      <c r="VXI412" s="1309"/>
      <c r="VXJ412" s="1309"/>
      <c r="VXK412" s="1309"/>
      <c r="VXL412" s="1309"/>
      <c r="VXM412" s="1309"/>
      <c r="VXN412" s="1309"/>
      <c r="VXO412" s="1309"/>
      <c r="VXP412" s="1309"/>
      <c r="VXQ412" s="1309"/>
      <c r="VXR412" s="1309"/>
      <c r="VXS412" s="1309"/>
      <c r="VXT412" s="1309"/>
      <c r="VXU412" s="1309"/>
      <c r="VXV412" s="1309"/>
      <c r="VXW412" s="1309"/>
      <c r="VXX412" s="1309"/>
      <c r="VXY412" s="1309"/>
      <c r="VXZ412" s="1309"/>
      <c r="VYA412" s="1309"/>
      <c r="VYB412" s="1309"/>
      <c r="VYC412" s="1309"/>
      <c r="VYD412" s="1309"/>
      <c r="VYE412" s="1309"/>
      <c r="VYF412" s="1309"/>
      <c r="VYG412" s="1309"/>
      <c r="VYH412" s="1309"/>
      <c r="VYI412" s="1309"/>
      <c r="VYJ412" s="1309"/>
      <c r="VYK412" s="1309"/>
      <c r="VYL412" s="1309"/>
      <c r="VYM412" s="1309"/>
      <c r="VYN412" s="1309"/>
      <c r="VYO412" s="1309"/>
      <c r="VYP412" s="1309"/>
      <c r="VYQ412" s="1309"/>
      <c r="VYR412" s="1309"/>
      <c r="VYS412" s="1309"/>
      <c r="VYT412" s="1309"/>
      <c r="VYU412" s="1309"/>
      <c r="VYV412" s="1309"/>
      <c r="VYW412" s="1309"/>
      <c r="VYX412" s="1309"/>
      <c r="VYY412" s="1309"/>
      <c r="VYZ412" s="1309"/>
      <c r="VZA412" s="1309"/>
      <c r="VZB412" s="1309"/>
      <c r="VZC412" s="1309"/>
      <c r="VZD412" s="1309"/>
      <c r="VZE412" s="1309"/>
      <c r="VZF412" s="1309"/>
      <c r="VZG412" s="1309"/>
      <c r="VZH412" s="1309"/>
      <c r="VZI412" s="1309"/>
      <c r="VZJ412" s="1309"/>
      <c r="VZK412" s="1309"/>
      <c r="VZL412" s="1309"/>
      <c r="VZM412" s="1309"/>
      <c r="VZN412" s="1309"/>
      <c r="VZO412" s="1309"/>
      <c r="VZP412" s="1309"/>
      <c r="VZQ412" s="1309"/>
      <c r="VZR412" s="1309"/>
      <c r="VZS412" s="1309"/>
      <c r="VZT412" s="1309"/>
      <c r="VZU412" s="1309"/>
      <c r="VZV412" s="1309"/>
      <c r="VZW412" s="1309"/>
      <c r="VZX412" s="1309"/>
      <c r="VZY412" s="1309"/>
      <c r="VZZ412" s="1309"/>
      <c r="WAA412" s="1309"/>
      <c r="WAB412" s="1309"/>
      <c r="WAC412" s="1309"/>
      <c r="WAD412" s="1309"/>
      <c r="WAE412" s="1309"/>
      <c r="WAF412" s="1309"/>
      <c r="WAG412" s="1309"/>
      <c r="WAH412" s="1309"/>
      <c r="WAI412" s="1309"/>
      <c r="WAJ412" s="1309"/>
      <c r="WAK412" s="1309"/>
      <c r="WAL412" s="1309"/>
      <c r="WAM412" s="1309"/>
      <c r="WAN412" s="1309"/>
      <c r="WAO412" s="1309"/>
      <c r="WAP412" s="1309"/>
      <c r="WAQ412" s="1309"/>
      <c r="WAR412" s="1309"/>
      <c r="WAS412" s="1309"/>
      <c r="WAT412" s="1309"/>
      <c r="WAU412" s="1309"/>
      <c r="WAV412" s="1309"/>
      <c r="WAW412" s="1309"/>
      <c r="WAX412" s="1309"/>
      <c r="WAY412" s="1309"/>
      <c r="WAZ412" s="1309"/>
      <c r="WBA412" s="1309"/>
      <c r="WBB412" s="1309"/>
      <c r="WBC412" s="1309"/>
      <c r="WBD412" s="1309"/>
      <c r="WBE412" s="1309"/>
      <c r="WBF412" s="1309"/>
      <c r="WBG412" s="1309"/>
      <c r="WBH412" s="1309"/>
      <c r="WBI412" s="1309"/>
      <c r="WBJ412" s="1309"/>
      <c r="WBK412" s="1309"/>
      <c r="WBL412" s="1309"/>
      <c r="WBM412" s="1309"/>
      <c r="WBN412" s="1309"/>
      <c r="WBO412" s="1309"/>
      <c r="WBP412" s="1309"/>
      <c r="WBQ412" s="1309"/>
      <c r="WBR412" s="1309"/>
      <c r="WBS412" s="1309"/>
      <c r="WBT412" s="1309"/>
      <c r="WBU412" s="1309"/>
      <c r="WBV412" s="1309"/>
      <c r="WBW412" s="1309"/>
      <c r="WBX412" s="1309"/>
      <c r="WBY412" s="1309"/>
      <c r="WBZ412" s="1309"/>
      <c r="WCA412" s="1309"/>
      <c r="WCB412" s="1309"/>
      <c r="WCC412" s="1309"/>
      <c r="WCD412" s="1309"/>
      <c r="WCE412" s="1309"/>
      <c r="WCF412" s="1309"/>
      <c r="WCG412" s="1309"/>
      <c r="WCH412" s="1309"/>
      <c r="WCI412" s="1309"/>
      <c r="WCJ412" s="1309"/>
      <c r="WCK412" s="1309"/>
      <c r="WCL412" s="1309"/>
      <c r="WCM412" s="1309"/>
      <c r="WCN412" s="1309"/>
      <c r="WCO412" s="1309"/>
      <c r="WCP412" s="1309"/>
      <c r="WCQ412" s="1309"/>
      <c r="WCR412" s="1309"/>
      <c r="WCS412" s="1309"/>
      <c r="WCT412" s="1309"/>
      <c r="WCU412" s="1309"/>
      <c r="WCV412" s="1309"/>
      <c r="WCW412" s="1309"/>
      <c r="WCX412" s="1309"/>
      <c r="WCY412" s="1309"/>
      <c r="WCZ412" s="1309"/>
      <c r="WDA412" s="1309"/>
      <c r="WDB412" s="1309"/>
      <c r="WDC412" s="1309"/>
      <c r="WDD412" s="1309"/>
      <c r="WDE412" s="1309"/>
      <c r="WDF412" s="1309"/>
      <c r="WDG412" s="1309"/>
      <c r="WDH412" s="1309"/>
      <c r="WDI412" s="1309"/>
      <c r="WDJ412" s="1309"/>
      <c r="WDK412" s="1309"/>
      <c r="WDL412" s="1309"/>
      <c r="WDM412" s="1309"/>
      <c r="WDN412" s="1309"/>
      <c r="WDO412" s="1309"/>
      <c r="WDP412" s="1309"/>
      <c r="WDQ412" s="1309"/>
      <c r="WDR412" s="1309"/>
      <c r="WDS412" s="1309"/>
      <c r="WDT412" s="1309"/>
      <c r="WDU412" s="1309"/>
      <c r="WDV412" s="1309"/>
      <c r="WDW412" s="1309"/>
      <c r="WDX412" s="1309"/>
      <c r="WDY412" s="1309"/>
      <c r="WDZ412" s="1309"/>
      <c r="WEA412" s="1309"/>
      <c r="WEB412" s="1309"/>
      <c r="WEC412" s="1309"/>
      <c r="WED412" s="1309"/>
      <c r="WEE412" s="1309"/>
      <c r="WEF412" s="1309"/>
      <c r="WEG412" s="1309"/>
      <c r="WEH412" s="1309"/>
      <c r="WEI412" s="1309"/>
      <c r="WEJ412" s="1309"/>
      <c r="WEK412" s="1309"/>
      <c r="WEL412" s="1309"/>
      <c r="WEM412" s="1309"/>
      <c r="WEN412" s="1309"/>
      <c r="WEO412" s="1309"/>
      <c r="WEP412" s="1309"/>
      <c r="WEQ412" s="1309"/>
      <c r="WER412" s="1309"/>
      <c r="WES412" s="1309"/>
      <c r="WET412" s="1309"/>
      <c r="WEU412" s="1309"/>
      <c r="WEV412" s="1309"/>
      <c r="WEW412" s="1309"/>
      <c r="WEX412" s="1309"/>
      <c r="WEY412" s="1309"/>
      <c r="WEZ412" s="1309"/>
      <c r="WFA412" s="1309"/>
      <c r="WFB412" s="1309"/>
      <c r="WFC412" s="1309"/>
      <c r="WFD412" s="1309"/>
      <c r="WFE412" s="1309"/>
      <c r="WFF412" s="1309"/>
      <c r="WFG412" s="1309"/>
      <c r="WFH412" s="1309"/>
      <c r="WFI412" s="1309"/>
      <c r="WFJ412" s="1309"/>
      <c r="WFK412" s="1309"/>
      <c r="WFL412" s="1309"/>
      <c r="WFM412" s="1309"/>
      <c r="WFN412" s="1309"/>
      <c r="WFO412" s="1309"/>
      <c r="WFP412" s="1309"/>
      <c r="WFQ412" s="1309"/>
      <c r="WFR412" s="1309"/>
      <c r="WFS412" s="1309"/>
      <c r="WFT412" s="1309"/>
      <c r="WFU412" s="1309"/>
      <c r="WFV412" s="1309"/>
      <c r="WFW412" s="1309"/>
      <c r="WFX412" s="1309"/>
      <c r="WFY412" s="1309"/>
      <c r="WFZ412" s="1309"/>
      <c r="WGA412" s="1309"/>
      <c r="WGB412" s="1309"/>
      <c r="WGC412" s="1309"/>
      <c r="WGD412" s="1309"/>
      <c r="WGE412" s="1309"/>
      <c r="WGF412" s="1309"/>
      <c r="WGG412" s="1309"/>
      <c r="WGH412" s="1309"/>
      <c r="WGI412" s="1309"/>
      <c r="WGJ412" s="1309"/>
      <c r="WGK412" s="1309"/>
      <c r="WGL412" s="1309"/>
      <c r="WGM412" s="1309"/>
      <c r="WGN412" s="1309"/>
      <c r="WGO412" s="1309"/>
      <c r="WGP412" s="1309"/>
      <c r="WGQ412" s="1309"/>
      <c r="WGR412" s="1309"/>
      <c r="WGS412" s="1309"/>
      <c r="WGT412" s="1309"/>
      <c r="WGU412" s="1309"/>
      <c r="WGV412" s="1309"/>
      <c r="WGW412" s="1309"/>
      <c r="WGX412" s="1309"/>
      <c r="WGY412" s="1309"/>
      <c r="WGZ412" s="1309"/>
      <c r="WHA412" s="1309"/>
      <c r="WHB412" s="1309"/>
      <c r="WHC412" s="1309"/>
      <c r="WHD412" s="1309"/>
      <c r="WHE412" s="1309"/>
      <c r="WHF412" s="1309"/>
      <c r="WHG412" s="1309"/>
      <c r="WHH412" s="1309"/>
      <c r="WHI412" s="1309"/>
      <c r="WHJ412" s="1309"/>
      <c r="WHK412" s="1309"/>
      <c r="WHL412" s="1309"/>
      <c r="WHM412" s="1309"/>
      <c r="WHN412" s="1309"/>
      <c r="WHO412" s="1309"/>
      <c r="WHP412" s="1309"/>
      <c r="WHQ412" s="1309"/>
      <c r="WHR412" s="1309"/>
      <c r="WHS412" s="1309"/>
      <c r="WHT412" s="1309"/>
      <c r="WHU412" s="1309"/>
      <c r="WHV412" s="1309"/>
      <c r="WHW412" s="1309"/>
      <c r="WHX412" s="1309"/>
      <c r="WHY412" s="1309"/>
      <c r="WHZ412" s="1309"/>
      <c r="WIA412" s="1309"/>
      <c r="WIB412" s="1309"/>
      <c r="WIC412" s="1309"/>
      <c r="WID412" s="1309"/>
      <c r="WIE412" s="1309"/>
      <c r="WIF412" s="1309"/>
      <c r="WIG412" s="1309"/>
      <c r="WIH412" s="1309"/>
      <c r="WII412" s="1309"/>
      <c r="WIJ412" s="1309"/>
      <c r="WIK412" s="1309"/>
      <c r="WIL412" s="1309"/>
      <c r="WIM412" s="1309"/>
      <c r="WIN412" s="1309"/>
      <c r="WIO412" s="1309"/>
      <c r="WIP412" s="1309"/>
      <c r="WIQ412" s="1309"/>
      <c r="WIR412" s="1309"/>
      <c r="WIS412" s="1309"/>
      <c r="WIT412" s="1309"/>
      <c r="WIU412" s="1309"/>
      <c r="WIV412" s="1309"/>
      <c r="WIW412" s="1309"/>
      <c r="WIX412" s="1309"/>
      <c r="WIY412" s="1309"/>
      <c r="WIZ412" s="1309"/>
      <c r="WJA412" s="1309"/>
      <c r="WJB412" s="1309"/>
      <c r="WJC412" s="1309"/>
      <c r="WJD412" s="1309"/>
      <c r="WJE412" s="1309"/>
      <c r="WJF412" s="1309"/>
      <c r="WJG412" s="1309"/>
      <c r="WJH412" s="1309"/>
      <c r="WJI412" s="1309"/>
      <c r="WJJ412" s="1309"/>
      <c r="WJK412" s="1309"/>
      <c r="WJL412" s="1309"/>
      <c r="WJM412" s="1309"/>
      <c r="WJN412" s="1309"/>
      <c r="WJO412" s="1309"/>
      <c r="WJP412" s="1309"/>
      <c r="WJQ412" s="1309"/>
      <c r="WJR412" s="1309"/>
      <c r="WJS412" s="1309"/>
      <c r="WJT412" s="1309"/>
      <c r="WJU412" s="1309"/>
      <c r="WJV412" s="1309"/>
      <c r="WJW412" s="1309"/>
      <c r="WJX412" s="1309"/>
      <c r="WJY412" s="1309"/>
      <c r="WJZ412" s="1309"/>
      <c r="WKA412" s="1309"/>
      <c r="WKB412" s="1309"/>
      <c r="WKC412" s="1309"/>
      <c r="WKD412" s="1309"/>
      <c r="WKE412" s="1309"/>
      <c r="WKF412" s="1309"/>
      <c r="WKG412" s="1309"/>
      <c r="WKH412" s="1309"/>
      <c r="WKI412" s="1309"/>
      <c r="WKJ412" s="1309"/>
      <c r="WKK412" s="1309"/>
      <c r="WKL412" s="1309"/>
      <c r="WKM412" s="1309"/>
      <c r="WKN412" s="1309"/>
      <c r="WKO412" s="1309"/>
      <c r="WKP412" s="1309"/>
      <c r="WKQ412" s="1309"/>
      <c r="WKR412" s="1309"/>
      <c r="WKS412" s="1309"/>
      <c r="WKT412" s="1309"/>
      <c r="WKU412" s="1309"/>
      <c r="WKV412" s="1309"/>
      <c r="WKW412" s="1309"/>
      <c r="WKX412" s="1309"/>
      <c r="WKY412" s="1309"/>
      <c r="WKZ412" s="1309"/>
      <c r="WLA412" s="1309"/>
      <c r="WLB412" s="1309"/>
      <c r="WLC412" s="1309"/>
      <c r="WLD412" s="1309"/>
      <c r="WLE412" s="1309"/>
      <c r="WLF412" s="1309"/>
      <c r="WLG412" s="1309"/>
      <c r="WLH412" s="1309"/>
      <c r="WLI412" s="1309"/>
      <c r="WLJ412" s="1309"/>
      <c r="WLK412" s="1309"/>
      <c r="WLL412" s="1309"/>
      <c r="WLM412" s="1309"/>
      <c r="WLN412" s="1309"/>
      <c r="WLO412" s="1309"/>
      <c r="WLP412" s="1309"/>
      <c r="WLQ412" s="1309"/>
      <c r="WLR412" s="1309"/>
      <c r="WLS412" s="1309"/>
      <c r="WLT412" s="1309"/>
      <c r="WLU412" s="1309"/>
      <c r="WLV412" s="1309"/>
      <c r="WLW412" s="1309"/>
      <c r="WLX412" s="1309"/>
      <c r="WLY412" s="1309"/>
      <c r="WLZ412" s="1309"/>
      <c r="WMA412" s="1309"/>
      <c r="WMB412" s="1309"/>
      <c r="WMC412" s="1309"/>
      <c r="WMD412" s="1309"/>
      <c r="WME412" s="1309"/>
      <c r="WMF412" s="1309"/>
      <c r="WMG412" s="1309"/>
      <c r="WMH412" s="1309"/>
      <c r="WMI412" s="1309"/>
      <c r="WMJ412" s="1309"/>
      <c r="WMK412" s="1309"/>
      <c r="WML412" s="1309"/>
      <c r="WMM412" s="1309"/>
      <c r="WMN412" s="1309"/>
      <c r="WMO412" s="1309"/>
      <c r="WMP412" s="1309"/>
      <c r="WMQ412" s="1309"/>
      <c r="WMR412" s="1309"/>
      <c r="WMS412" s="1309"/>
      <c r="WMT412" s="1309"/>
      <c r="WMU412" s="1309"/>
      <c r="WMV412" s="1309"/>
      <c r="WMW412" s="1309"/>
      <c r="WMX412" s="1309"/>
      <c r="WMY412" s="1309"/>
      <c r="WMZ412" s="1309"/>
      <c r="WNA412" s="1309"/>
      <c r="WNB412" s="1309"/>
      <c r="WNC412" s="1309"/>
      <c r="WND412" s="1309"/>
      <c r="WNE412" s="1309"/>
      <c r="WNF412" s="1309"/>
      <c r="WNG412" s="1309"/>
      <c r="WNH412" s="1309"/>
      <c r="WNI412" s="1309"/>
      <c r="WNJ412" s="1309"/>
      <c r="WNK412" s="1309"/>
      <c r="WNL412" s="1309"/>
      <c r="WNM412" s="1309"/>
      <c r="WNN412" s="1309"/>
      <c r="WNO412" s="1309"/>
      <c r="WNP412" s="1309"/>
      <c r="WNQ412" s="1309"/>
      <c r="WNR412" s="1309"/>
      <c r="WNS412" s="1309"/>
      <c r="WNT412" s="1309"/>
      <c r="WNU412" s="1309"/>
      <c r="WNV412" s="1309"/>
      <c r="WNW412" s="1309"/>
      <c r="WNX412" s="1309"/>
      <c r="WNY412" s="1309"/>
      <c r="WNZ412" s="1309"/>
      <c r="WOA412" s="1309"/>
      <c r="WOB412" s="1309"/>
      <c r="WOC412" s="1309"/>
      <c r="WOD412" s="1309"/>
      <c r="WOE412" s="1309"/>
      <c r="WOF412" s="1309"/>
      <c r="WOG412" s="1309"/>
      <c r="WOH412" s="1309"/>
      <c r="WOI412" s="1309"/>
      <c r="WOJ412" s="1309"/>
      <c r="WOK412" s="1309"/>
      <c r="WOL412" s="1309"/>
      <c r="WOM412" s="1309"/>
      <c r="WON412" s="1309"/>
      <c r="WOO412" s="1309"/>
      <c r="WOP412" s="1309"/>
      <c r="WOQ412" s="1309"/>
      <c r="WOR412" s="1309"/>
      <c r="WOS412" s="1309"/>
      <c r="WOT412" s="1309"/>
      <c r="WOU412" s="1309"/>
      <c r="WOV412" s="1309"/>
      <c r="WOW412" s="1309"/>
      <c r="WOX412" s="1309"/>
      <c r="WOY412" s="1309"/>
      <c r="WOZ412" s="1309"/>
      <c r="WPA412" s="1309"/>
      <c r="WPB412" s="1309"/>
      <c r="WPC412" s="1309"/>
      <c r="WPD412" s="1309"/>
      <c r="WPE412" s="1309"/>
      <c r="WPF412" s="1309"/>
      <c r="WPG412" s="1309"/>
      <c r="WPH412" s="1309"/>
      <c r="WPI412" s="1309"/>
      <c r="WPJ412" s="1309"/>
      <c r="WPK412" s="1309"/>
      <c r="WPL412" s="1309"/>
      <c r="WPM412" s="1309"/>
      <c r="WPN412" s="1309"/>
      <c r="WPO412" s="1309"/>
      <c r="WPP412" s="1309"/>
      <c r="WPQ412" s="1309"/>
      <c r="WPR412" s="1309"/>
      <c r="WPS412" s="1309"/>
      <c r="WPT412" s="1309"/>
      <c r="WPU412" s="1309"/>
      <c r="WPV412" s="1309"/>
      <c r="WPW412" s="1309"/>
      <c r="WPX412" s="1309"/>
      <c r="WPY412" s="1309"/>
      <c r="WPZ412" s="1309"/>
      <c r="WQA412" s="1309"/>
      <c r="WQB412" s="1309"/>
      <c r="WQC412" s="1309"/>
      <c r="WQD412" s="1309"/>
      <c r="WQE412" s="1309"/>
      <c r="WQF412" s="1309"/>
      <c r="WQG412" s="1309"/>
      <c r="WQH412" s="1309"/>
      <c r="WQI412" s="1309"/>
      <c r="WQJ412" s="1309"/>
      <c r="WQK412" s="1309"/>
      <c r="WQL412" s="1309"/>
      <c r="WQM412" s="1309"/>
      <c r="WQN412" s="1309"/>
      <c r="WQO412" s="1309"/>
      <c r="WQP412" s="1309"/>
      <c r="WQQ412" s="1309"/>
      <c r="WQR412" s="1309"/>
      <c r="WQS412" s="1309"/>
      <c r="WQT412" s="1309"/>
      <c r="WQU412" s="1309"/>
      <c r="WQV412" s="1309"/>
      <c r="WQW412" s="1309"/>
      <c r="WQX412" s="1309"/>
      <c r="WQY412" s="1309"/>
      <c r="WQZ412" s="1309"/>
      <c r="WRA412" s="1309"/>
      <c r="WRB412" s="1309"/>
      <c r="WRC412" s="1309"/>
      <c r="WRD412" s="1309"/>
      <c r="WRE412" s="1309"/>
      <c r="WRF412" s="1309"/>
      <c r="WRG412" s="1309"/>
      <c r="WRH412" s="1309"/>
      <c r="WRI412" s="1309"/>
      <c r="WRJ412" s="1309"/>
      <c r="WRK412" s="1309"/>
      <c r="WRL412" s="1309"/>
      <c r="WRM412" s="1309"/>
      <c r="WRN412" s="1309"/>
      <c r="WRO412" s="1309"/>
      <c r="WRP412" s="1309"/>
      <c r="WRQ412" s="1309"/>
      <c r="WRR412" s="1309"/>
      <c r="WRS412" s="1309"/>
      <c r="WRT412" s="1309"/>
      <c r="WRU412" s="1309"/>
      <c r="WRV412" s="1309"/>
      <c r="WRW412" s="1309"/>
      <c r="WRX412" s="1309"/>
      <c r="WRY412" s="1309"/>
      <c r="WRZ412" s="1309"/>
      <c r="WSA412" s="1309"/>
      <c r="WSB412" s="1309"/>
      <c r="WSC412" s="1309"/>
      <c r="WSD412" s="1309"/>
      <c r="WSE412" s="1309"/>
      <c r="WSF412" s="1309"/>
      <c r="WSG412" s="1309"/>
      <c r="WSH412" s="1309"/>
      <c r="WSI412" s="1309"/>
      <c r="WSJ412" s="1309"/>
      <c r="WSK412" s="1309"/>
      <c r="WSL412" s="1309"/>
      <c r="WSM412" s="1309"/>
      <c r="WSN412" s="1309"/>
      <c r="WSO412" s="1309"/>
      <c r="WSP412" s="1309"/>
      <c r="WSQ412" s="1309"/>
      <c r="WSR412" s="1309"/>
      <c r="WSS412" s="1309"/>
      <c r="WST412" s="1309"/>
      <c r="WSU412" s="1309"/>
      <c r="WSV412" s="1309"/>
      <c r="WSW412" s="1309"/>
      <c r="WSX412" s="1309"/>
      <c r="WSY412" s="1309"/>
      <c r="WSZ412" s="1309"/>
      <c r="WTA412" s="1309"/>
      <c r="WTB412" s="1309"/>
      <c r="WTC412" s="1309"/>
      <c r="WTD412" s="1309"/>
      <c r="WTE412" s="1309"/>
      <c r="WTF412" s="1309"/>
      <c r="WTG412" s="1309"/>
      <c r="WTH412" s="1309"/>
      <c r="WTI412" s="1309"/>
      <c r="WTJ412" s="1309"/>
      <c r="WTK412" s="1309"/>
      <c r="WTL412" s="1309"/>
      <c r="WTM412" s="1309"/>
      <c r="WTN412" s="1309"/>
      <c r="WTO412" s="1309"/>
      <c r="WTP412" s="1309"/>
      <c r="WTQ412" s="1309"/>
      <c r="WTR412" s="1309"/>
      <c r="WTS412" s="1309"/>
      <c r="WTT412" s="1309"/>
      <c r="WTU412" s="1309"/>
      <c r="WTV412" s="1309"/>
      <c r="WTW412" s="1309"/>
      <c r="WTX412" s="1309"/>
      <c r="WTY412" s="1309"/>
      <c r="WTZ412" s="1309"/>
      <c r="WUA412" s="1309"/>
      <c r="WUB412" s="1309"/>
      <c r="WUC412" s="1309"/>
      <c r="WUD412" s="1309"/>
      <c r="WUE412" s="1309"/>
      <c r="WUF412" s="1309"/>
      <c r="WUG412" s="1309"/>
      <c r="WUH412" s="1309"/>
      <c r="WUI412" s="1309"/>
      <c r="WUJ412" s="1309"/>
      <c r="WUK412" s="1309"/>
      <c r="WUL412" s="1309"/>
      <c r="WUM412" s="1309"/>
      <c r="WUN412" s="1309"/>
      <c r="WUO412" s="1309"/>
      <c r="WUP412" s="1309"/>
      <c r="WUQ412" s="1309"/>
      <c r="WUR412" s="1309"/>
      <c r="WUS412" s="1309"/>
      <c r="WUT412" s="1309"/>
      <c r="WUU412" s="1309"/>
      <c r="WUV412" s="1309"/>
      <c r="WUW412" s="1309"/>
      <c r="WUX412" s="1309"/>
      <c r="WUY412" s="1309"/>
      <c r="WUZ412" s="1309"/>
      <c r="WVA412" s="1309"/>
      <c r="WVB412" s="1309"/>
      <c r="WVC412" s="1309"/>
      <c r="WVD412" s="1309"/>
      <c r="WVE412" s="1309"/>
      <c r="WVF412" s="1309"/>
      <c r="WVG412" s="1309"/>
      <c r="WVH412" s="1309"/>
      <c r="WVI412" s="1309"/>
      <c r="WVJ412" s="1309"/>
      <c r="WVK412" s="1309"/>
      <c r="WVL412" s="1309"/>
      <c r="WVM412" s="1309"/>
      <c r="WVN412" s="1309"/>
      <c r="WVO412" s="1309"/>
      <c r="WVP412" s="1309"/>
      <c r="WVQ412" s="1309"/>
      <c r="WVR412" s="1309"/>
      <c r="WVS412" s="1309"/>
      <c r="WVT412" s="1309"/>
      <c r="WVU412" s="1309"/>
      <c r="WVV412" s="1309"/>
      <c r="WVW412" s="1309"/>
      <c r="WVX412" s="1309"/>
      <c r="WVY412" s="1309"/>
      <c r="WVZ412" s="1309"/>
      <c r="WWA412" s="1309"/>
      <c r="WWB412" s="1309"/>
      <c r="WWC412" s="1309"/>
      <c r="WWD412" s="1309"/>
      <c r="WWE412" s="1309"/>
      <c r="WWF412" s="1309"/>
      <c r="WWG412" s="1309"/>
      <c r="WWH412" s="1309"/>
      <c r="WWI412" s="1309"/>
      <c r="WWJ412" s="1309"/>
      <c r="WWK412" s="1309"/>
      <c r="WWL412" s="1309"/>
      <c r="WWM412" s="1309"/>
      <c r="WWN412" s="1309"/>
      <c r="WWO412" s="1309"/>
      <c r="WWP412" s="1309"/>
      <c r="WWQ412" s="1309"/>
      <c r="WWR412" s="1309"/>
      <c r="WWS412" s="1309"/>
      <c r="WWT412" s="1309"/>
      <c r="WWU412" s="1309"/>
      <c r="WWV412" s="1309"/>
      <c r="WWW412" s="1309"/>
      <c r="WWX412" s="1309"/>
      <c r="WWY412" s="1309"/>
      <c r="WWZ412" s="1309"/>
      <c r="WXA412" s="1309"/>
      <c r="WXB412" s="1309"/>
      <c r="WXC412" s="1309"/>
      <c r="WXD412" s="1309"/>
      <c r="WXE412" s="1309"/>
      <c r="WXF412" s="1309"/>
      <c r="WXG412" s="1309"/>
      <c r="WXH412" s="1309"/>
      <c r="WXI412" s="1309"/>
      <c r="WXJ412" s="1309"/>
      <c r="WXK412" s="1309"/>
      <c r="WXL412" s="1309"/>
      <c r="WXM412" s="1309"/>
      <c r="WXN412" s="1309"/>
      <c r="WXO412" s="1309"/>
      <c r="WXP412" s="1309"/>
      <c r="WXQ412" s="1309"/>
      <c r="WXR412" s="1309"/>
      <c r="WXS412" s="1309"/>
      <c r="WXT412" s="1309"/>
      <c r="WXU412" s="1309"/>
      <c r="WXV412" s="1309"/>
      <c r="WXW412" s="1309"/>
      <c r="WXX412" s="1309"/>
      <c r="WXY412" s="1309"/>
      <c r="WXZ412" s="1309"/>
      <c r="WYA412" s="1309"/>
      <c r="WYB412" s="1309"/>
      <c r="WYC412" s="1309"/>
      <c r="WYD412" s="1309"/>
      <c r="WYE412" s="1309"/>
      <c r="WYF412" s="1309"/>
      <c r="WYG412" s="1309"/>
      <c r="WYH412" s="1309"/>
      <c r="WYI412" s="1309"/>
      <c r="WYJ412" s="1309"/>
      <c r="WYK412" s="1309"/>
      <c r="WYL412" s="1309"/>
      <c r="WYM412" s="1309"/>
      <c r="WYN412" s="1309"/>
      <c r="WYO412" s="1309"/>
      <c r="WYP412" s="1309"/>
      <c r="WYQ412" s="1309"/>
      <c r="WYR412" s="1309"/>
      <c r="WYS412" s="1309"/>
      <c r="WYT412" s="1309"/>
      <c r="WYU412" s="1309"/>
      <c r="WYV412" s="1309"/>
      <c r="WYW412" s="1309"/>
      <c r="WYX412" s="1309"/>
      <c r="WYY412" s="1309"/>
      <c r="WYZ412" s="1309"/>
      <c r="WZA412" s="1309"/>
      <c r="WZB412" s="1309"/>
      <c r="WZC412" s="1309"/>
      <c r="WZD412" s="1309"/>
      <c r="WZE412" s="1309"/>
      <c r="WZF412" s="1309"/>
      <c r="WZG412" s="1309"/>
      <c r="WZH412" s="1309"/>
      <c r="WZI412" s="1309"/>
      <c r="WZJ412" s="1309"/>
      <c r="WZK412" s="1309"/>
      <c r="WZL412" s="1309"/>
      <c r="WZM412" s="1309"/>
      <c r="WZN412" s="1309"/>
      <c r="WZO412" s="1309"/>
      <c r="WZP412" s="1309"/>
      <c r="WZQ412" s="1309"/>
      <c r="WZR412" s="1309"/>
      <c r="WZS412" s="1309"/>
      <c r="WZT412" s="1309"/>
      <c r="WZU412" s="1309"/>
      <c r="WZV412" s="1309"/>
      <c r="WZW412" s="1309"/>
      <c r="WZX412" s="1309"/>
      <c r="WZY412" s="1309"/>
      <c r="WZZ412" s="1309"/>
      <c r="XAA412" s="1309"/>
      <c r="XAB412" s="1309"/>
      <c r="XAC412" s="1309"/>
      <c r="XAD412" s="1309"/>
      <c r="XAE412" s="1309"/>
      <c r="XAF412" s="1309"/>
      <c r="XAG412" s="1309"/>
      <c r="XAH412" s="1309"/>
      <c r="XAI412" s="1309"/>
      <c r="XAJ412" s="1309"/>
      <c r="XAK412" s="1309"/>
      <c r="XAL412" s="1309"/>
      <c r="XAM412" s="1309"/>
      <c r="XAN412" s="1309"/>
      <c r="XAO412" s="1309"/>
      <c r="XAP412" s="1309"/>
      <c r="XAQ412" s="1309"/>
      <c r="XAR412" s="1309"/>
      <c r="XAS412" s="1309"/>
      <c r="XAT412" s="1309"/>
      <c r="XAU412" s="1309"/>
      <c r="XAV412" s="1309"/>
      <c r="XAW412" s="1309"/>
      <c r="XAX412" s="1309"/>
      <c r="XAY412" s="1309"/>
      <c r="XAZ412" s="1309"/>
      <c r="XBA412" s="1309"/>
      <c r="XBB412" s="1309"/>
      <c r="XBC412" s="1309"/>
      <c r="XBD412" s="1309"/>
      <c r="XBE412" s="1309"/>
      <c r="XBF412" s="1309"/>
      <c r="XBG412" s="1309"/>
      <c r="XBH412" s="1309"/>
      <c r="XBI412" s="1309"/>
      <c r="XBJ412" s="1309"/>
      <c r="XBK412" s="1309"/>
      <c r="XBL412" s="1309"/>
      <c r="XBM412" s="1309"/>
      <c r="XBN412" s="1309"/>
      <c r="XBO412" s="1309"/>
      <c r="XBP412" s="1309"/>
      <c r="XBQ412" s="1309"/>
      <c r="XBR412" s="1309"/>
      <c r="XBS412" s="1309"/>
      <c r="XBT412" s="1309"/>
      <c r="XBU412" s="1309"/>
      <c r="XBV412" s="1309"/>
      <c r="XBW412" s="1309"/>
      <c r="XBX412" s="1309"/>
      <c r="XBY412" s="1309"/>
      <c r="XBZ412" s="1309"/>
      <c r="XCA412" s="1309"/>
      <c r="XCB412" s="1309"/>
      <c r="XCC412" s="1309"/>
      <c r="XCD412" s="1309"/>
      <c r="XCE412" s="1309"/>
      <c r="XCF412" s="1309"/>
      <c r="XCG412" s="1309"/>
      <c r="XCH412" s="1309"/>
      <c r="XCI412" s="1309"/>
      <c r="XCJ412" s="1309"/>
      <c r="XCK412" s="1309"/>
      <c r="XCL412" s="1309"/>
      <c r="XCM412" s="1309"/>
      <c r="XCN412" s="1309"/>
      <c r="XCO412" s="1309"/>
      <c r="XCP412" s="1309"/>
      <c r="XCQ412" s="1309"/>
      <c r="XCR412" s="1309"/>
      <c r="XCS412" s="1309"/>
      <c r="XCT412" s="1309"/>
      <c r="XCU412" s="1309"/>
      <c r="XCV412" s="1309"/>
      <c r="XCW412" s="1309"/>
      <c r="XCX412" s="1309"/>
      <c r="XCY412" s="1309"/>
      <c r="XCZ412" s="1309"/>
      <c r="XDA412" s="1309"/>
      <c r="XDB412" s="1309"/>
      <c r="XDC412" s="1309"/>
      <c r="XDD412" s="1309"/>
      <c r="XDE412" s="1309"/>
      <c r="XDF412" s="1309"/>
      <c r="XDG412" s="1309"/>
      <c r="XDH412" s="1309"/>
      <c r="XDI412" s="1309"/>
      <c r="XDJ412" s="1309"/>
      <c r="XDK412" s="1309"/>
      <c r="XDL412" s="1309"/>
      <c r="XDM412" s="1309"/>
      <c r="XDN412" s="1309"/>
      <c r="XDO412" s="1309"/>
      <c r="XDP412" s="1309"/>
      <c r="XDQ412" s="1309"/>
      <c r="XDR412" s="1309"/>
      <c r="XDS412" s="1309"/>
      <c r="XDT412" s="1309"/>
      <c r="XDU412" s="1309"/>
      <c r="XDV412" s="1309"/>
      <c r="XDW412" s="1309"/>
      <c r="XDX412" s="1309"/>
      <c r="XDY412" s="1309"/>
      <c r="XDZ412" s="1309"/>
      <c r="XEA412" s="1309"/>
      <c r="XEB412" s="1309"/>
      <c r="XEC412" s="1309"/>
      <c r="XED412" s="1309"/>
      <c r="XEE412" s="1309"/>
      <c r="XEF412" s="1309"/>
      <c r="XEG412" s="1309"/>
      <c r="XEH412" s="1309"/>
      <c r="XEI412" s="1309"/>
      <c r="XEJ412" s="1309"/>
      <c r="XEK412" s="1309"/>
      <c r="XEL412" s="1309"/>
      <c r="XEM412" s="1309"/>
      <c r="XEN412" s="1309"/>
      <c r="XEO412" s="1309"/>
      <c r="XEP412" s="1309"/>
      <c r="XEQ412" s="1309"/>
      <c r="XER412" s="1309"/>
    </row>
    <row r="413" spans="1:16372" ht="19.5" customHeight="1" x14ac:dyDescent="0.2">
      <c r="F413" s="60"/>
      <c r="G413" s="97"/>
    </row>
    <row r="414" spans="1:16372" ht="35.1" customHeight="1" x14ac:dyDescent="0.2">
      <c r="B414" s="216" t="s">
        <v>862</v>
      </c>
      <c r="C414" s="216" t="s">
        <v>68</v>
      </c>
      <c r="D414" s="65" t="s">
        <v>42</v>
      </c>
      <c r="E414" s="65" t="s">
        <v>123</v>
      </c>
      <c r="F414" s="60"/>
      <c r="G414" s="97"/>
    </row>
    <row r="415" spans="1:16372" ht="19.5" customHeight="1" x14ac:dyDescent="0.2">
      <c r="B415" s="304" t="s">
        <v>863</v>
      </c>
      <c r="C415" s="82">
        <v>0</v>
      </c>
      <c r="D415" s="82">
        <v>0</v>
      </c>
      <c r="E415" s="478">
        <v>0</v>
      </c>
      <c r="F415" s="60"/>
      <c r="G415" s="97"/>
    </row>
    <row r="416" spans="1:16372" ht="44.45" customHeight="1" x14ac:dyDescent="0.2">
      <c r="B416" s="927" t="s">
        <v>864</v>
      </c>
      <c r="C416" s="925">
        <v>0</v>
      </c>
      <c r="D416" s="925">
        <v>0</v>
      </c>
      <c r="E416" s="928">
        <v>0</v>
      </c>
      <c r="F416" s="60"/>
      <c r="G416" s="97"/>
    </row>
    <row r="417" spans="1:8" ht="19.5" customHeight="1" x14ac:dyDescent="0.2">
      <c r="F417" s="60"/>
      <c r="G417" s="97"/>
    </row>
    <row r="418" spans="1:8" ht="25.5" customHeight="1" x14ac:dyDescent="0.2">
      <c r="A418" s="214"/>
      <c r="B418" s="1824" t="s">
        <v>865</v>
      </c>
      <c r="C418" s="1824"/>
      <c r="D418" s="1824"/>
      <c r="E418" s="1824"/>
      <c r="F418" s="1824"/>
      <c r="G418" s="1824"/>
      <c r="H418" s="1824"/>
    </row>
    <row r="419" spans="1:8" ht="19.5" customHeight="1" x14ac:dyDescent="0.2">
      <c r="F419" s="60"/>
      <c r="G419" s="97"/>
    </row>
    <row r="420" spans="1:8" ht="19.5" customHeight="1" x14ac:dyDescent="0.2">
      <c r="B420" s="1311" t="s">
        <v>143</v>
      </c>
      <c r="C420" s="1312">
        <v>0</v>
      </c>
      <c r="D420" s="1312">
        <v>0</v>
      </c>
      <c r="E420" s="1313">
        <v>0</v>
      </c>
      <c r="F420" s="60"/>
      <c r="G420" s="97"/>
    </row>
    <row r="421" spans="1:8" ht="19.5" customHeight="1" x14ac:dyDescent="0.2">
      <c r="B421" s="1315" t="s">
        <v>175</v>
      </c>
      <c r="C421" s="1316">
        <v>0</v>
      </c>
      <c r="D421" s="1316">
        <v>0</v>
      </c>
      <c r="E421" s="1317">
        <v>0</v>
      </c>
      <c r="F421" s="60"/>
      <c r="G421" s="97"/>
    </row>
    <row r="422" spans="1:8" ht="19.5" customHeight="1" x14ac:dyDescent="0.2">
      <c r="B422" s="1315" t="s">
        <v>866</v>
      </c>
      <c r="C422" s="1316">
        <v>0</v>
      </c>
      <c r="D422" s="1316">
        <v>0</v>
      </c>
      <c r="E422" s="1317">
        <v>0</v>
      </c>
      <c r="F422" s="60"/>
      <c r="G422" s="97"/>
    </row>
    <row r="423" spans="1:8" ht="19.5" customHeight="1" x14ac:dyDescent="0.2">
      <c r="F423" s="60"/>
      <c r="G423" s="97"/>
    </row>
    <row r="424" spans="1:8" ht="25.5" customHeight="1" x14ac:dyDescent="0.2">
      <c r="A424" s="214"/>
      <c r="B424" s="1824" t="s">
        <v>1004</v>
      </c>
      <c r="C424" s="1824"/>
      <c r="D424" s="1824"/>
      <c r="E424" s="1824"/>
      <c r="F424" s="1824"/>
      <c r="G424" s="1824"/>
      <c r="H424" s="1824"/>
    </row>
    <row r="425" spans="1:8" ht="19.5" customHeight="1" x14ac:dyDescent="0.2">
      <c r="F425" s="60"/>
      <c r="G425" s="97"/>
    </row>
    <row r="426" spans="1:8" ht="19.5" customHeight="1" x14ac:dyDescent="0.2">
      <c r="B426" s="1318" t="s">
        <v>175</v>
      </c>
      <c r="C426" s="1312"/>
      <c r="D426" s="1312"/>
      <c r="E426" s="1313"/>
      <c r="F426" s="60"/>
      <c r="G426" s="97"/>
    </row>
    <row r="427" spans="1:8" ht="19.5" customHeight="1" x14ac:dyDescent="0.2">
      <c r="B427" s="1318" t="s">
        <v>143</v>
      </c>
      <c r="C427" s="1319">
        <v>0</v>
      </c>
      <c r="D427" s="1319">
        <v>0</v>
      </c>
      <c r="E427" s="1317">
        <v>0</v>
      </c>
      <c r="F427" s="60"/>
      <c r="G427" s="97"/>
    </row>
    <row r="428" spans="1:8" ht="19.5" customHeight="1" x14ac:dyDescent="0.2">
      <c r="B428" s="1315" t="s">
        <v>867</v>
      </c>
      <c r="C428" s="1316">
        <v>0</v>
      </c>
      <c r="D428" s="1316">
        <v>0</v>
      </c>
      <c r="E428" s="1317">
        <v>0</v>
      </c>
      <c r="F428" s="60"/>
      <c r="G428" s="97"/>
    </row>
    <row r="429" spans="1:8" ht="33.950000000000003" customHeight="1" x14ac:dyDescent="0.2">
      <c r="B429" s="1315" t="s">
        <v>868</v>
      </c>
      <c r="C429" s="1316">
        <v>0</v>
      </c>
      <c r="D429" s="1316">
        <v>0</v>
      </c>
      <c r="E429" s="1317">
        <v>0</v>
      </c>
      <c r="F429" s="60"/>
      <c r="G429" s="97"/>
    </row>
    <row r="430" spans="1:8" ht="19.5" customHeight="1" x14ac:dyDescent="0.2">
      <c r="F430" s="60"/>
      <c r="G430" s="97"/>
    </row>
    <row r="431" spans="1:8" ht="25.5" customHeight="1" x14ac:dyDescent="0.2">
      <c r="A431" s="214"/>
      <c r="B431" s="1824" t="s">
        <v>869</v>
      </c>
      <c r="C431" s="1824"/>
      <c r="D431" s="1824"/>
      <c r="E431" s="1824"/>
      <c r="F431" s="1824"/>
      <c r="G431" s="1824"/>
      <c r="H431" s="1824"/>
    </row>
    <row r="432" spans="1:8" ht="19.5" customHeight="1" x14ac:dyDescent="0.2">
      <c r="F432" s="60"/>
      <c r="G432" s="97"/>
    </row>
    <row r="433" spans="1:8" ht="19.5" customHeight="1" x14ac:dyDescent="0.2">
      <c r="B433" s="1318" t="s">
        <v>143</v>
      </c>
      <c r="C433" s="1319">
        <v>0</v>
      </c>
      <c r="D433" s="1319">
        <v>0</v>
      </c>
      <c r="E433" s="1317">
        <v>0</v>
      </c>
      <c r="F433" s="60"/>
      <c r="G433" s="97"/>
    </row>
    <row r="434" spans="1:8" ht="19.5" customHeight="1" x14ac:dyDescent="0.2">
      <c r="B434" s="1315" t="s">
        <v>870</v>
      </c>
      <c r="C434" s="1316">
        <v>0</v>
      </c>
      <c r="D434" s="1316">
        <v>0</v>
      </c>
      <c r="E434" s="1317">
        <v>0</v>
      </c>
      <c r="F434" s="60"/>
      <c r="G434" s="97"/>
    </row>
    <row r="435" spans="1:8" ht="19.5" customHeight="1" x14ac:dyDescent="0.2">
      <c r="F435" s="60"/>
      <c r="G435" s="97"/>
    </row>
    <row r="436" spans="1:8" ht="25.5" customHeight="1" x14ac:dyDescent="0.2">
      <c r="A436" s="214"/>
      <c r="B436" s="1824" t="s">
        <v>871</v>
      </c>
      <c r="C436" s="1824"/>
      <c r="D436" s="1824"/>
      <c r="E436" s="1824"/>
      <c r="F436" s="1824"/>
      <c r="G436" s="1824"/>
      <c r="H436" s="1824"/>
    </row>
    <row r="437" spans="1:8" ht="19.5" customHeight="1" x14ac:dyDescent="0.2">
      <c r="F437" s="60"/>
      <c r="G437" s="97"/>
    </row>
    <row r="438" spans="1:8" ht="19.5" customHeight="1" x14ac:dyDescent="0.2">
      <c r="B438" s="1318" t="s">
        <v>143</v>
      </c>
      <c r="C438" s="1319">
        <v>0</v>
      </c>
      <c r="D438" s="1319">
        <v>0</v>
      </c>
      <c r="E438" s="1317">
        <v>0</v>
      </c>
      <c r="F438" s="60"/>
      <c r="G438" s="97"/>
    </row>
    <row r="439" spans="1:8" ht="19.5" customHeight="1" x14ac:dyDescent="0.2">
      <c r="B439" s="1315" t="s">
        <v>872</v>
      </c>
      <c r="C439" s="1316">
        <v>0</v>
      </c>
      <c r="D439" s="1316">
        <v>0</v>
      </c>
      <c r="E439" s="1317">
        <v>0</v>
      </c>
      <c r="F439" s="60"/>
      <c r="G439" s="97"/>
    </row>
    <row r="440" spans="1:8" ht="38.450000000000003" customHeight="1" x14ac:dyDescent="0.2">
      <c r="B440" s="1315" t="s">
        <v>868</v>
      </c>
      <c r="C440" s="1316">
        <v>0</v>
      </c>
      <c r="D440" s="1316">
        <v>0</v>
      </c>
      <c r="E440" s="1317">
        <v>0</v>
      </c>
      <c r="F440" s="60"/>
      <c r="G440" s="97"/>
    </row>
    <row r="441" spans="1:8" ht="15.75" customHeight="1" x14ac:dyDescent="0.2">
      <c r="B441" s="277"/>
      <c r="C441" s="86"/>
      <c r="D441" s="86"/>
      <c r="E441" s="87"/>
    </row>
    <row r="442" spans="1:8" ht="19.5" customHeight="1" x14ac:dyDescent="0.2">
      <c r="B442" s="235" t="s">
        <v>793</v>
      </c>
      <c r="C442" s="590">
        <f>+C240++C331+C406+C391</f>
        <v>930</v>
      </c>
      <c r="D442" s="590">
        <f>+D240+D331+D406+D391</f>
        <v>813</v>
      </c>
      <c r="E442" s="491">
        <f>+E240+E331+E391+E406+E303</f>
        <v>24182.854174229997</v>
      </c>
      <c r="F442" s="536"/>
      <c r="G442" s="97"/>
    </row>
    <row r="443" spans="1:8" ht="19.5" customHeight="1" x14ac:dyDescent="0.2">
      <c r="F443" s="60"/>
      <c r="G443" s="97"/>
    </row>
    <row r="444" spans="1:8" ht="25.5" customHeight="1" x14ac:dyDescent="0.2">
      <c r="A444" s="214"/>
      <c r="B444" s="1824" t="s">
        <v>1225</v>
      </c>
      <c r="C444" s="1824"/>
      <c r="D444" s="1824"/>
      <c r="E444" s="1824"/>
      <c r="F444" s="1824"/>
      <c r="G444" s="1824"/>
      <c r="H444" s="1824"/>
    </row>
    <row r="445" spans="1:8" ht="14.25" customHeight="1" x14ac:dyDescent="0.2">
      <c r="A445" s="214"/>
      <c r="B445" s="233"/>
      <c r="C445" s="307"/>
      <c r="E445" s="95"/>
    </row>
    <row r="446" spans="1:8" ht="31.5" x14ac:dyDescent="0.2">
      <c r="A446" s="214"/>
      <c r="B446" s="216" t="s">
        <v>242</v>
      </c>
      <c r="C446" s="216" t="s">
        <v>68</v>
      </c>
      <c r="D446" s="65" t="s">
        <v>42</v>
      </c>
      <c r="E446" s="1493" t="s">
        <v>123</v>
      </c>
      <c r="F446" s="64"/>
      <c r="G446" s="64"/>
      <c r="H446" s="64"/>
    </row>
    <row r="447" spans="1:8" ht="31.5" hidden="1" x14ac:dyDescent="0.2">
      <c r="A447" s="214"/>
      <c r="B447" s="199" t="s">
        <v>1224</v>
      </c>
      <c r="C447" s="82"/>
      <c r="D447" s="82"/>
      <c r="E447" s="1494"/>
      <c r="G447" s="514"/>
      <c r="H447" s="514"/>
    </row>
    <row r="448" spans="1:8" ht="15.75" hidden="1" x14ac:dyDescent="0.2">
      <c r="A448" s="214"/>
      <c r="B448" s="199" t="s">
        <v>362</v>
      </c>
      <c r="C448" s="82">
        <v>0</v>
      </c>
      <c r="D448" s="82">
        <v>0</v>
      </c>
      <c r="E448" s="478">
        <v>0</v>
      </c>
      <c r="H448" s="213"/>
    </row>
    <row r="449" spans="1:8" ht="15.75" hidden="1" x14ac:dyDescent="0.2">
      <c r="A449" s="214"/>
      <c r="B449" s="199" t="s">
        <v>363</v>
      </c>
      <c r="C449" s="82">
        <v>0</v>
      </c>
      <c r="D449" s="82">
        <v>0</v>
      </c>
      <c r="E449" s="478">
        <v>0</v>
      </c>
      <c r="H449" s="213"/>
    </row>
    <row r="450" spans="1:8" ht="15.75" hidden="1" x14ac:dyDescent="0.2">
      <c r="A450" s="214"/>
      <c r="B450" s="199" t="s">
        <v>367</v>
      </c>
      <c r="C450" s="82">
        <v>0</v>
      </c>
      <c r="D450" s="82">
        <v>0</v>
      </c>
      <c r="E450" s="478">
        <v>0</v>
      </c>
      <c r="H450" s="213"/>
    </row>
    <row r="451" spans="1:8" ht="31.5" hidden="1" x14ac:dyDescent="0.2">
      <c r="A451" s="214"/>
      <c r="B451" s="199" t="s">
        <v>404</v>
      </c>
      <c r="C451" s="82">
        <v>0</v>
      </c>
      <c r="D451" s="82">
        <v>0</v>
      </c>
      <c r="E451" s="478">
        <v>0</v>
      </c>
      <c r="H451" s="213"/>
    </row>
    <row r="452" spans="1:8" ht="15.75" hidden="1" x14ac:dyDescent="0.2">
      <c r="A452" s="214"/>
      <c r="B452" s="199" t="s">
        <v>407</v>
      </c>
      <c r="C452" s="82">
        <v>0</v>
      </c>
      <c r="D452" s="82">
        <v>0</v>
      </c>
      <c r="E452" s="478">
        <v>0</v>
      </c>
      <c r="H452" s="213"/>
    </row>
    <row r="453" spans="1:8" ht="15.75" hidden="1" x14ac:dyDescent="0.2">
      <c r="A453" s="214"/>
      <c r="B453" s="199" t="s">
        <v>405</v>
      </c>
      <c r="C453" s="82">
        <v>0</v>
      </c>
      <c r="D453" s="82">
        <v>0</v>
      </c>
      <c r="E453" s="478">
        <v>0</v>
      </c>
      <c r="H453" s="213"/>
    </row>
    <row r="454" spans="1:8" ht="15.75" hidden="1" x14ac:dyDescent="0.2">
      <c r="A454" s="214"/>
      <c r="B454" s="199" t="s">
        <v>486</v>
      </c>
      <c r="C454" s="82">
        <v>0</v>
      </c>
      <c r="D454" s="82">
        <v>0</v>
      </c>
      <c r="E454" s="478">
        <v>0</v>
      </c>
      <c r="F454" s="531"/>
      <c r="H454" s="213"/>
    </row>
    <row r="455" spans="1:8" ht="15.75" hidden="1" x14ac:dyDescent="0.2">
      <c r="A455" s="214"/>
      <c r="B455" s="235"/>
      <c r="C455" s="85"/>
      <c r="D455" s="85"/>
      <c r="E455" s="281"/>
      <c r="F455" s="922"/>
      <c r="G455" s="930"/>
      <c r="H455" s="930"/>
    </row>
    <row r="456" spans="1:8" ht="15.75" hidden="1" x14ac:dyDescent="0.2">
      <c r="B456" s="235"/>
      <c r="C456" s="922"/>
      <c r="D456" s="922"/>
      <c r="E456" s="929"/>
      <c r="F456" s="922"/>
      <c r="G456" s="930"/>
      <c r="H456" s="930"/>
    </row>
    <row r="457" spans="1:8" ht="15.75" x14ac:dyDescent="0.2">
      <c r="E457" s="95"/>
    </row>
    <row r="458" spans="1:8" ht="15" customHeight="1" x14ac:dyDescent="0.2">
      <c r="B458" s="922" t="s">
        <v>531</v>
      </c>
      <c r="C458" s="931">
        <f>SUM(C446:C456)</f>
        <v>0</v>
      </c>
      <c r="D458" s="931">
        <f>SUM(D446:D456)</f>
        <v>0</v>
      </c>
      <c r="E458" s="932">
        <f>SUM(E446:E456)</f>
        <v>0</v>
      </c>
    </row>
    <row r="459" spans="1:8" ht="15" customHeight="1" x14ac:dyDescent="0.2">
      <c r="E459" s="95"/>
    </row>
    <row r="460" spans="1:8" ht="15" customHeight="1" x14ac:dyDescent="0.2">
      <c r="B460" s="1824" t="s">
        <v>1226</v>
      </c>
      <c r="C460" s="1824"/>
      <c r="D460" s="1824"/>
      <c r="E460" s="1824"/>
      <c r="F460" s="1824"/>
      <c r="G460" s="1824"/>
      <c r="H460" s="1824"/>
    </row>
    <row r="461" spans="1:8" ht="15" customHeight="1" x14ac:dyDescent="0.2">
      <c r="E461" s="95"/>
    </row>
    <row r="462" spans="1:8" ht="15" customHeight="1" x14ac:dyDescent="0.2">
      <c r="E462" s="95"/>
    </row>
    <row r="463" spans="1:8" customFormat="1" ht="12.75" customHeight="1" x14ac:dyDescent="0.2">
      <c r="B463" s="534" t="s">
        <v>1227</v>
      </c>
      <c r="C463" s="535">
        <v>0</v>
      </c>
      <c r="D463" s="535">
        <v>0</v>
      </c>
      <c r="E463" s="697">
        <v>0</v>
      </c>
    </row>
    <row r="464" spans="1:8" ht="15" customHeight="1" x14ac:dyDescent="0.2">
      <c r="E464" s="95"/>
    </row>
    <row r="465" spans="2:7" ht="15" customHeight="1" x14ac:dyDescent="0.2">
      <c r="B465" s="262" t="s">
        <v>396</v>
      </c>
      <c r="C465" s="263">
        <f>C458</f>
        <v>0</v>
      </c>
      <c r="D465" s="263">
        <f t="shared" ref="D465:E465" si="0">D458</f>
        <v>0</v>
      </c>
      <c r="E465" s="263">
        <f t="shared" si="0"/>
        <v>0</v>
      </c>
      <c r="G465" s="531">
        <f>E455*1000000</f>
        <v>0</v>
      </c>
    </row>
    <row r="466" spans="2:7" ht="15" customHeight="1" x14ac:dyDescent="0.2">
      <c r="E466" s="95"/>
      <c r="F466" s="589"/>
    </row>
    <row r="467" spans="2:7" ht="15" customHeight="1" x14ac:dyDescent="0.2">
      <c r="E467" s="95"/>
      <c r="G467" s="531"/>
    </row>
    <row r="468" spans="2:7" ht="46.5" customHeight="1" x14ac:dyDescent="0.2">
      <c r="C468" s="65" t="s">
        <v>68</v>
      </c>
      <c r="D468" s="65" t="s">
        <v>245</v>
      </c>
      <c r="E468" s="65" t="s">
        <v>123</v>
      </c>
    </row>
    <row r="469" spans="2:7" ht="22.5" customHeight="1" x14ac:dyDescent="0.2">
      <c r="B469" s="283" t="s">
        <v>306</v>
      </c>
      <c r="C469" s="284">
        <f>C465+C442</f>
        <v>930</v>
      </c>
      <c r="D469" s="284">
        <f>D465+D442</f>
        <v>813</v>
      </c>
      <c r="E469" s="306">
        <f>E465+E442</f>
        <v>24182.854174229997</v>
      </c>
      <c r="F469" s="97"/>
      <c r="G469" s="97"/>
    </row>
    <row r="499" spans="4:6" ht="37.5" customHeight="1" x14ac:dyDescent="0.2">
      <c r="D499" s="502">
        <f>D63+D99+D123+D163+D337+D457</f>
        <v>137</v>
      </c>
      <c r="E499" s="502">
        <f>E63+E99+E123+E163+E337+E457</f>
        <v>6571.1910176000001</v>
      </c>
      <c r="F499" s="1831"/>
    </row>
    <row r="500" spans="4:6" ht="8.25" customHeight="1" x14ac:dyDescent="0.2">
      <c r="E500" s="231"/>
      <c r="F500" s="1832"/>
    </row>
    <row r="501" spans="4:6" ht="23.25" customHeight="1" x14ac:dyDescent="0.2">
      <c r="F501" s="1832"/>
    </row>
    <row r="502" spans="4:6" ht="35.25" customHeight="1" thickBot="1" x14ac:dyDescent="0.25">
      <c r="E502" s="531">
        <f>E498*1000000</f>
        <v>0</v>
      </c>
      <c r="F502" s="1833"/>
    </row>
  </sheetData>
  <mergeCells count="30">
    <mergeCell ref="B444:H444"/>
    <mergeCell ref="B323:H323"/>
    <mergeCell ref="F499:F502"/>
    <mergeCell ref="B339:H339"/>
    <mergeCell ref="B348:H348"/>
    <mergeCell ref="B357:H357"/>
    <mergeCell ref="B393:H393"/>
    <mergeCell ref="B460:H460"/>
    <mergeCell ref="B408:H408"/>
    <mergeCell ref="B418:H418"/>
    <mergeCell ref="B424:H424"/>
    <mergeCell ref="B431:H431"/>
    <mergeCell ref="B436:H436"/>
    <mergeCell ref="B370:H370"/>
    <mergeCell ref="A1:H1"/>
    <mergeCell ref="A2:H2"/>
    <mergeCell ref="A3:H3"/>
    <mergeCell ref="A4:H4"/>
    <mergeCell ref="B6:H6"/>
    <mergeCell ref="B8:H8"/>
    <mergeCell ref="B101:H101"/>
    <mergeCell ref="B106:H106"/>
    <mergeCell ref="B66:H66"/>
    <mergeCell ref="B334:H334"/>
    <mergeCell ref="B126:H126"/>
    <mergeCell ref="B138:H138"/>
    <mergeCell ref="B243:H243"/>
    <mergeCell ref="B180:H180"/>
    <mergeCell ref="B245:E245"/>
    <mergeCell ref="B165:H165"/>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64" max="7" man="1"/>
    <brk id="178" max="7" man="1"/>
    <brk id="266" max="7" man="1"/>
    <brk id="320"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codeName="Hoja5">
    <tabColor theme="0"/>
    <pageSetUpPr fitToPage="1"/>
  </sheetPr>
  <dimension ref="A1:Y214"/>
  <sheetViews>
    <sheetView showGridLines="0" zoomScale="80" zoomScaleNormal="80" zoomScalePageLayoutView="60" workbookViewId="0">
      <selection activeCell="A10" sqref="A10"/>
    </sheetView>
  </sheetViews>
  <sheetFormatPr baseColWidth="10" defaultColWidth="11.42578125" defaultRowHeight="12.75" x14ac:dyDescent="0.2"/>
  <cols>
    <col min="1" max="1" width="62.5703125" style="680" customWidth="1"/>
    <col min="2" max="2" width="19.42578125" style="756" customWidth="1"/>
    <col min="3" max="3" width="12.85546875" style="680" customWidth="1"/>
    <col min="4" max="4" width="17.5703125" style="680" customWidth="1"/>
    <col min="5" max="5" width="17.85546875" style="680" customWidth="1"/>
    <col min="6" max="6" width="12.5703125" style="680" customWidth="1"/>
    <col min="7" max="7" width="16.42578125" style="680" customWidth="1"/>
    <col min="8" max="8" width="11.42578125" style="680" customWidth="1"/>
    <col min="9" max="9" width="10.85546875" style="680" customWidth="1"/>
    <col min="10" max="10" width="9.5703125" style="680" customWidth="1"/>
    <col min="11" max="11" width="9.85546875" style="680" customWidth="1"/>
    <col min="12" max="12" width="11.42578125" style="680"/>
    <col min="13" max="13" width="11.140625" style="680" customWidth="1"/>
    <col min="14" max="14" width="9.28515625" style="680" customWidth="1"/>
    <col min="15" max="15" width="11.42578125" style="680"/>
    <col min="16" max="17" width="8.42578125" style="680" customWidth="1"/>
    <col min="18" max="16384" width="11.42578125" style="680"/>
  </cols>
  <sheetData>
    <row r="1" spans="1:25" s="126" customFormat="1" ht="20.45" customHeight="1" x14ac:dyDescent="0.2">
      <c r="A1" s="1856" t="s">
        <v>594</v>
      </c>
      <c r="B1" s="1857"/>
      <c r="C1" s="1857"/>
      <c r="D1" s="1857"/>
      <c r="E1" s="1857"/>
      <c r="F1" s="1857"/>
      <c r="G1" s="1857"/>
      <c r="H1" s="1857"/>
      <c r="I1" s="1857"/>
      <c r="J1" s="1857"/>
      <c r="K1" s="1857"/>
      <c r="L1" s="1857"/>
      <c r="M1" s="1857"/>
      <c r="N1" s="314"/>
      <c r="O1" s="314"/>
      <c r="P1" s="314"/>
      <c r="Q1" s="314"/>
      <c r="R1" s="314"/>
      <c r="S1" s="314"/>
      <c r="T1" s="605"/>
      <c r="U1" s="605"/>
      <c r="V1" s="605"/>
      <c r="W1" s="605"/>
      <c r="X1" s="605"/>
      <c r="Y1" s="605"/>
    </row>
    <row r="2" spans="1:25" s="126" customFormat="1" ht="1.5" customHeight="1" x14ac:dyDescent="0.2">
      <c r="A2" s="1397"/>
      <c r="B2" s="1398"/>
      <c r="C2" s="1398"/>
      <c r="D2" s="1398"/>
      <c r="E2" s="1398"/>
      <c r="F2" s="1398"/>
      <c r="G2" s="1398"/>
      <c r="H2" s="1398"/>
      <c r="I2" s="1398"/>
      <c r="J2" s="1398"/>
      <c r="K2" s="1398"/>
      <c r="L2" s="1398"/>
      <c r="M2" s="1398"/>
      <c r="N2" s="314"/>
      <c r="O2" s="314"/>
      <c r="P2" s="314"/>
      <c r="Q2" s="314"/>
      <c r="R2" s="314"/>
      <c r="S2" s="314"/>
      <c r="T2" s="605"/>
      <c r="U2" s="605"/>
      <c r="V2" s="605"/>
      <c r="W2" s="605"/>
      <c r="X2" s="605"/>
      <c r="Y2" s="605"/>
    </row>
    <row r="3" spans="1:25" s="604" customFormat="1" ht="12.95" customHeight="1" x14ac:dyDescent="0.2">
      <c r="A3" s="1817" t="s">
        <v>1754</v>
      </c>
      <c r="B3" s="1817"/>
      <c r="C3" s="1817"/>
      <c r="D3" s="1817"/>
      <c r="E3" s="1817"/>
      <c r="F3" s="1817"/>
      <c r="G3" s="1817"/>
      <c r="H3" s="1817"/>
      <c r="I3" s="1817"/>
      <c r="J3" s="1817"/>
      <c r="K3" s="1817"/>
      <c r="L3" s="1817"/>
      <c r="M3" s="1817"/>
      <c r="N3" s="314"/>
      <c r="O3" s="314"/>
      <c r="P3" s="314"/>
      <c r="Q3" s="314"/>
      <c r="R3" s="314"/>
      <c r="S3" s="314"/>
    </row>
    <row r="4" spans="1:25" s="604" customFormat="1" ht="12.95" customHeight="1" x14ac:dyDescent="0.2">
      <c r="A4" s="1858" t="s">
        <v>1</v>
      </c>
      <c r="B4" s="1858"/>
      <c r="C4" s="1858"/>
      <c r="D4" s="1858"/>
      <c r="E4" s="1858"/>
      <c r="F4" s="1858"/>
      <c r="G4" s="1858"/>
      <c r="H4" s="1858"/>
      <c r="I4" s="1858"/>
      <c r="J4" s="1858"/>
      <c r="K4" s="1858"/>
      <c r="L4" s="1858"/>
      <c r="M4" s="1858"/>
      <c r="N4" s="1399"/>
      <c r="O4" s="1399"/>
      <c r="P4" s="1399"/>
      <c r="Q4" s="1399"/>
      <c r="R4" s="1399"/>
      <c r="S4" s="1399"/>
    </row>
    <row r="5" spans="1:25" s="604" customFormat="1" ht="12.95" customHeight="1" x14ac:dyDescent="0.2">
      <c r="A5" s="956"/>
      <c r="B5" s="956"/>
      <c r="C5" s="956"/>
      <c r="D5" s="956"/>
      <c r="E5" s="956"/>
      <c r="F5" s="956"/>
      <c r="G5" s="956"/>
      <c r="H5" s="956"/>
      <c r="I5" s="956"/>
      <c r="J5" s="956"/>
      <c r="K5" s="956"/>
      <c r="L5" s="956"/>
      <c r="M5" s="956"/>
      <c r="N5" s="956"/>
      <c r="O5" s="956"/>
      <c r="P5" s="956"/>
      <c r="Q5" s="956"/>
      <c r="R5" s="956"/>
      <c r="S5" s="956"/>
    </row>
    <row r="6" spans="1:25" ht="13.35" customHeight="1" x14ac:dyDescent="0.2">
      <c r="A6" s="1859" t="s">
        <v>595</v>
      </c>
      <c r="B6" s="1859"/>
      <c r="C6" s="1859"/>
      <c r="D6" s="1859"/>
      <c r="E6" s="1859"/>
      <c r="F6" s="1859"/>
      <c r="G6" s="1859"/>
      <c r="H6" s="1859"/>
      <c r="I6" s="1859"/>
      <c r="J6" s="1859"/>
      <c r="K6" s="1859"/>
      <c r="L6" s="1859"/>
      <c r="M6" s="1859"/>
      <c r="N6" s="1365"/>
      <c r="O6" s="1365"/>
      <c r="P6" s="1365"/>
      <c r="Q6" s="1365"/>
      <c r="R6" s="1365"/>
      <c r="S6" s="1365"/>
    </row>
    <row r="7" spans="1:25" ht="13.35" customHeight="1" x14ac:dyDescent="0.2">
      <c r="A7" s="989"/>
      <c r="B7" s="990"/>
      <c r="C7" s="990"/>
      <c r="D7" s="990"/>
      <c r="E7" s="990"/>
      <c r="F7" s="990"/>
      <c r="G7" s="990"/>
      <c r="H7" s="990"/>
      <c r="I7" s="990"/>
      <c r="J7" s="990"/>
      <c r="K7" s="990"/>
      <c r="L7" s="990"/>
      <c r="M7" s="990"/>
    </row>
    <row r="8" spans="1:25" ht="13.35" customHeight="1" x14ac:dyDescent="0.2">
      <c r="A8" s="1860" t="s">
        <v>28</v>
      </c>
      <c r="B8" s="957">
        <v>2025</v>
      </c>
      <c r="C8" s="1112"/>
      <c r="D8" s="1112"/>
      <c r="E8" s="1112"/>
      <c r="F8" s="1112"/>
      <c r="G8" s="1112"/>
      <c r="H8" s="957">
        <v>2026</v>
      </c>
      <c r="I8" s="1112"/>
      <c r="J8" s="1112"/>
      <c r="K8" s="1112"/>
      <c r="L8" s="1112"/>
      <c r="M8" s="1112"/>
    </row>
    <row r="9" spans="1:25" ht="25.5" x14ac:dyDescent="0.2">
      <c r="A9" s="1861"/>
      <c r="B9" s="1113" t="s">
        <v>564</v>
      </c>
      <c r="C9" s="1114" t="s">
        <v>565</v>
      </c>
      <c r="D9" s="1114" t="s">
        <v>566</v>
      </c>
      <c r="E9" s="1114" t="s">
        <v>567</v>
      </c>
      <c r="F9" s="1114" t="s">
        <v>568</v>
      </c>
      <c r="G9" s="1114" t="s">
        <v>800</v>
      </c>
      <c r="H9" s="1113" t="s">
        <v>564</v>
      </c>
      <c r="I9" s="1114" t="s">
        <v>565</v>
      </c>
      <c r="J9" s="1114" t="s">
        <v>566</v>
      </c>
      <c r="K9" s="1114" t="s">
        <v>567</v>
      </c>
      <c r="L9" s="1114" t="s">
        <v>568</v>
      </c>
      <c r="M9" s="1114" t="s">
        <v>1661</v>
      </c>
    </row>
    <row r="10" spans="1:25" ht="13.35" customHeight="1" x14ac:dyDescent="0.2">
      <c r="A10" s="958" t="s">
        <v>569</v>
      </c>
      <c r="B10" s="1116">
        <v>0</v>
      </c>
      <c r="C10" s="1117">
        <v>0</v>
      </c>
      <c r="D10" s="1117">
        <v>385.23555149999999</v>
      </c>
      <c r="E10" s="1117">
        <v>0</v>
      </c>
      <c r="F10" s="1117">
        <v>0</v>
      </c>
      <c r="G10" s="1118">
        <v>385.23555149999999</v>
      </c>
      <c r="H10" s="963">
        <v>46565.631200249998</v>
      </c>
      <c r="I10" s="959">
        <v>0</v>
      </c>
      <c r="J10" s="959">
        <v>219.266514</v>
      </c>
      <c r="K10" s="959">
        <v>0</v>
      </c>
      <c r="L10" s="959">
        <v>0</v>
      </c>
      <c r="M10" s="960">
        <v>46784.897714250001</v>
      </c>
    </row>
    <row r="11" spans="1:25" ht="13.35" customHeight="1" x14ac:dyDescent="0.2">
      <c r="A11" s="961" t="s">
        <v>570</v>
      </c>
      <c r="B11" s="1116">
        <v>25099.681504330001</v>
      </c>
      <c r="C11" s="1116">
        <v>0</v>
      </c>
      <c r="D11" s="1116">
        <v>0</v>
      </c>
      <c r="E11" s="1116">
        <v>0</v>
      </c>
      <c r="F11" s="1116">
        <v>0</v>
      </c>
      <c r="G11" s="1119">
        <v>25099.681504330001</v>
      </c>
      <c r="H11" s="963">
        <v>0</v>
      </c>
      <c r="I11" s="963">
        <v>0</v>
      </c>
      <c r="J11" s="963">
        <v>0</v>
      </c>
      <c r="K11" s="963">
        <v>0</v>
      </c>
      <c r="L11" s="963">
        <v>0</v>
      </c>
      <c r="M11" s="962">
        <v>0</v>
      </c>
    </row>
    <row r="12" spans="1:25" ht="13.35" customHeight="1" x14ac:dyDescent="0.2">
      <c r="A12" s="961" t="s">
        <v>571</v>
      </c>
      <c r="B12" s="1116">
        <v>12549.840752169999</v>
      </c>
      <c r="C12" s="1116">
        <v>0</v>
      </c>
      <c r="D12" s="1116">
        <v>0</v>
      </c>
      <c r="E12" s="1116">
        <v>0</v>
      </c>
      <c r="F12" s="1116">
        <v>0</v>
      </c>
      <c r="G12" s="1119">
        <v>12549.840752169999</v>
      </c>
      <c r="H12" s="963">
        <v>0</v>
      </c>
      <c r="I12" s="963">
        <v>0</v>
      </c>
      <c r="J12" s="963">
        <v>0</v>
      </c>
      <c r="K12" s="963">
        <v>0</v>
      </c>
      <c r="L12" s="963">
        <v>0</v>
      </c>
      <c r="M12" s="962">
        <v>0</v>
      </c>
    </row>
    <row r="13" spans="1:25" ht="13.35" customHeight="1" x14ac:dyDescent="0.2">
      <c r="A13" s="961" t="s">
        <v>572</v>
      </c>
      <c r="B13" s="1116">
        <v>12549.840752169999</v>
      </c>
      <c r="C13" s="1116">
        <v>0</v>
      </c>
      <c r="D13" s="1116">
        <v>0</v>
      </c>
      <c r="E13" s="1116">
        <v>0</v>
      </c>
      <c r="F13" s="1116">
        <v>0</v>
      </c>
      <c r="G13" s="1119">
        <v>12549.840752169999</v>
      </c>
      <c r="H13" s="963">
        <v>0</v>
      </c>
      <c r="I13" s="963">
        <v>0</v>
      </c>
      <c r="J13" s="963">
        <v>0</v>
      </c>
      <c r="K13" s="963">
        <v>0</v>
      </c>
      <c r="L13" s="963">
        <v>0</v>
      </c>
      <c r="M13" s="962">
        <v>0</v>
      </c>
    </row>
    <row r="14" spans="1:25" ht="13.35" customHeight="1" x14ac:dyDescent="0.2">
      <c r="A14" s="961" t="s">
        <v>573</v>
      </c>
      <c r="B14" s="1116">
        <v>12549.840752169999</v>
      </c>
      <c r="C14" s="1116">
        <v>0</v>
      </c>
      <c r="D14" s="1116">
        <v>0</v>
      </c>
      <c r="E14" s="1116">
        <v>0</v>
      </c>
      <c r="F14" s="1116">
        <v>0</v>
      </c>
      <c r="G14" s="1119">
        <v>12549.840752169999</v>
      </c>
      <c r="H14" s="963">
        <v>0</v>
      </c>
      <c r="I14" s="963">
        <v>0</v>
      </c>
      <c r="J14" s="963">
        <v>0</v>
      </c>
      <c r="K14" s="963">
        <v>0</v>
      </c>
      <c r="L14" s="963">
        <v>0</v>
      </c>
      <c r="M14" s="962">
        <v>0</v>
      </c>
    </row>
    <row r="15" spans="1:25" ht="13.35" customHeight="1" x14ac:dyDescent="0.2">
      <c r="A15" s="961" t="s">
        <v>574</v>
      </c>
      <c r="B15" s="1116">
        <v>12549.840752169999</v>
      </c>
      <c r="C15" s="1116">
        <v>0</v>
      </c>
      <c r="D15" s="1116">
        <v>0</v>
      </c>
      <c r="E15" s="1116">
        <v>0</v>
      </c>
      <c r="F15" s="1116">
        <v>0</v>
      </c>
      <c r="G15" s="1119">
        <v>12549.840752169999</v>
      </c>
      <c r="H15" s="963">
        <v>0</v>
      </c>
      <c r="I15" s="963">
        <v>0</v>
      </c>
      <c r="J15" s="963">
        <v>0</v>
      </c>
      <c r="K15" s="963">
        <v>0</v>
      </c>
      <c r="L15" s="963">
        <v>0</v>
      </c>
      <c r="M15" s="962">
        <v>0</v>
      </c>
    </row>
    <row r="16" spans="1:25" ht="13.35" customHeight="1" x14ac:dyDescent="0.2">
      <c r="A16" s="961" t="s">
        <v>575</v>
      </c>
      <c r="B16" s="1116">
        <v>12549.84075216</v>
      </c>
      <c r="C16" s="1116">
        <v>0</v>
      </c>
      <c r="D16" s="1116">
        <v>0</v>
      </c>
      <c r="E16" s="1116">
        <v>0</v>
      </c>
      <c r="F16" s="1116">
        <v>0</v>
      </c>
      <c r="G16" s="1119">
        <v>12549.84075216</v>
      </c>
      <c r="H16" s="963">
        <v>0</v>
      </c>
      <c r="I16" s="963">
        <v>0</v>
      </c>
      <c r="J16" s="963">
        <v>0</v>
      </c>
      <c r="K16" s="963">
        <v>0</v>
      </c>
      <c r="L16" s="963">
        <v>0</v>
      </c>
      <c r="M16" s="962">
        <v>0</v>
      </c>
    </row>
    <row r="17" spans="1:13" ht="13.35" customHeight="1" x14ac:dyDescent="0.2">
      <c r="A17" s="961" t="s">
        <v>576</v>
      </c>
      <c r="B17" s="1116">
        <v>12549.84075216</v>
      </c>
      <c r="C17" s="1116">
        <v>432.86666666999997</v>
      </c>
      <c r="D17" s="1116">
        <v>0</v>
      </c>
      <c r="E17" s="1116">
        <v>0</v>
      </c>
      <c r="F17" s="1116">
        <v>1615.06</v>
      </c>
      <c r="G17" s="1119">
        <v>14597.767418829999</v>
      </c>
      <c r="H17" s="963">
        <v>0</v>
      </c>
      <c r="I17" s="963">
        <v>0</v>
      </c>
      <c r="J17" s="963">
        <v>0</v>
      </c>
      <c r="K17" s="963">
        <v>0</v>
      </c>
      <c r="L17" s="963">
        <v>0</v>
      </c>
      <c r="M17" s="962">
        <v>0</v>
      </c>
    </row>
    <row r="18" spans="1:13" ht="13.35" customHeight="1" x14ac:dyDescent="0.2">
      <c r="A18" s="961" t="s">
        <v>577</v>
      </c>
      <c r="B18" s="1116">
        <v>12549.84075218</v>
      </c>
      <c r="C18" s="1116">
        <v>54.108333330000001</v>
      </c>
      <c r="D18" s="1116">
        <v>0</v>
      </c>
      <c r="E18" s="1116">
        <v>0</v>
      </c>
      <c r="F18" s="1116">
        <v>201.88249999999999</v>
      </c>
      <c r="G18" s="1119">
        <v>12805.831585509999</v>
      </c>
      <c r="H18" s="963">
        <v>0</v>
      </c>
      <c r="I18" s="963">
        <v>0</v>
      </c>
      <c r="J18" s="963">
        <v>0</v>
      </c>
      <c r="K18" s="963">
        <v>0</v>
      </c>
      <c r="L18" s="963">
        <v>0</v>
      </c>
      <c r="M18" s="962">
        <v>0</v>
      </c>
    </row>
    <row r="19" spans="1:13" ht="13.35" customHeight="1" x14ac:dyDescent="0.2">
      <c r="A19" s="961" t="s">
        <v>578</v>
      </c>
      <c r="B19" s="1116">
        <v>12549.84075216</v>
      </c>
      <c r="C19" s="1116">
        <v>54.108333330000001</v>
      </c>
      <c r="D19" s="1116">
        <v>0</v>
      </c>
      <c r="E19" s="1116">
        <v>0</v>
      </c>
      <c r="F19" s="1116">
        <v>201.88249999999999</v>
      </c>
      <c r="G19" s="1119">
        <v>12805.831585489999</v>
      </c>
      <c r="H19" s="963">
        <v>0</v>
      </c>
      <c r="I19" s="963">
        <v>0</v>
      </c>
      <c r="J19" s="963">
        <v>0</v>
      </c>
      <c r="K19" s="963">
        <v>0</v>
      </c>
      <c r="L19" s="963">
        <v>0</v>
      </c>
      <c r="M19" s="962">
        <v>0</v>
      </c>
    </row>
    <row r="20" spans="1:13" ht="13.35" customHeight="1" x14ac:dyDescent="0.2">
      <c r="A20" s="961" t="s">
        <v>579</v>
      </c>
      <c r="B20" s="1116">
        <v>12549.840752169999</v>
      </c>
      <c r="C20" s="1116">
        <v>54.108334329999998</v>
      </c>
      <c r="D20" s="1116">
        <v>0</v>
      </c>
      <c r="E20" s="1116">
        <v>0</v>
      </c>
      <c r="F20" s="1116">
        <v>201.88249999999999</v>
      </c>
      <c r="G20" s="1119">
        <v>12805.831586499999</v>
      </c>
      <c r="H20" s="963">
        <v>0</v>
      </c>
      <c r="I20" s="963">
        <v>0</v>
      </c>
      <c r="J20" s="963">
        <v>0</v>
      </c>
      <c r="K20" s="963">
        <v>0</v>
      </c>
      <c r="L20" s="963">
        <v>0</v>
      </c>
      <c r="M20" s="962">
        <v>0</v>
      </c>
    </row>
    <row r="21" spans="1:13" ht="13.35" customHeight="1" x14ac:dyDescent="0.2">
      <c r="A21" s="964" t="s">
        <v>580</v>
      </c>
      <c r="B21" s="1116">
        <v>14823.675392159999</v>
      </c>
      <c r="C21" s="1116">
        <v>32.421713339999997</v>
      </c>
      <c r="D21" s="1116">
        <v>304.01490200000001</v>
      </c>
      <c r="E21" s="1116">
        <v>0</v>
      </c>
      <c r="F21" s="1116">
        <v>201.88249999999999</v>
      </c>
      <c r="G21" s="1120">
        <v>15361.9945075</v>
      </c>
      <c r="H21" s="963">
        <v>0</v>
      </c>
      <c r="I21" s="963">
        <v>0</v>
      </c>
      <c r="J21" s="963">
        <v>0</v>
      </c>
      <c r="K21" s="963">
        <v>0</v>
      </c>
      <c r="L21" s="963">
        <v>0</v>
      </c>
      <c r="M21" s="965">
        <v>0</v>
      </c>
    </row>
    <row r="22" spans="1:13" ht="15" x14ac:dyDescent="0.25">
      <c r="A22" s="1115" t="s">
        <v>6</v>
      </c>
      <c r="B22" s="1294">
        <v>152871.92366599999</v>
      </c>
      <c r="C22" s="1292">
        <v>627.613381</v>
      </c>
      <c r="D22" s="1292">
        <v>689.25045350000005</v>
      </c>
      <c r="E22" s="1292">
        <v>0</v>
      </c>
      <c r="F22" s="1292">
        <v>2422.59</v>
      </c>
      <c r="G22" s="1295">
        <v>156611.37750050001</v>
      </c>
      <c r="H22" s="1291">
        <v>46565.631200249998</v>
      </c>
      <c r="I22" s="1292">
        <v>0</v>
      </c>
      <c r="J22" s="1292">
        <v>219.266514</v>
      </c>
      <c r="K22" s="1292">
        <v>0</v>
      </c>
      <c r="L22" s="1292">
        <v>0</v>
      </c>
      <c r="M22" s="1293">
        <v>46784.897714250001</v>
      </c>
    </row>
    <row r="23" spans="1:13" ht="13.35" customHeight="1" x14ac:dyDescent="0.2"/>
    <row r="24" spans="1:13" ht="13.35" customHeight="1" x14ac:dyDescent="0.2">
      <c r="A24" s="680" t="s">
        <v>581</v>
      </c>
    </row>
    <row r="25" spans="1:13" ht="14.1" customHeight="1" x14ac:dyDescent="0.25">
      <c r="A25" s="1214" t="s">
        <v>1662</v>
      </c>
    </row>
    <row r="26" spans="1:13" ht="12.75" hidden="1" customHeight="1" x14ac:dyDescent="0.2">
      <c r="A26"/>
    </row>
    <row r="27" spans="1:13" ht="12.75" hidden="1" customHeight="1" x14ac:dyDescent="0.2">
      <c r="A27"/>
    </row>
    <row r="28" spans="1:13" ht="15" x14ac:dyDescent="0.25">
      <c r="A28" s="1214" t="s">
        <v>1755</v>
      </c>
    </row>
    <row r="29" spans="1:13" ht="13.35" customHeight="1" x14ac:dyDescent="0.2"/>
    <row r="30" spans="1:13" ht="13.35" customHeight="1" x14ac:dyDescent="0.25">
      <c r="A30" s="1364" t="s">
        <v>596</v>
      </c>
      <c r="B30" s="966"/>
      <c r="C30" s="967"/>
    </row>
    <row r="31" spans="1:13" ht="13.35" customHeight="1" x14ac:dyDescent="0.25">
      <c r="A31" s="969"/>
      <c r="B31" s="966"/>
      <c r="C31" s="967"/>
    </row>
    <row r="32" spans="1:13" ht="43.5" customHeight="1" x14ac:dyDescent="0.2">
      <c r="A32" s="1218" t="s">
        <v>455</v>
      </c>
      <c r="B32" s="1218" t="s">
        <v>582</v>
      </c>
      <c r="C32" s="1218" t="s">
        <v>583</v>
      </c>
    </row>
    <row r="33" spans="1:7" ht="13.35" customHeight="1" x14ac:dyDescent="0.2">
      <c r="A33" s="1215">
        <v>2017</v>
      </c>
      <c r="B33" s="1216">
        <v>146433.07681112029</v>
      </c>
      <c r="C33" s="1219"/>
    </row>
    <row r="34" spans="1:7" ht="13.35" customHeight="1" x14ac:dyDescent="0.2">
      <c r="A34" s="1215">
        <v>2018</v>
      </c>
      <c r="B34" s="1216">
        <v>145588.92271893</v>
      </c>
      <c r="C34" s="1217">
        <v>-5.7647774025750831E-3</v>
      </c>
    </row>
    <row r="35" spans="1:7" ht="13.35" customHeight="1" x14ac:dyDescent="0.2">
      <c r="A35" s="1215">
        <v>2019</v>
      </c>
      <c r="B35" s="1216">
        <v>133681.29726118999</v>
      </c>
      <c r="C35" s="1217">
        <v>-8.1789364433505374E-2</v>
      </c>
    </row>
    <row r="36" spans="1:7" ht="13.35" customHeight="1" x14ac:dyDescent="0.2">
      <c r="A36" s="1215">
        <v>2020</v>
      </c>
      <c r="B36" s="1216">
        <v>109936.03024020999</v>
      </c>
      <c r="C36" s="1217">
        <v>-0.17762594699081857</v>
      </c>
    </row>
    <row r="37" spans="1:7" ht="13.35" customHeight="1" x14ac:dyDescent="0.2">
      <c r="A37" s="1215">
        <v>2021</v>
      </c>
      <c r="B37" s="1216">
        <v>102856.86521532002</v>
      </c>
      <c r="C37" s="1217">
        <v>-6.4393493283521397E-2</v>
      </c>
    </row>
    <row r="38" spans="1:7" ht="13.35" customHeight="1" x14ac:dyDescent="0.2">
      <c r="A38" s="1215">
        <v>2022</v>
      </c>
      <c r="B38" s="1216">
        <v>104885.722788741</v>
      </c>
      <c r="C38" s="1217">
        <v>1.9725057429796022E-2</v>
      </c>
    </row>
    <row r="39" spans="1:7" ht="12.75" customHeight="1" x14ac:dyDescent="0.2">
      <c r="A39" s="1215">
        <v>2023</v>
      </c>
      <c r="B39" s="1216">
        <v>114850.94407439997</v>
      </c>
      <c r="C39" s="1217">
        <v>9.5010274236568382E-2</v>
      </c>
    </row>
    <row r="40" spans="1:7" ht="13.35" customHeight="1" x14ac:dyDescent="0.2">
      <c r="A40" s="1215">
        <v>2024</v>
      </c>
      <c r="B40" s="1216">
        <v>130851.90757143995</v>
      </c>
      <c r="C40" s="1217">
        <v>0.13931939024092488</v>
      </c>
    </row>
    <row r="41" spans="1:7" ht="13.35" customHeight="1" x14ac:dyDescent="0.2">
      <c r="A41" s="1215">
        <v>2025</v>
      </c>
      <c r="B41" s="1216">
        <v>136143.10781980297</v>
      </c>
      <c r="C41" s="1217">
        <v>4.0436554166963345E-2</v>
      </c>
    </row>
    <row r="42" spans="1:7" ht="13.35" customHeight="1" x14ac:dyDescent="0.2">
      <c r="A42" s="1215">
        <v>2026</v>
      </c>
      <c r="B42" s="1216">
        <v>154172.47322199299</v>
      </c>
      <c r="C42" s="1217">
        <v>0.13242951252481627</v>
      </c>
    </row>
    <row r="43" spans="1:7" ht="13.35" customHeight="1" x14ac:dyDescent="0.2">
      <c r="A43" t="s">
        <v>584</v>
      </c>
      <c r="B43" s="968"/>
      <c r="C43"/>
    </row>
    <row r="44" spans="1:7" ht="61.15" customHeight="1" x14ac:dyDescent="0.2">
      <c r="A44" s="1862" t="s">
        <v>689</v>
      </c>
      <c r="B44" s="1862"/>
      <c r="C44" s="1862"/>
      <c r="D44" s="1862"/>
      <c r="E44" s="1862"/>
      <c r="F44" s="1862"/>
      <c r="G44" s="1862"/>
    </row>
    <row r="45" spans="1:7" ht="14.45" customHeight="1" x14ac:dyDescent="0.2">
      <c r="A45" s="1862" t="s">
        <v>794</v>
      </c>
      <c r="B45" s="1862"/>
      <c r="C45" s="1862"/>
      <c r="D45" s="1862"/>
      <c r="E45" s="1862"/>
      <c r="F45" s="1862"/>
      <c r="G45" s="1862"/>
    </row>
    <row r="46" spans="1:7" ht="66" hidden="1" customHeight="1" x14ac:dyDescent="0.2">
      <c r="A46" s="1862"/>
      <c r="B46" s="1862"/>
      <c r="C46" s="1862"/>
      <c r="D46" s="1862"/>
      <c r="E46" s="1862"/>
      <c r="F46" s="1862"/>
      <c r="G46" s="1862"/>
    </row>
    <row r="47" spans="1:7" ht="13.35" customHeight="1" x14ac:dyDescent="0.2"/>
    <row r="48" spans="1:7" ht="13.35" customHeight="1" x14ac:dyDescent="0.2">
      <c r="A48" s="1503" t="s">
        <v>1663</v>
      </c>
      <c r="B48" s="970"/>
      <c r="C48" s="971"/>
      <c r="D48" s="972"/>
      <c r="E48" s="972"/>
      <c r="F48" s="967"/>
    </row>
    <row r="49" spans="1:6" ht="13.35" customHeight="1" x14ac:dyDescent="0.2">
      <c r="A49" s="970"/>
      <c r="B49" s="970"/>
      <c r="C49" s="971"/>
      <c r="D49" s="972"/>
      <c r="E49" s="972"/>
      <c r="F49" s="967"/>
    </row>
    <row r="50" spans="1:6" ht="13.35" customHeight="1" x14ac:dyDescent="0.2">
      <c r="A50" s="973" t="s">
        <v>585</v>
      </c>
      <c r="B50" s="974"/>
      <c r="C50" s="975"/>
      <c r="D50" s="976"/>
      <c r="E50" s="976"/>
      <c r="F50" s="957"/>
    </row>
    <row r="51" spans="1:6" ht="13.35" customHeight="1" x14ac:dyDescent="0.2">
      <c r="A51" s="782"/>
      <c r="B51" s="782"/>
      <c r="C51" s="782"/>
      <c r="D51" s="977"/>
      <c r="E51" s="977"/>
      <c r="F51"/>
    </row>
    <row r="52" spans="1:6" ht="13.35" customHeight="1" x14ac:dyDescent="0.2">
      <c r="A52" s="1092" t="s">
        <v>586</v>
      </c>
      <c r="B52" s="1093"/>
      <c r="C52" s="1094"/>
      <c r="D52" s="1183" t="s">
        <v>1232</v>
      </c>
      <c r="E52" s="1183" t="s">
        <v>1756</v>
      </c>
      <c r="F52" s="1183" t="s">
        <v>583</v>
      </c>
    </row>
    <row r="53" spans="1:6" ht="13.35" customHeight="1" x14ac:dyDescent="0.2">
      <c r="A53" s="978" t="s">
        <v>587</v>
      </c>
      <c r="B53" s="979"/>
      <c r="C53" s="980"/>
      <c r="D53" s="1222">
        <v>35660.748101489997</v>
      </c>
      <c r="E53" s="1222">
        <v>26277.206178290002</v>
      </c>
      <c r="F53" s="1184">
        <v>-0.2631336251414178</v>
      </c>
    </row>
    <row r="54" spans="1:6" ht="13.35" customHeight="1" x14ac:dyDescent="0.2">
      <c r="A54" s="981" t="s">
        <v>588</v>
      </c>
      <c r="B54" s="982"/>
      <c r="C54" s="983"/>
      <c r="D54" s="1222">
        <v>53713.499906588571</v>
      </c>
      <c r="E54" s="1222">
        <v>63143.66201412856</v>
      </c>
      <c r="F54" s="1184">
        <v>0.17556409699497677</v>
      </c>
    </row>
    <row r="55" spans="1:6" ht="13.35" customHeight="1" x14ac:dyDescent="0.2">
      <c r="A55" s="981" t="s">
        <v>589</v>
      </c>
      <c r="B55" s="982"/>
      <c r="C55" s="983"/>
      <c r="D55" s="1222">
        <v>11972.025363261002</v>
      </c>
      <c r="E55" s="1222">
        <v>11855.704566761002</v>
      </c>
      <c r="F55" s="1184">
        <v>-9.7160499556706581E-3</v>
      </c>
    </row>
    <row r="56" spans="1:6" ht="13.35" customHeight="1" x14ac:dyDescent="0.2">
      <c r="A56" s="981" t="s">
        <v>590</v>
      </c>
      <c r="B56" s="982"/>
      <c r="C56" s="983"/>
      <c r="D56" s="1222">
        <v>6493.3544550186461</v>
      </c>
      <c r="E56" s="1222">
        <v>7968.840810418129</v>
      </c>
      <c r="F56" s="1184">
        <v>0.22723021908331131</v>
      </c>
    </row>
    <row r="57" spans="1:6" ht="13.35" customHeight="1" x14ac:dyDescent="0.2">
      <c r="A57" s="981" t="s">
        <v>498</v>
      </c>
      <c r="B57" s="982"/>
      <c r="C57" s="983"/>
      <c r="D57" s="1222">
        <v>712.74005684000008</v>
      </c>
      <c r="E57" s="1222">
        <v>711.13705684000001</v>
      </c>
      <c r="F57" s="1184">
        <v>-2.2490668015869852E-3</v>
      </c>
    </row>
    <row r="58" spans="1:6" ht="13.35" hidden="1" customHeight="1" x14ac:dyDescent="0.2">
      <c r="A58" s="984" t="s">
        <v>591</v>
      </c>
      <c r="B58" s="985"/>
      <c r="C58" s="986"/>
      <c r="D58" s="1185">
        <v>108552.36788319823</v>
      </c>
      <c r="E58" s="1186">
        <v>105020.44196547469</v>
      </c>
      <c r="F58" s="1184">
        <v>-3.2536608704140546E-2</v>
      </c>
    </row>
    <row r="59" spans="1:6" ht="13.35" customHeight="1" x14ac:dyDescent="0.2">
      <c r="A59" s="1296" t="s">
        <v>592</v>
      </c>
      <c r="B59" s="1095"/>
      <c r="C59" s="1096"/>
      <c r="D59" s="1220">
        <v>108552.36788319823</v>
      </c>
      <c r="E59" s="1221">
        <v>109956.5506264377</v>
      </c>
      <c r="F59" s="1187">
        <v>1.2935533057651716E-2</v>
      </c>
    </row>
    <row r="60" spans="1:6" ht="13.35" customHeight="1" x14ac:dyDescent="0.2">
      <c r="A60" s="987"/>
      <c r="B60" s="987"/>
      <c r="C60" s="988"/>
      <c r="D60" s="1062"/>
      <c r="E60" s="1062"/>
      <c r="F60"/>
    </row>
    <row r="61" spans="1:6" ht="13.35" customHeight="1" x14ac:dyDescent="0.2">
      <c r="A61" s="1298" t="s">
        <v>593</v>
      </c>
      <c r="B61" s="1298"/>
      <c r="C61" s="1299"/>
      <c r="D61" s="1183" t="s">
        <v>1232</v>
      </c>
      <c r="E61" s="1183" t="s">
        <v>1756</v>
      </c>
      <c r="F61" s="1300" t="s">
        <v>583</v>
      </c>
    </row>
    <row r="62" spans="1:6" ht="15" x14ac:dyDescent="0.2">
      <c r="A62" s="1845" t="s">
        <v>690</v>
      </c>
      <c r="B62" s="1845"/>
      <c r="C62" s="1845"/>
      <c r="D62" s="1845"/>
      <c r="E62" s="1845"/>
      <c r="F62" s="1845"/>
    </row>
    <row r="63" spans="1:6" ht="15" x14ac:dyDescent="0.2">
      <c r="A63" s="1842" t="s">
        <v>1664</v>
      </c>
      <c r="B63" s="1843"/>
      <c r="C63" s="1844"/>
      <c r="D63" s="1303"/>
      <c r="E63" s="1455">
        <v>16378.708565963801</v>
      </c>
      <c r="F63" s="1304">
        <v>0</v>
      </c>
    </row>
    <row r="64" spans="1:6" ht="15" x14ac:dyDescent="0.2">
      <c r="A64" s="1666" t="s">
        <v>1665</v>
      </c>
      <c r="B64" s="1405"/>
      <c r="C64" s="1406"/>
      <c r="D64" s="1407"/>
      <c r="E64" s="1407">
        <v>27.004120826721199</v>
      </c>
      <c r="F64" s="1408">
        <v>0</v>
      </c>
    </row>
    <row r="65" spans="1:10" ht="15" x14ac:dyDescent="0.2">
      <c r="A65" s="1404" t="s">
        <v>1757</v>
      </c>
      <c r="B65" s="1405"/>
      <c r="C65" s="1406"/>
      <c r="D65" s="1407"/>
      <c r="E65" s="1407">
        <v>219.26651399995899</v>
      </c>
      <c r="F65" s="1408">
        <v>0</v>
      </c>
    </row>
    <row r="66" spans="1:10" ht="15" x14ac:dyDescent="0.2">
      <c r="A66" s="1500" t="s">
        <v>1758</v>
      </c>
      <c r="B66" s="1482"/>
      <c r="C66" s="1483"/>
      <c r="D66" s="1501">
        <v>456.87034385150895</v>
      </c>
      <c r="E66" s="1501">
        <v>456.87034385150895</v>
      </c>
      <c r="F66" s="1502">
        <v>0</v>
      </c>
    </row>
    <row r="67" spans="1:10" ht="15" x14ac:dyDescent="0.2">
      <c r="A67" s="1842" t="s">
        <v>1759</v>
      </c>
      <c r="B67" s="1843"/>
      <c r="C67" s="1844"/>
      <c r="D67" s="1303">
        <v>20799.795423662101</v>
      </c>
      <c r="E67" s="1303">
        <v>20799.795423662101</v>
      </c>
      <c r="F67" s="1304">
        <v>0</v>
      </c>
    </row>
    <row r="68" spans="1:10" ht="15" x14ac:dyDescent="0.2">
      <c r="A68" s="1845" t="s">
        <v>692</v>
      </c>
      <c r="B68" s="1845"/>
      <c r="C68" s="1845"/>
      <c r="D68" s="1845"/>
      <c r="E68" s="1845"/>
      <c r="F68" s="1845"/>
    </row>
    <row r="69" spans="1:10" ht="15" x14ac:dyDescent="0.2">
      <c r="A69" s="1839" t="s">
        <v>693</v>
      </c>
      <c r="B69" s="1840"/>
      <c r="C69" s="1841"/>
      <c r="D69" s="1303">
        <v>4260.8479419259984</v>
      </c>
      <c r="E69" s="1303">
        <v>4260.8479419259984</v>
      </c>
      <c r="F69" s="1304">
        <v>0</v>
      </c>
    </row>
    <row r="70" spans="1:10" ht="15" x14ac:dyDescent="0.2">
      <c r="A70" s="1845" t="s">
        <v>565</v>
      </c>
      <c r="B70" s="1845"/>
      <c r="C70" s="1845"/>
      <c r="D70" s="1845"/>
      <c r="E70" s="1845"/>
      <c r="F70" s="1845"/>
    </row>
    <row r="71" spans="1:10" ht="13.35" customHeight="1" x14ac:dyDescent="0.2">
      <c r="A71" s="1839" t="s">
        <v>693</v>
      </c>
      <c r="B71" s="1840"/>
      <c r="C71" s="1841"/>
      <c r="D71" s="1303">
        <v>471.77855842096818</v>
      </c>
      <c r="E71" s="1303">
        <v>471.77855842096818</v>
      </c>
      <c r="F71" s="1304">
        <v>0</v>
      </c>
    </row>
    <row r="72" spans="1:10" ht="13.35" hidden="1" customHeight="1" x14ac:dyDescent="0.2">
      <c r="A72" s="1301" t="s">
        <v>691</v>
      </c>
      <c r="B72" s="1301"/>
      <c r="C72" s="1302"/>
      <c r="D72" s="1303">
        <v>0</v>
      </c>
      <c r="E72" s="1303">
        <v>0</v>
      </c>
      <c r="F72" s="1304">
        <v>0</v>
      </c>
    </row>
    <row r="73" spans="1:10" ht="13.35" customHeight="1" x14ac:dyDescent="0.2">
      <c r="A73" s="1845" t="s">
        <v>694</v>
      </c>
      <c r="B73" s="1845"/>
      <c r="C73" s="1845"/>
      <c r="D73" s="1845"/>
      <c r="E73" s="1845"/>
      <c r="F73" s="1845"/>
    </row>
    <row r="74" spans="1:10" ht="15" x14ac:dyDescent="0.2">
      <c r="A74" s="1839" t="s">
        <v>693</v>
      </c>
      <c r="B74" s="1840"/>
      <c r="C74" s="1841"/>
      <c r="D74" s="1303">
        <v>1601.6511269042201</v>
      </c>
      <c r="E74" s="1305">
        <v>1601.6511269042201</v>
      </c>
      <c r="F74" s="1304">
        <v>0</v>
      </c>
    </row>
    <row r="75" spans="1:10" ht="13.35" customHeight="1" x14ac:dyDescent="0.2">
      <c r="A75" s="1836"/>
      <c r="B75" s="1837"/>
      <c r="C75" s="1837"/>
      <c r="D75" s="1837"/>
      <c r="E75" s="1837"/>
      <c r="F75" s="1838"/>
    </row>
    <row r="76" spans="1:10" ht="13.35" customHeight="1" x14ac:dyDescent="0.2">
      <c r="A76" s="1850" t="s">
        <v>644</v>
      </c>
      <c r="B76" s="1850"/>
      <c r="C76" s="1850"/>
      <c r="D76" s="1306">
        <v>136143.31127796302</v>
      </c>
      <c r="E76" s="1306">
        <v>154172.47322199299</v>
      </c>
      <c r="F76" s="1307">
        <v>0.23332933801787425</v>
      </c>
    </row>
    <row r="77" spans="1:10" ht="13.35" customHeight="1" x14ac:dyDescent="0.2">
      <c r="A77"/>
      <c r="B77"/>
      <c r="C77"/>
      <c r="D77"/>
      <c r="E77"/>
      <c r="F77"/>
    </row>
    <row r="78" spans="1:10" ht="13.35" customHeight="1" x14ac:dyDescent="0.2">
      <c r="A78" t="s">
        <v>584</v>
      </c>
      <c r="B78" s="968"/>
      <c r="C78"/>
      <c r="D78"/>
      <c r="E78"/>
      <c r="F78"/>
    </row>
    <row r="79" spans="1:10" ht="53.1" customHeight="1" x14ac:dyDescent="0.2">
      <c r="A79" s="1851" t="s">
        <v>1760</v>
      </c>
      <c r="B79" s="1852"/>
      <c r="C79" s="1852"/>
      <c r="D79" s="1852"/>
      <c r="E79" s="1852"/>
      <c r="F79" s="1852"/>
      <c r="G79" s="1852"/>
      <c r="H79" s="1852"/>
      <c r="I79" s="1852"/>
      <c r="J79" s="1852"/>
    </row>
    <row r="80" spans="1:10" ht="13.35" customHeight="1" x14ac:dyDescent="0.2">
      <c r="A80" s="1834" t="s">
        <v>1666</v>
      </c>
      <c r="B80" s="1834"/>
      <c r="C80" s="1834"/>
      <c r="D80" s="1834"/>
      <c r="E80" s="1834"/>
      <c r="F80" s="1834"/>
    </row>
    <row r="81" spans="1:9" ht="13.15" customHeight="1" x14ac:dyDescent="0.2"/>
    <row r="82" spans="1:9" s="1245" customFormat="1" ht="13.35" customHeight="1" x14ac:dyDescent="0.2">
      <c r="A82" s="1365" t="s">
        <v>1667</v>
      </c>
      <c r="B82" s="1333"/>
    </row>
    <row r="83" spans="1:9" ht="13.35" customHeight="1" x14ac:dyDescent="0.2"/>
    <row r="84" spans="1:9" ht="41.25" customHeight="1" x14ac:dyDescent="0.2">
      <c r="A84" s="1846" t="s">
        <v>209</v>
      </c>
      <c r="B84" s="1140" t="s">
        <v>1669</v>
      </c>
      <c r="C84" s="1139"/>
      <c r="D84" s="1060" t="s">
        <v>1753</v>
      </c>
      <c r="E84" s="1139"/>
      <c r="F84" s="1060" t="s">
        <v>1668</v>
      </c>
      <c r="G84" s="1139"/>
      <c r="H84" s="1060" t="s">
        <v>262</v>
      </c>
      <c r="I84" s="1139"/>
    </row>
    <row r="85" spans="1:9" ht="25.35" customHeight="1" x14ac:dyDescent="0.2">
      <c r="A85" s="1847"/>
      <c r="B85" s="1141" t="s">
        <v>68</v>
      </c>
      <c r="C85" s="1060" t="s">
        <v>49</v>
      </c>
      <c r="D85" s="991" t="s">
        <v>68</v>
      </c>
      <c r="E85" s="1060" t="s">
        <v>49</v>
      </c>
      <c r="F85" s="991" t="s">
        <v>68</v>
      </c>
      <c r="G85" s="1060" t="s">
        <v>49</v>
      </c>
      <c r="H85" s="991" t="s">
        <v>68</v>
      </c>
      <c r="I85" s="1060" t="s">
        <v>49</v>
      </c>
    </row>
    <row r="86" spans="1:9" x14ac:dyDescent="0.2">
      <c r="A86" s="992" t="s">
        <v>527</v>
      </c>
      <c r="B86" s="1142">
        <v>1185</v>
      </c>
      <c r="C86" s="1143">
        <v>11662.457</v>
      </c>
      <c r="D86" s="1142">
        <v>404</v>
      </c>
      <c r="E86" s="1143">
        <v>3836.6779999999999</v>
      </c>
      <c r="F86" s="1144">
        <v>781</v>
      </c>
      <c r="G86" s="1090">
        <v>7825.7790000000005</v>
      </c>
      <c r="H86" s="1145">
        <v>0.34092827004219411</v>
      </c>
      <c r="I86" s="1145">
        <v>0.32897681852117439</v>
      </c>
    </row>
    <row r="87" spans="1:9" x14ac:dyDescent="0.2">
      <c r="A87" s="992" t="s">
        <v>614</v>
      </c>
      <c r="B87" s="1142">
        <v>2</v>
      </c>
      <c r="C87" s="1143">
        <v>12.2864</v>
      </c>
      <c r="D87" s="1142">
        <v>0</v>
      </c>
      <c r="E87" s="1143">
        <v>0</v>
      </c>
      <c r="F87" s="1144">
        <v>2</v>
      </c>
      <c r="G87" s="1090">
        <v>12.2864</v>
      </c>
      <c r="H87" s="1145">
        <v>0</v>
      </c>
      <c r="I87" s="1145">
        <v>0</v>
      </c>
    </row>
    <row r="88" spans="1:9" x14ac:dyDescent="0.2">
      <c r="A88" s="992" t="s">
        <v>705</v>
      </c>
      <c r="B88" s="1142">
        <v>75</v>
      </c>
      <c r="C88" s="1143">
        <v>663.82916683999997</v>
      </c>
      <c r="D88" s="1142">
        <v>41</v>
      </c>
      <c r="E88" s="1143">
        <v>341.39600000000002</v>
      </c>
      <c r="F88" s="1144">
        <v>34</v>
      </c>
      <c r="G88" s="1090">
        <v>322.43316683999996</v>
      </c>
      <c r="H88" s="1145">
        <v>0.54666666666666663</v>
      </c>
      <c r="I88" s="1145">
        <v>0.51428291652976632</v>
      </c>
    </row>
    <row r="89" spans="1:9" x14ac:dyDescent="0.2">
      <c r="A89" s="992" t="s">
        <v>795</v>
      </c>
      <c r="B89" s="1142">
        <v>15</v>
      </c>
      <c r="C89" s="1143">
        <v>124.334</v>
      </c>
      <c r="D89" s="1142">
        <v>8</v>
      </c>
      <c r="E89" s="1143">
        <v>63.61</v>
      </c>
      <c r="F89" s="1144">
        <v>7</v>
      </c>
      <c r="G89" s="1090">
        <v>60.724000000000004</v>
      </c>
      <c r="H89" s="1145">
        <v>0.53333333333333333</v>
      </c>
      <c r="I89" s="1145">
        <v>0.51160583589364128</v>
      </c>
    </row>
    <row r="90" spans="1:9" x14ac:dyDescent="0.2">
      <c r="A90" s="992" t="s">
        <v>119</v>
      </c>
      <c r="B90" s="1142">
        <v>117</v>
      </c>
      <c r="C90" s="1143">
        <v>980.96100000000001</v>
      </c>
      <c r="D90" s="1142">
        <v>62</v>
      </c>
      <c r="E90" s="1143">
        <v>495.69499999999999</v>
      </c>
      <c r="F90" s="1144">
        <v>55</v>
      </c>
      <c r="G90" s="1090">
        <v>485.26600000000002</v>
      </c>
      <c r="H90" s="1145">
        <v>0.52991452991452992</v>
      </c>
      <c r="I90" s="1145">
        <v>0.50531570572122642</v>
      </c>
    </row>
    <row r="91" spans="1:9" x14ac:dyDescent="0.2">
      <c r="A91" s="992" t="s">
        <v>671</v>
      </c>
      <c r="B91" s="1142">
        <v>306</v>
      </c>
      <c r="C91" s="1143">
        <v>2915.578</v>
      </c>
      <c r="D91" s="1142">
        <v>86</v>
      </c>
      <c r="E91" s="1143">
        <v>817.79899999999998</v>
      </c>
      <c r="F91" s="1144">
        <v>220</v>
      </c>
      <c r="G91" s="1090">
        <v>2097.779</v>
      </c>
      <c r="H91" s="1145">
        <v>0.28104575163398693</v>
      </c>
      <c r="I91" s="1145">
        <v>0.28049292455904112</v>
      </c>
    </row>
    <row r="92" spans="1:9" x14ac:dyDescent="0.2">
      <c r="A92" s="992" t="s">
        <v>328</v>
      </c>
      <c r="B92" s="1142">
        <v>76</v>
      </c>
      <c r="C92" s="1143">
        <v>699.20600000000002</v>
      </c>
      <c r="D92" s="1142">
        <v>34</v>
      </c>
      <c r="E92" s="1143">
        <v>306.06700000000001</v>
      </c>
      <c r="F92" s="1144">
        <v>42</v>
      </c>
      <c r="G92" s="1090">
        <v>393.13900000000001</v>
      </c>
      <c r="H92" s="1145">
        <v>0.44736842105263158</v>
      </c>
      <c r="I92" s="1145">
        <v>0.43773508808562855</v>
      </c>
    </row>
    <row r="93" spans="1:9" x14ac:dyDescent="0.2">
      <c r="A93" s="992" t="s">
        <v>619</v>
      </c>
      <c r="B93" s="1142">
        <v>257</v>
      </c>
      <c r="C93" s="1143">
        <v>2461.404</v>
      </c>
      <c r="D93" s="1142">
        <v>102</v>
      </c>
      <c r="E93" s="1143">
        <v>963.45699999999999</v>
      </c>
      <c r="F93" s="1144">
        <v>155</v>
      </c>
      <c r="G93" s="1090">
        <v>1497.9470000000001</v>
      </c>
      <c r="H93" s="1145">
        <v>0.39688715953307391</v>
      </c>
      <c r="I93" s="1145">
        <v>0.39142578788366317</v>
      </c>
    </row>
    <row r="94" spans="1:9" x14ac:dyDescent="0.2">
      <c r="A94" s="1440" t="s">
        <v>177</v>
      </c>
      <c r="B94" s="1441">
        <v>134</v>
      </c>
      <c r="C94" s="1442">
        <v>1361.479</v>
      </c>
      <c r="D94" s="1441">
        <v>64</v>
      </c>
      <c r="E94" s="1442">
        <v>638.76</v>
      </c>
      <c r="F94" s="1443">
        <v>70</v>
      </c>
      <c r="G94" s="1444">
        <v>722.71900000000005</v>
      </c>
      <c r="H94" s="1445">
        <v>0.47761194029850745</v>
      </c>
      <c r="I94" s="1445">
        <v>0.4691662522888711</v>
      </c>
    </row>
    <row r="95" spans="1:9" x14ac:dyDescent="0.2">
      <c r="A95" s="1440" t="s">
        <v>796</v>
      </c>
      <c r="B95" s="1441">
        <v>11</v>
      </c>
      <c r="C95" s="1442">
        <v>105.239</v>
      </c>
      <c r="D95" s="1441">
        <v>5</v>
      </c>
      <c r="E95" s="1442">
        <v>49.768999999999998</v>
      </c>
      <c r="F95" s="1443">
        <v>6</v>
      </c>
      <c r="G95" s="1444">
        <v>55.470000000000006</v>
      </c>
      <c r="H95" s="1445">
        <v>0.45454545454545453</v>
      </c>
      <c r="I95" s="1445">
        <v>0.47291403377075036</v>
      </c>
    </row>
    <row r="96" spans="1:9" x14ac:dyDescent="0.2">
      <c r="A96" s="1440" t="s">
        <v>618</v>
      </c>
      <c r="B96" s="1441">
        <v>638</v>
      </c>
      <c r="C96" s="1442">
        <v>6140.0109346500003</v>
      </c>
      <c r="D96" s="1441">
        <v>317</v>
      </c>
      <c r="E96" s="1442">
        <v>2941.2530000000002</v>
      </c>
      <c r="F96" s="1443">
        <v>321</v>
      </c>
      <c r="G96" s="1444">
        <v>3198.7579346500002</v>
      </c>
      <c r="H96" s="1445">
        <v>0.49686520376175547</v>
      </c>
      <c r="I96" s="1445">
        <v>0.47903058012512495</v>
      </c>
    </row>
    <row r="97" spans="1:9" x14ac:dyDescent="0.2">
      <c r="A97" s="1440" t="s">
        <v>299</v>
      </c>
      <c r="B97" s="1441">
        <v>6</v>
      </c>
      <c r="C97" s="1442">
        <v>64.834999999999994</v>
      </c>
      <c r="D97" s="1441">
        <v>5</v>
      </c>
      <c r="E97" s="1442">
        <v>50.884999999999998</v>
      </c>
      <c r="F97" s="1443">
        <v>1</v>
      </c>
      <c r="G97" s="1444">
        <v>13.949999999999996</v>
      </c>
      <c r="H97" s="1445">
        <v>0.83333333333333337</v>
      </c>
      <c r="I97" s="1445">
        <v>0.7848384360299222</v>
      </c>
    </row>
    <row r="98" spans="1:9" x14ac:dyDescent="0.2">
      <c r="A98" s="1440" t="s">
        <v>685</v>
      </c>
      <c r="B98" s="1441">
        <v>105</v>
      </c>
      <c r="C98" s="1442">
        <v>981.00400000000002</v>
      </c>
      <c r="D98" s="1441">
        <v>51</v>
      </c>
      <c r="E98" s="1442">
        <v>478.55900000000003</v>
      </c>
      <c r="F98" s="1443">
        <v>54</v>
      </c>
      <c r="G98" s="1444">
        <v>502.44499999999999</v>
      </c>
      <c r="H98" s="1445">
        <v>0.48571428571428571</v>
      </c>
      <c r="I98" s="1445">
        <v>0.48782573771360771</v>
      </c>
    </row>
    <row r="99" spans="1:9" x14ac:dyDescent="0.2">
      <c r="A99" s="1440" t="s">
        <v>163</v>
      </c>
      <c r="B99" s="1441">
        <v>102</v>
      </c>
      <c r="C99" s="1442">
        <v>974.58100000000002</v>
      </c>
      <c r="D99" s="1441">
        <v>20</v>
      </c>
      <c r="E99" s="1442">
        <v>190.31100000000001</v>
      </c>
      <c r="F99" s="1443">
        <v>82</v>
      </c>
      <c r="G99" s="1444">
        <v>784.27</v>
      </c>
      <c r="H99" s="1445">
        <v>0.19607843137254902</v>
      </c>
      <c r="I99" s="1445">
        <v>0.19527468727586522</v>
      </c>
    </row>
    <row r="100" spans="1:9" x14ac:dyDescent="0.2">
      <c r="A100" s="992" t="s">
        <v>499</v>
      </c>
      <c r="B100" s="1142">
        <v>165</v>
      </c>
      <c r="C100" s="1143">
        <v>1666.2529999999999</v>
      </c>
      <c r="D100" s="1142">
        <v>43</v>
      </c>
      <c r="E100" s="1143">
        <v>403.45100000000002</v>
      </c>
      <c r="F100" s="1144">
        <v>122</v>
      </c>
      <c r="G100" s="1090">
        <v>1262.8019999999999</v>
      </c>
      <c r="H100" s="1145">
        <v>0.26060606060606062</v>
      </c>
      <c r="I100" s="1145">
        <v>0.24213069683895544</v>
      </c>
    </row>
    <row r="101" spans="1:9" x14ac:dyDescent="0.2">
      <c r="A101" s="992" t="s">
        <v>288</v>
      </c>
      <c r="B101" s="1142">
        <v>42</v>
      </c>
      <c r="C101" s="1143">
        <v>374.50200000000001</v>
      </c>
      <c r="D101" s="1142">
        <v>15</v>
      </c>
      <c r="E101" s="1143">
        <v>133.714</v>
      </c>
      <c r="F101" s="1144">
        <v>27</v>
      </c>
      <c r="G101" s="1090">
        <v>240.78800000000001</v>
      </c>
      <c r="H101" s="1145">
        <v>0.35714285714285715</v>
      </c>
      <c r="I101" s="1145">
        <v>0.35704482219053568</v>
      </c>
    </row>
    <row r="102" spans="1:9" x14ac:dyDescent="0.2">
      <c r="A102" s="992" t="s">
        <v>599</v>
      </c>
      <c r="B102" s="1142">
        <v>123</v>
      </c>
      <c r="C102" s="1143">
        <v>1317.9190000000001</v>
      </c>
      <c r="D102" s="1142">
        <v>33</v>
      </c>
      <c r="E102" s="1143">
        <v>321.05700000000002</v>
      </c>
      <c r="F102" s="1144">
        <v>90</v>
      </c>
      <c r="G102" s="1090">
        <v>996.86200000000008</v>
      </c>
      <c r="H102" s="1145">
        <v>0.26829268292682928</v>
      </c>
      <c r="I102" s="1145">
        <v>0.24360905336367408</v>
      </c>
    </row>
    <row r="103" spans="1:9" x14ac:dyDescent="0.2">
      <c r="A103" s="992" t="s">
        <v>664</v>
      </c>
      <c r="B103" s="1142">
        <v>123</v>
      </c>
      <c r="C103" s="1143">
        <v>1230.616</v>
      </c>
      <c r="D103" s="1142">
        <v>42</v>
      </c>
      <c r="E103" s="1143">
        <v>424.755</v>
      </c>
      <c r="F103" s="1144">
        <v>81</v>
      </c>
      <c r="G103" s="1090">
        <v>805.86099999999999</v>
      </c>
      <c r="H103" s="1145">
        <v>0.34146341463414637</v>
      </c>
      <c r="I103" s="1145">
        <v>0.34515640947297938</v>
      </c>
    </row>
    <row r="104" spans="1:9" x14ac:dyDescent="0.2">
      <c r="A104" s="992" t="s">
        <v>604</v>
      </c>
      <c r="B104" s="1142">
        <v>5</v>
      </c>
      <c r="C104" s="1143">
        <v>46.447000000000003</v>
      </c>
      <c r="D104" s="1142">
        <v>4</v>
      </c>
      <c r="E104" s="1143">
        <v>37.200000000000003</v>
      </c>
      <c r="F104" s="1144">
        <v>1</v>
      </c>
      <c r="G104" s="1090">
        <v>9.2469999999999999</v>
      </c>
      <c r="H104" s="1145">
        <v>0.8</v>
      </c>
      <c r="I104" s="1145">
        <v>0.80091286843068443</v>
      </c>
    </row>
    <row r="105" spans="1:9" x14ac:dyDescent="0.2">
      <c r="A105" s="992" t="s">
        <v>730</v>
      </c>
      <c r="B105" s="1142">
        <v>183</v>
      </c>
      <c r="C105" s="1143">
        <v>1813.0050000000001</v>
      </c>
      <c r="D105" s="1142">
        <v>31</v>
      </c>
      <c r="E105" s="1143">
        <v>290.322</v>
      </c>
      <c r="F105" s="1144">
        <v>152</v>
      </c>
      <c r="G105" s="1090">
        <v>1522.683</v>
      </c>
      <c r="H105" s="1145">
        <v>0.16939890710382513</v>
      </c>
      <c r="I105" s="1145">
        <v>0.16013303879470822</v>
      </c>
    </row>
    <row r="106" spans="1:9" x14ac:dyDescent="0.2">
      <c r="A106" s="1555" t="s">
        <v>722</v>
      </c>
      <c r="B106" s="1667">
        <v>8</v>
      </c>
      <c r="C106" s="1668">
        <v>64.224000000000004</v>
      </c>
      <c r="D106" s="1667">
        <v>0</v>
      </c>
      <c r="E106" s="1668">
        <v>0</v>
      </c>
      <c r="F106" s="1669">
        <v>8</v>
      </c>
      <c r="G106" s="1668">
        <v>64.224000000000004</v>
      </c>
      <c r="H106" s="1670">
        <v>0</v>
      </c>
      <c r="I106" s="1670">
        <v>0</v>
      </c>
    </row>
    <row r="107" spans="1:9" x14ac:dyDescent="0.2">
      <c r="A107" s="993" t="s">
        <v>232</v>
      </c>
      <c r="B107" s="1146">
        <v>3678</v>
      </c>
      <c r="C107" s="1147">
        <v>35660.17050149</v>
      </c>
      <c r="D107" s="1146">
        <v>1367</v>
      </c>
      <c r="E107" s="1147">
        <v>12784.737999999999</v>
      </c>
      <c r="F107" s="1146">
        <v>2311</v>
      </c>
      <c r="G107" s="1147">
        <v>22875.432501490002</v>
      </c>
      <c r="H107" s="1148">
        <v>0.37166938553561718</v>
      </c>
      <c r="I107" s="1148">
        <v>0.35851589659297367</v>
      </c>
    </row>
    <row r="108" spans="1:9" x14ac:dyDescent="0.2">
      <c r="A108" s="330"/>
      <c r="C108" s="758"/>
      <c r="D108" s="330"/>
      <c r="E108" s="1055"/>
      <c r="F108" s="330"/>
      <c r="G108" s="1056"/>
      <c r="H108" s="1056"/>
      <c r="I108" s="759"/>
    </row>
    <row r="109" spans="1:9" ht="25.5" x14ac:dyDescent="0.2">
      <c r="A109" s="991" t="s">
        <v>233</v>
      </c>
      <c r="B109" s="1140" t="s">
        <v>1669</v>
      </c>
      <c r="C109" s="1139"/>
      <c r="D109" s="1060" t="s">
        <v>1753</v>
      </c>
      <c r="E109" s="1139"/>
      <c r="F109" s="1060" t="s">
        <v>1668</v>
      </c>
      <c r="G109" s="1139"/>
      <c r="H109" s="1060" t="s">
        <v>262</v>
      </c>
      <c r="I109" s="1139"/>
    </row>
    <row r="110" spans="1:9" x14ac:dyDescent="0.2">
      <c r="A110" s="992" t="s">
        <v>527</v>
      </c>
      <c r="B110" s="1142">
        <v>0</v>
      </c>
      <c r="C110" s="1143">
        <v>840.18100035400107</v>
      </c>
      <c r="D110" s="1142">
        <v>0</v>
      </c>
      <c r="E110" s="1143">
        <v>43.007446340000001</v>
      </c>
      <c r="F110" s="1144">
        <v>0</v>
      </c>
      <c r="G110" s="1090">
        <v>797.17355401400107</v>
      </c>
      <c r="H110" s="1145" t="s">
        <v>511</v>
      </c>
      <c r="I110" s="1145">
        <v>5.1188310997129526E-2</v>
      </c>
    </row>
    <row r="111" spans="1:9" x14ac:dyDescent="0.2">
      <c r="A111" s="992" t="s">
        <v>614</v>
      </c>
      <c r="B111" s="1142">
        <v>0</v>
      </c>
      <c r="C111" s="1143">
        <v>5623.46659525</v>
      </c>
      <c r="D111" s="1142">
        <v>0</v>
      </c>
      <c r="E111" s="1143">
        <v>0</v>
      </c>
      <c r="F111" s="1144">
        <v>0</v>
      </c>
      <c r="G111" s="1090">
        <v>5623.46659525</v>
      </c>
      <c r="H111" s="1145" t="s">
        <v>511</v>
      </c>
      <c r="I111" s="1145">
        <v>0</v>
      </c>
    </row>
    <row r="112" spans="1:9" x14ac:dyDescent="0.2">
      <c r="A112" s="992" t="s">
        <v>671</v>
      </c>
      <c r="B112" s="1142">
        <v>0</v>
      </c>
      <c r="C112" s="1143">
        <v>17.467595276999873</v>
      </c>
      <c r="D112" s="1142">
        <v>0</v>
      </c>
      <c r="E112" s="1143">
        <v>0</v>
      </c>
      <c r="F112" s="1144">
        <v>0</v>
      </c>
      <c r="G112" s="1090">
        <v>17.467595276999873</v>
      </c>
      <c r="H112" s="1145" t="s">
        <v>511</v>
      </c>
      <c r="I112" s="1145">
        <v>0</v>
      </c>
    </row>
    <row r="113" spans="1:9" x14ac:dyDescent="0.2">
      <c r="A113" s="992" t="s">
        <v>328</v>
      </c>
      <c r="B113" s="1142">
        <v>0</v>
      </c>
      <c r="C113" s="1143">
        <v>4186.9053298000008</v>
      </c>
      <c r="D113" s="1142">
        <v>0</v>
      </c>
      <c r="E113" s="1143">
        <v>0</v>
      </c>
      <c r="F113" s="1144">
        <v>0</v>
      </c>
      <c r="G113" s="1090">
        <v>4186.9053298000008</v>
      </c>
      <c r="H113" s="1145" t="s">
        <v>511</v>
      </c>
      <c r="I113" s="1145">
        <v>0</v>
      </c>
    </row>
    <row r="114" spans="1:9" x14ac:dyDescent="0.2">
      <c r="A114" s="992" t="s">
        <v>618</v>
      </c>
      <c r="B114" s="1142">
        <v>0</v>
      </c>
      <c r="C114" s="1143">
        <v>1304.0048425800001</v>
      </c>
      <c r="D114" s="1142">
        <v>0</v>
      </c>
      <c r="E114" s="1143">
        <v>0</v>
      </c>
      <c r="F114" s="1144">
        <v>0</v>
      </c>
      <c r="G114" s="1090">
        <v>1304.0048425800001</v>
      </c>
      <c r="H114" s="1145" t="s">
        <v>511</v>
      </c>
      <c r="I114" s="1145">
        <v>0</v>
      </c>
    </row>
    <row r="115" spans="1:9" x14ac:dyDescent="0.2">
      <c r="A115" s="993" t="s">
        <v>435</v>
      </c>
      <c r="B115" s="1146">
        <v>0</v>
      </c>
      <c r="C115" s="1147">
        <v>11972.025363261002</v>
      </c>
      <c r="D115" s="1146">
        <v>0</v>
      </c>
      <c r="E115" s="1147">
        <v>43.007446340000001</v>
      </c>
      <c r="F115" s="1146">
        <v>0</v>
      </c>
      <c r="G115" s="1147">
        <v>11929.017916921001</v>
      </c>
      <c r="H115" s="1148" t="s">
        <v>511</v>
      </c>
      <c r="I115" s="1148">
        <v>3.592328368429501E-3</v>
      </c>
    </row>
    <row r="116" spans="1:9" hidden="1" x14ac:dyDescent="0.2">
      <c r="A116" s="992"/>
      <c r="B116" s="1142"/>
      <c r="C116" s="1143"/>
      <c r="D116" s="1149"/>
      <c r="E116" s="1143"/>
      <c r="F116" s="1149"/>
      <c r="G116" s="1090"/>
      <c r="H116" s="1145"/>
      <c r="I116" s="1090"/>
    </row>
    <row r="117" spans="1:9" hidden="1" x14ac:dyDescent="0.2">
      <c r="A117" s="992"/>
      <c r="B117" s="1142"/>
      <c r="C117" s="1143"/>
      <c r="D117" s="1149"/>
      <c r="E117" s="1143"/>
      <c r="F117" s="1149"/>
      <c r="G117" s="1090"/>
      <c r="H117" s="1145"/>
      <c r="I117" s="1090"/>
    </row>
    <row r="118" spans="1:9" hidden="1" x14ac:dyDescent="0.2">
      <c r="A118" s="992"/>
      <c r="B118" s="1142"/>
      <c r="C118" s="1143"/>
      <c r="D118" s="1149"/>
      <c r="E118" s="1143"/>
      <c r="F118" s="1149"/>
      <c r="G118" s="1090"/>
      <c r="H118" s="1145"/>
      <c r="I118" s="1090"/>
    </row>
    <row r="119" spans="1:9" hidden="1" x14ac:dyDescent="0.2">
      <c r="A119" s="992"/>
      <c r="B119" s="1142"/>
      <c r="C119" s="1143"/>
      <c r="D119" s="1149"/>
      <c r="E119" s="1143"/>
      <c r="F119" s="1149"/>
      <c r="G119" s="1090"/>
      <c r="H119" s="1145"/>
      <c r="I119" s="1090"/>
    </row>
    <row r="120" spans="1:9" hidden="1" x14ac:dyDescent="0.2">
      <c r="A120" s="992"/>
      <c r="B120" s="1142"/>
      <c r="C120" s="1143"/>
      <c r="D120" s="1149"/>
      <c r="E120" s="1143"/>
      <c r="F120" s="1149"/>
      <c r="G120" s="1090"/>
      <c r="H120" s="1145"/>
      <c r="I120" s="1090"/>
    </row>
    <row r="121" spans="1:9" hidden="1" x14ac:dyDescent="0.2">
      <c r="A121" s="992"/>
      <c r="B121" s="1142"/>
      <c r="C121" s="1143"/>
      <c r="D121" s="1149"/>
      <c r="E121" s="1143"/>
      <c r="F121" s="1149"/>
      <c r="G121" s="1090"/>
      <c r="H121" s="1145"/>
      <c r="I121" s="1090"/>
    </row>
    <row r="122" spans="1:9" hidden="1" x14ac:dyDescent="0.2">
      <c r="A122" s="992"/>
      <c r="B122" s="1142"/>
      <c r="C122" s="1143"/>
      <c r="D122" s="1149"/>
      <c r="E122" s="1143"/>
      <c r="F122" s="1149"/>
      <c r="G122" s="1090"/>
      <c r="H122" s="1145"/>
      <c r="I122" s="1090"/>
    </row>
    <row r="123" spans="1:9" hidden="1" x14ac:dyDescent="0.2">
      <c r="A123" s="992"/>
      <c r="B123" s="1142"/>
      <c r="C123" s="1143"/>
      <c r="D123" s="1149"/>
      <c r="E123" s="1143"/>
      <c r="F123" s="1149"/>
      <c r="G123" s="1090"/>
      <c r="H123" s="1145"/>
      <c r="I123" s="1090"/>
    </row>
    <row r="124" spans="1:9" hidden="1" x14ac:dyDescent="0.2">
      <c r="A124" s="992"/>
      <c r="B124" s="1142"/>
      <c r="C124" s="1143"/>
      <c r="D124" s="1149"/>
      <c r="E124" s="1143"/>
      <c r="F124" s="1149"/>
      <c r="G124" s="1090"/>
      <c r="H124" s="1145"/>
      <c r="I124" s="1090"/>
    </row>
    <row r="125" spans="1:9" hidden="1" x14ac:dyDescent="0.2">
      <c r="A125" s="992"/>
      <c r="B125" s="1142"/>
      <c r="C125" s="1143"/>
      <c r="D125" s="1149"/>
      <c r="E125" s="1143"/>
      <c r="F125" s="1149"/>
      <c r="G125" s="1090"/>
      <c r="H125" s="1145"/>
      <c r="I125" s="1090"/>
    </row>
    <row r="126" spans="1:9" hidden="1" x14ac:dyDescent="0.2">
      <c r="A126" s="994"/>
      <c r="B126" s="1150"/>
      <c r="C126" s="1143"/>
      <c r="D126" s="1151"/>
      <c r="E126" s="1143"/>
      <c r="F126" s="1151"/>
      <c r="G126" s="1090"/>
      <c r="H126" s="1145"/>
      <c r="I126" s="1090"/>
    </row>
    <row r="127" spans="1:9" hidden="1" x14ac:dyDescent="0.2">
      <c r="A127" s="994"/>
      <c r="B127" s="1150"/>
      <c r="C127" s="1143"/>
      <c r="D127" s="1151"/>
      <c r="E127" s="1143"/>
      <c r="F127" s="1151"/>
      <c r="G127" s="1090"/>
      <c r="H127" s="1145"/>
      <c r="I127" s="1090"/>
    </row>
    <row r="128" spans="1:9" hidden="1" x14ac:dyDescent="0.2">
      <c r="A128" s="994"/>
      <c r="B128" s="1150"/>
      <c r="C128" s="1143"/>
      <c r="D128" s="1151"/>
      <c r="E128" s="1143"/>
      <c r="F128" s="1151"/>
      <c r="G128" s="1090"/>
      <c r="H128" s="1145"/>
      <c r="I128" s="1090"/>
    </row>
    <row r="129" spans="1:9" hidden="1" x14ac:dyDescent="0.2">
      <c r="A129" s="995"/>
      <c r="B129" s="1152"/>
      <c r="C129" s="1143"/>
      <c r="D129" s="996"/>
      <c r="E129" s="1143"/>
      <c r="F129" s="996"/>
      <c r="G129" s="1090"/>
      <c r="H129" s="1145"/>
      <c r="I129" s="1090"/>
    </row>
    <row r="130" spans="1:9" hidden="1" x14ac:dyDescent="0.2">
      <c r="A130" s="995"/>
      <c r="B130" s="1152"/>
      <c r="C130" s="1143"/>
      <c r="D130" s="996"/>
      <c r="E130" s="1143"/>
      <c r="F130" s="996"/>
      <c r="G130" s="1090"/>
      <c r="H130" s="1145"/>
      <c r="I130" s="1090"/>
    </row>
    <row r="131" spans="1:9" hidden="1" x14ac:dyDescent="0.2">
      <c r="A131" s="992"/>
      <c r="B131" s="1142"/>
      <c r="C131" s="1143"/>
      <c r="D131" s="1149"/>
      <c r="E131" s="1143"/>
      <c r="F131" s="1149"/>
      <c r="G131" s="1090"/>
      <c r="H131" s="1145"/>
      <c r="I131" s="1090"/>
    </row>
    <row r="132" spans="1:9" hidden="1" x14ac:dyDescent="0.2">
      <c r="A132" s="997"/>
      <c r="B132" s="1153"/>
      <c r="C132" s="998"/>
      <c r="D132" s="1153"/>
      <c r="E132" s="998"/>
      <c r="F132" s="1153"/>
      <c r="G132" s="999"/>
      <c r="H132" s="1148"/>
      <c r="I132" s="1148"/>
    </row>
    <row r="133" spans="1:9" hidden="1" x14ac:dyDescent="0.2">
      <c r="A133" s="1018"/>
      <c r="B133" s="1019"/>
      <c r="C133" s="1020"/>
      <c r="D133" s="1018"/>
      <c r="E133" s="1020"/>
      <c r="F133" s="1018"/>
      <c r="G133" s="1021"/>
      <c r="H133" s="1021"/>
      <c r="I133" s="759"/>
    </row>
    <row r="134" spans="1:9" x14ac:dyDescent="0.2">
      <c r="A134" s="1739"/>
      <c r="B134" s="1740"/>
      <c r="C134" s="1741"/>
      <c r="D134" s="1739"/>
      <c r="E134" s="1741"/>
      <c r="F134" s="1739"/>
      <c r="G134" s="1742"/>
      <c r="H134" s="1742"/>
      <c r="I134" s="759"/>
    </row>
    <row r="135" spans="1:9" ht="32.1" customHeight="1" x14ac:dyDescent="0.2">
      <c r="A135" s="991" t="s">
        <v>234</v>
      </c>
      <c r="B135" s="1140" t="s">
        <v>1669</v>
      </c>
      <c r="C135" s="1139"/>
      <c r="D135" s="1060" t="s">
        <v>1753</v>
      </c>
      <c r="E135" s="1139"/>
      <c r="F135" s="1060" t="s">
        <v>1668</v>
      </c>
      <c r="G135" s="1139"/>
      <c r="H135" s="1060" t="s">
        <v>262</v>
      </c>
      <c r="I135" s="1139"/>
    </row>
    <row r="136" spans="1:9" ht="12.75" customHeight="1" x14ac:dyDescent="0.2">
      <c r="A136" s="992" t="s">
        <v>527</v>
      </c>
      <c r="B136" s="1142">
        <v>347.3042937838843</v>
      </c>
      <c r="C136" s="1143">
        <v>9081.7194756000008</v>
      </c>
      <c r="D136" s="1144">
        <v>58.044405783320975</v>
      </c>
      <c r="E136" s="1143">
        <v>1517.81311054</v>
      </c>
      <c r="F136" s="1144">
        <v>289.25988800056331</v>
      </c>
      <c r="G136" s="1090">
        <v>7563.906365060001</v>
      </c>
      <c r="H136" s="1145">
        <v>0.16712838517176537</v>
      </c>
      <c r="I136" s="1145">
        <v>0.16712838517176537</v>
      </c>
    </row>
    <row r="137" spans="1:9" ht="12.75" customHeight="1" x14ac:dyDescent="0.2">
      <c r="A137" s="992" t="s">
        <v>614</v>
      </c>
      <c r="B137" s="1142">
        <v>63.366956607305667</v>
      </c>
      <c r="C137" s="1143">
        <v>1656.993403854</v>
      </c>
      <c r="D137" s="1144">
        <v>3.4654474770256081</v>
      </c>
      <c r="E137" s="1143">
        <v>90.618579750000009</v>
      </c>
      <c r="F137" s="1144">
        <v>59.901509130280061</v>
      </c>
      <c r="G137" s="1090">
        <v>1566.374824104</v>
      </c>
      <c r="H137" s="1145">
        <v>5.4688557926199532E-2</v>
      </c>
      <c r="I137" s="1145">
        <v>5.4688557926199526E-2</v>
      </c>
    </row>
    <row r="138" spans="1:9" ht="12.75" customHeight="1" x14ac:dyDescent="0.2">
      <c r="A138" s="992" t="s">
        <v>705</v>
      </c>
      <c r="B138" s="1142">
        <v>80.674897186887662</v>
      </c>
      <c r="C138" s="1143">
        <v>2109.5817071299994</v>
      </c>
      <c r="D138" s="1144">
        <v>5.6665220752579923</v>
      </c>
      <c r="E138" s="1143">
        <v>148.17485648999997</v>
      </c>
      <c r="F138" s="1144">
        <v>75.008375111629675</v>
      </c>
      <c r="G138" s="1090">
        <v>1961.4068506399994</v>
      </c>
      <c r="H138" s="1145">
        <v>7.0238974858947686E-2</v>
      </c>
      <c r="I138" s="1145">
        <v>7.0238974858947686E-2</v>
      </c>
    </row>
    <row r="139" spans="1:9" x14ac:dyDescent="0.2">
      <c r="A139" s="992" t="s">
        <v>795</v>
      </c>
      <c r="B139" s="1142">
        <v>0</v>
      </c>
      <c r="C139" s="1143">
        <v>0</v>
      </c>
      <c r="D139" s="1144">
        <v>0</v>
      </c>
      <c r="E139" s="1143">
        <v>0</v>
      </c>
      <c r="F139" s="1144">
        <v>0</v>
      </c>
      <c r="G139" s="1090">
        <v>0</v>
      </c>
      <c r="H139" s="1145">
        <v>0</v>
      </c>
      <c r="I139" s="1145">
        <v>0</v>
      </c>
    </row>
    <row r="140" spans="1:9" x14ac:dyDescent="0.2">
      <c r="A140" s="992" t="s">
        <v>119</v>
      </c>
      <c r="B140" s="1142">
        <v>14.642300539830051</v>
      </c>
      <c r="C140" s="1143">
        <v>382.88402521999984</v>
      </c>
      <c r="D140" s="1144">
        <v>0</v>
      </c>
      <c r="E140" s="1143">
        <v>0</v>
      </c>
      <c r="F140" s="1144">
        <v>14.642300539830051</v>
      </c>
      <c r="G140" s="1090">
        <v>382.88402521999984</v>
      </c>
      <c r="H140" s="1145">
        <v>0</v>
      </c>
      <c r="I140" s="1145">
        <v>0</v>
      </c>
    </row>
    <row r="141" spans="1:9" x14ac:dyDescent="0.2">
      <c r="A141" s="992" t="s">
        <v>671</v>
      </c>
      <c r="B141" s="1142">
        <v>151.93044726426936</v>
      </c>
      <c r="C141" s="1143">
        <v>3972.8552930449237</v>
      </c>
      <c r="D141" s="1144">
        <v>2.3465805668376749</v>
      </c>
      <c r="E141" s="1143">
        <v>61.361137239999998</v>
      </c>
      <c r="F141" s="1144">
        <v>149.58386669743169</v>
      </c>
      <c r="G141" s="1090">
        <v>3911.4941558049236</v>
      </c>
      <c r="H141" s="1145">
        <v>1.5445097471186988E-2</v>
      </c>
      <c r="I141" s="1145">
        <v>1.544509747118699E-2</v>
      </c>
    </row>
    <row r="142" spans="1:9" ht="12.75" customHeight="1" x14ac:dyDescent="0.2">
      <c r="A142" s="992" t="s">
        <v>328</v>
      </c>
      <c r="B142" s="1142">
        <v>633.54773359203557</v>
      </c>
      <c r="C142" s="1143">
        <v>16566.748220122394</v>
      </c>
      <c r="D142" s="1144">
        <v>198.18504477509344</v>
      </c>
      <c r="E142" s="1143">
        <v>5182.3746873300015</v>
      </c>
      <c r="F142" s="1144">
        <v>435.36268881694212</v>
      </c>
      <c r="G142" s="1090">
        <v>11384.373532792393</v>
      </c>
      <c r="H142" s="1145">
        <v>0.31281785770338183</v>
      </c>
      <c r="I142" s="1145">
        <v>0.31281785770338183</v>
      </c>
    </row>
    <row r="143" spans="1:9" ht="12.75" customHeight="1" x14ac:dyDescent="0.2">
      <c r="A143" s="992" t="s">
        <v>619</v>
      </c>
      <c r="B143" s="1142">
        <v>180.00752361903378</v>
      </c>
      <c r="C143" s="1143">
        <v>4707.0475725899696</v>
      </c>
      <c r="D143" s="1144">
        <v>3.0344127002270405</v>
      </c>
      <c r="E143" s="1143">
        <v>79.347377530000003</v>
      </c>
      <c r="F143" s="1144">
        <v>176.97311091880673</v>
      </c>
      <c r="G143" s="1090">
        <v>4627.7001950599697</v>
      </c>
      <c r="H143" s="1145">
        <v>1.6857143741664058E-2</v>
      </c>
      <c r="I143" s="1145">
        <v>1.6857143741664058E-2</v>
      </c>
    </row>
    <row r="144" spans="1:9" ht="12.75" customHeight="1" x14ac:dyDescent="0.2">
      <c r="A144" s="992" t="s">
        <v>177</v>
      </c>
      <c r="B144" s="1142">
        <v>60.553955779634222</v>
      </c>
      <c r="C144" s="1143">
        <v>1583.4357633100001</v>
      </c>
      <c r="D144" s="1144">
        <v>18.719747941784995</v>
      </c>
      <c r="E144" s="1143">
        <v>489.50589584999989</v>
      </c>
      <c r="F144" s="1144">
        <v>41.834207837849227</v>
      </c>
      <c r="G144" s="1090">
        <v>1093.9298674600002</v>
      </c>
      <c r="H144" s="1145">
        <v>0.30914161925125466</v>
      </c>
      <c r="I144" s="1145">
        <v>0.30914161925125472</v>
      </c>
    </row>
    <row r="145" spans="1:9" ht="12.75" customHeight="1" x14ac:dyDescent="0.2">
      <c r="A145" s="992" t="s">
        <v>796</v>
      </c>
      <c r="B145" s="1142">
        <v>0</v>
      </c>
      <c r="C145" s="1143">
        <v>0</v>
      </c>
      <c r="D145" s="1144">
        <v>0</v>
      </c>
      <c r="E145" s="1143">
        <v>0</v>
      </c>
      <c r="F145" s="1144">
        <v>0</v>
      </c>
      <c r="G145" s="1090">
        <v>0</v>
      </c>
      <c r="H145" s="1145">
        <v>0</v>
      </c>
      <c r="I145" s="1145">
        <v>0</v>
      </c>
    </row>
    <row r="146" spans="1:9" ht="25.5" x14ac:dyDescent="0.2">
      <c r="A146" s="1297" t="s">
        <v>618</v>
      </c>
      <c r="B146" s="1142">
        <v>453.96170580716381</v>
      </c>
      <c r="C146" s="1143">
        <v>11870.722414307285</v>
      </c>
      <c r="D146" s="1144">
        <v>232.32087348553233</v>
      </c>
      <c r="E146" s="1143">
        <v>6074.9983201614705</v>
      </c>
      <c r="F146" s="1144">
        <v>221.64083232163148</v>
      </c>
      <c r="G146" s="1090">
        <v>5795.7240941458149</v>
      </c>
      <c r="H146" s="1145">
        <v>0.51176315207569245</v>
      </c>
      <c r="I146" s="1145">
        <v>0.51176315207569245</v>
      </c>
    </row>
    <row r="147" spans="1:9" x14ac:dyDescent="0.2">
      <c r="A147" s="1297" t="s">
        <v>220</v>
      </c>
      <c r="B147" s="1142">
        <v>4</v>
      </c>
      <c r="C147" s="1143">
        <v>56.86307686</v>
      </c>
      <c r="D147" s="1144"/>
      <c r="E147" s="1143"/>
      <c r="F147" s="1144">
        <v>4</v>
      </c>
      <c r="G147" s="1090">
        <v>56.86307686</v>
      </c>
      <c r="H147" s="1145">
        <v>0</v>
      </c>
      <c r="I147" s="1145">
        <v>0</v>
      </c>
    </row>
    <row r="148" spans="1:9" x14ac:dyDescent="0.2">
      <c r="A148" s="992" t="s">
        <v>299</v>
      </c>
      <c r="B148" s="1142">
        <v>1.2631703584676395</v>
      </c>
      <c r="C148" s="1143">
        <v>33.030858100000003</v>
      </c>
      <c r="D148" s="1144">
        <v>0</v>
      </c>
      <c r="E148" s="1143">
        <v>0</v>
      </c>
      <c r="F148" s="1144">
        <v>1.2631703584676395</v>
      </c>
      <c r="G148" s="1090">
        <v>33.030858100000003</v>
      </c>
      <c r="H148" s="1145">
        <v>0</v>
      </c>
      <c r="I148" s="1145">
        <v>0</v>
      </c>
    </row>
    <row r="149" spans="1:9" x14ac:dyDescent="0.2">
      <c r="A149" s="992" t="s">
        <v>685</v>
      </c>
      <c r="B149" s="1142">
        <v>19.925130877777118</v>
      </c>
      <c r="C149" s="1143">
        <v>521.02566074000003</v>
      </c>
      <c r="D149" s="1144">
        <v>14.410750261325182</v>
      </c>
      <c r="E149" s="1143">
        <v>376.82917731999999</v>
      </c>
      <c r="F149" s="1144">
        <v>5.5143806164519358</v>
      </c>
      <c r="G149" s="1090">
        <v>144.19648342000005</v>
      </c>
      <c r="H149" s="1145">
        <v>0.72324494878965984</v>
      </c>
      <c r="I149" s="1145">
        <v>0.72324494878965984</v>
      </c>
    </row>
    <row r="150" spans="1:9" ht="12.75" customHeight="1" x14ac:dyDescent="0.2">
      <c r="A150" s="992" t="s">
        <v>163</v>
      </c>
      <c r="B150" s="1142">
        <v>6.4203210207275001</v>
      </c>
      <c r="C150" s="1143">
        <v>167.88607425000001</v>
      </c>
      <c r="D150" s="1144">
        <v>4.1953093392687268</v>
      </c>
      <c r="E150" s="1143">
        <v>109.70386262000001</v>
      </c>
      <c r="F150" s="1144">
        <v>2.2250116814587733</v>
      </c>
      <c r="G150" s="1090">
        <v>58.182211629999998</v>
      </c>
      <c r="H150" s="1145">
        <v>0.65344230073924681</v>
      </c>
      <c r="I150" s="1145">
        <v>0.6534423007392467</v>
      </c>
    </row>
    <row r="151" spans="1:9" x14ac:dyDescent="0.2">
      <c r="A151" s="992" t="s">
        <v>499</v>
      </c>
      <c r="B151" s="1142">
        <v>12.291833247146016</v>
      </c>
      <c r="C151" s="1143">
        <v>321.42125332000001</v>
      </c>
      <c r="D151" s="1144">
        <v>3.8075612179625291</v>
      </c>
      <c r="E151" s="1143">
        <v>99.564570570000001</v>
      </c>
      <c r="F151" s="1144">
        <v>8.4842720291834866</v>
      </c>
      <c r="G151" s="1090">
        <v>221.85668275</v>
      </c>
      <c r="H151" s="1145">
        <v>0.30976349429785743</v>
      </c>
      <c r="I151" s="1145">
        <v>0.30976349429785738</v>
      </c>
    </row>
    <row r="152" spans="1:9" x14ac:dyDescent="0.2">
      <c r="A152" s="992" t="s">
        <v>288</v>
      </c>
      <c r="B152" s="1142">
        <v>0</v>
      </c>
      <c r="C152" s="1143">
        <v>0</v>
      </c>
      <c r="D152" s="1144">
        <v>0</v>
      </c>
      <c r="E152" s="1143">
        <v>0</v>
      </c>
      <c r="F152" s="1144">
        <v>0</v>
      </c>
      <c r="G152" s="1090">
        <v>0</v>
      </c>
      <c r="H152" s="1145">
        <v>0</v>
      </c>
      <c r="I152" s="1145">
        <v>0</v>
      </c>
    </row>
    <row r="153" spans="1:9" ht="12.6" customHeight="1" x14ac:dyDescent="0.2">
      <c r="A153" s="992" t="s">
        <v>599</v>
      </c>
      <c r="B153" s="1142">
        <v>7.591970341245915</v>
      </c>
      <c r="C153" s="1143">
        <v>198.52373304999998</v>
      </c>
      <c r="D153" s="1144">
        <v>4.3296890753625927</v>
      </c>
      <c r="E153" s="1143">
        <v>113.21778136</v>
      </c>
      <c r="F153" s="1144">
        <v>3.2622812658833222</v>
      </c>
      <c r="G153" s="1090">
        <v>85.305951689999972</v>
      </c>
      <c r="H153" s="1145">
        <v>0.570298470719796</v>
      </c>
      <c r="I153" s="1145">
        <v>0.570298470719796</v>
      </c>
    </row>
    <row r="154" spans="1:9" x14ac:dyDescent="0.2">
      <c r="A154" s="992" t="s">
        <v>664</v>
      </c>
      <c r="B154" s="1142">
        <v>2.7627709776191964</v>
      </c>
      <c r="C154" s="1143">
        <v>72.244171590000008</v>
      </c>
      <c r="D154" s="1144">
        <v>0.5690621145262067</v>
      </c>
      <c r="E154" s="1143">
        <v>14.880502720000001</v>
      </c>
      <c r="F154" s="1144">
        <v>2.19370886309299</v>
      </c>
      <c r="G154" s="1090">
        <v>57.363668870000005</v>
      </c>
      <c r="H154" s="1145">
        <v>0.20597513117666852</v>
      </c>
      <c r="I154" s="1145">
        <v>0.20597513117666852</v>
      </c>
    </row>
    <row r="155" spans="1:9" x14ac:dyDescent="0.2">
      <c r="A155" s="1440" t="s">
        <v>162</v>
      </c>
      <c r="B155" s="1441">
        <v>1.3701390477086728</v>
      </c>
      <c r="C155" s="1442">
        <v>35.828000679999903</v>
      </c>
      <c r="D155" s="1443">
        <v>0</v>
      </c>
      <c r="E155" s="1442">
        <v>0</v>
      </c>
      <c r="F155" s="1443">
        <v>1.3701390477086728</v>
      </c>
      <c r="G155" s="1444">
        <v>35.828000679999903</v>
      </c>
      <c r="H155" s="1445">
        <v>0</v>
      </c>
      <c r="I155" s="1445">
        <v>0</v>
      </c>
    </row>
    <row r="156" spans="1:9" x14ac:dyDescent="0.2">
      <c r="A156" s="1440" t="s">
        <v>604</v>
      </c>
      <c r="B156" s="1441">
        <v>0</v>
      </c>
      <c r="C156" s="1442">
        <v>0</v>
      </c>
      <c r="D156" s="1443">
        <v>0</v>
      </c>
      <c r="E156" s="1442">
        <v>0</v>
      </c>
      <c r="F156" s="1443">
        <v>0</v>
      </c>
      <c r="G156" s="1444">
        <v>0</v>
      </c>
      <c r="H156" s="1445">
        <v>0</v>
      </c>
      <c r="I156" s="1445">
        <v>0</v>
      </c>
    </row>
    <row r="157" spans="1:9" x14ac:dyDescent="0.2">
      <c r="A157" s="1440" t="s">
        <v>730</v>
      </c>
      <c r="B157" s="1441">
        <v>14.328913079012422</v>
      </c>
      <c r="C157" s="1442">
        <v>374.68920281999999</v>
      </c>
      <c r="D157" s="1443">
        <v>3.0822118746283818</v>
      </c>
      <c r="E157" s="1442">
        <v>80.597286330000003</v>
      </c>
      <c r="F157" s="1443">
        <v>11.24670120438404</v>
      </c>
      <c r="G157" s="1444">
        <v>294.09191649000002</v>
      </c>
      <c r="H157" s="1445">
        <v>0.21510437376739355</v>
      </c>
      <c r="I157" s="1445">
        <v>0.21510437376739353</v>
      </c>
    </row>
    <row r="158" spans="1:9" x14ac:dyDescent="0.2">
      <c r="A158" s="997" t="s">
        <v>235</v>
      </c>
      <c r="B158" s="1146">
        <v>2055.9440631297489</v>
      </c>
      <c r="C158" s="998">
        <v>53713.499906588564</v>
      </c>
      <c r="D158" s="1146">
        <v>552.17761868815364</v>
      </c>
      <c r="E158" s="998">
        <v>14438.98714581147</v>
      </c>
      <c r="F158" s="1146">
        <v>1503.766444441595</v>
      </c>
      <c r="G158" s="998">
        <v>39274.512760777099</v>
      </c>
      <c r="H158" s="1148">
        <v>0.26857618774295716</v>
      </c>
      <c r="I158" s="1148">
        <v>0.26881486350585704</v>
      </c>
    </row>
    <row r="159" spans="1:9" x14ac:dyDescent="0.2">
      <c r="A159" s="1000"/>
      <c r="B159" s="760"/>
      <c r="C159" s="1001"/>
      <c r="D159" s="761"/>
      <c r="E159" s="761"/>
      <c r="F159" s="1000"/>
      <c r="G159" s="757"/>
      <c r="H159" s="757"/>
      <c r="I159" s="757"/>
    </row>
    <row r="160" spans="1:9" s="681" customFormat="1" x14ac:dyDescent="0.2">
      <c r="A160" s="1107" t="s">
        <v>263</v>
      </c>
      <c r="B160" s="1154">
        <v>5733.9440631297493</v>
      </c>
      <c r="C160" s="1155">
        <v>101345.69577133957</v>
      </c>
      <c r="D160" s="1154">
        <v>1919.1776186881536</v>
      </c>
      <c r="E160" s="1155">
        <v>27266.732592151471</v>
      </c>
      <c r="F160" s="1154">
        <v>3814.766444441595</v>
      </c>
      <c r="G160" s="1155">
        <v>74078.963179188111</v>
      </c>
      <c r="H160" s="1148">
        <v>0.33470462870902373</v>
      </c>
      <c r="I160" s="1148">
        <v>0.26904677484944028</v>
      </c>
    </row>
    <row r="161" spans="1:9" ht="13.5" thickBot="1" x14ac:dyDescent="0.25">
      <c r="A161" s="330"/>
      <c r="B161" s="1156"/>
      <c r="C161" s="758"/>
      <c r="D161" s="330"/>
      <c r="E161" s="1157"/>
      <c r="F161" s="762"/>
      <c r="G161" s="762"/>
      <c r="H161" s="762"/>
      <c r="I161" s="762"/>
    </row>
    <row r="162" spans="1:9" ht="12.95" hidden="1" customHeight="1" thickBot="1" x14ac:dyDescent="0.25">
      <c r="A162" s="330" t="s">
        <v>236</v>
      </c>
      <c r="B162" s="1156"/>
      <c r="C162" s="330"/>
      <c r="D162" s="330"/>
      <c r="E162" s="330"/>
      <c r="F162" s="330"/>
      <c r="G162" s="330"/>
      <c r="H162" s="330"/>
      <c r="I162" s="330"/>
    </row>
    <row r="163" spans="1:9" ht="6" hidden="1" customHeight="1" x14ac:dyDescent="0.2">
      <c r="A163" s="330"/>
      <c r="B163" s="1156"/>
      <c r="C163" s="330"/>
      <c r="D163" s="330"/>
      <c r="E163" s="330"/>
      <c r="F163" s="330"/>
      <c r="G163" s="330"/>
      <c r="H163" s="330"/>
      <c r="I163" s="330"/>
    </row>
    <row r="164" spans="1:9" ht="12.95" hidden="1" customHeight="1" thickBot="1" x14ac:dyDescent="0.25">
      <c r="A164" s="330" t="s">
        <v>237</v>
      </c>
      <c r="B164" s="1156"/>
      <c r="C164" s="330"/>
      <c r="D164" s="330"/>
      <c r="E164" s="330"/>
      <c r="F164" s="330"/>
      <c r="G164" s="330"/>
      <c r="H164" s="330"/>
      <c r="I164" s="330"/>
    </row>
    <row r="165" spans="1:9" ht="12.95" hidden="1" customHeight="1" thickBot="1" x14ac:dyDescent="0.25">
      <c r="A165" s="330"/>
      <c r="B165" s="1156"/>
      <c r="C165" s="330"/>
      <c r="D165" s="330"/>
      <c r="E165" s="330"/>
      <c r="F165" s="330"/>
      <c r="G165" s="330"/>
      <c r="H165" s="330"/>
      <c r="I165" s="330"/>
    </row>
    <row r="166" spans="1:9" ht="12.95" hidden="1" customHeight="1" thickBot="1" x14ac:dyDescent="0.25">
      <c r="A166" s="1002" t="s">
        <v>238</v>
      </c>
      <c r="B166" s="1158"/>
      <c r="C166" s="330"/>
      <c r="D166" s="1002"/>
      <c r="E166" s="330"/>
      <c r="F166" s="1002"/>
      <c r="G166" s="330"/>
      <c r="H166" s="330"/>
      <c r="I166" s="330"/>
    </row>
    <row r="167" spans="1:9" ht="12.95" hidden="1" customHeight="1" thickBot="1" x14ac:dyDescent="0.25">
      <c r="A167" s="330"/>
      <c r="B167" s="1156"/>
      <c r="C167" s="330"/>
      <c r="D167" s="330"/>
      <c r="E167" s="330"/>
      <c r="F167" s="330"/>
      <c r="G167" s="330"/>
      <c r="H167" s="330"/>
      <c r="I167" s="330"/>
    </row>
    <row r="168" spans="1:9" ht="12.95" hidden="1" customHeight="1" thickBot="1" x14ac:dyDescent="0.25">
      <c r="A168" s="330"/>
      <c r="B168" s="1156"/>
      <c r="C168" s="330"/>
      <c r="D168" s="330"/>
      <c r="E168" s="330"/>
      <c r="F168" s="330"/>
      <c r="G168" s="330"/>
      <c r="H168" s="330"/>
      <c r="I168" s="330"/>
    </row>
    <row r="169" spans="1:9" ht="12.95" hidden="1" customHeight="1" thickBot="1" x14ac:dyDescent="0.25">
      <c r="A169" s="330"/>
      <c r="B169" s="1156"/>
      <c r="C169" s="330"/>
      <c r="D169" s="330"/>
      <c r="E169" s="330"/>
      <c r="F169" s="330"/>
      <c r="G169" s="330"/>
      <c r="H169" s="330"/>
      <c r="I169" s="330"/>
    </row>
    <row r="170" spans="1:9" ht="12.95" hidden="1" customHeight="1" thickBot="1" x14ac:dyDescent="0.25">
      <c r="A170" s="330"/>
      <c r="B170" s="1156"/>
      <c r="C170" s="330"/>
      <c r="D170" s="330"/>
      <c r="E170" s="330"/>
      <c r="F170" s="330"/>
      <c r="G170" s="330"/>
      <c r="H170" s="330"/>
      <c r="I170" s="330"/>
    </row>
    <row r="171" spans="1:9" ht="12.95" hidden="1" customHeight="1" thickBot="1" x14ac:dyDescent="0.25">
      <c r="A171" s="1002" t="s">
        <v>238</v>
      </c>
      <c r="B171" s="1158"/>
      <c r="C171" s="330"/>
      <c r="D171" s="1002"/>
      <c r="E171" s="330"/>
      <c r="F171" s="1002"/>
      <c r="G171" s="330"/>
      <c r="H171" s="330"/>
      <c r="I171" s="330"/>
    </row>
    <row r="172" spans="1:9" ht="12.95" hidden="1" customHeight="1" thickBot="1" x14ac:dyDescent="0.25">
      <c r="A172" s="330"/>
      <c r="B172" s="1156"/>
      <c r="C172" s="330"/>
      <c r="D172" s="330"/>
      <c r="E172" s="330"/>
      <c r="F172" s="330"/>
      <c r="G172" s="330"/>
      <c r="H172" s="330"/>
      <c r="I172" s="330"/>
    </row>
    <row r="173" spans="1:9" ht="12.95" hidden="1" customHeight="1" thickBot="1" x14ac:dyDescent="0.25">
      <c r="A173" s="330"/>
      <c r="B173" s="1156"/>
      <c r="C173" s="330"/>
      <c r="D173" s="330"/>
      <c r="E173" s="330"/>
      <c r="F173" s="330"/>
      <c r="G173" s="330"/>
      <c r="H173" s="330"/>
      <c r="I173" s="330"/>
    </row>
    <row r="174" spans="1:9" ht="12.95" hidden="1" customHeight="1" thickBot="1" x14ac:dyDescent="0.25">
      <c r="A174" s="330"/>
      <c r="B174" s="1156"/>
      <c r="C174" s="330"/>
      <c r="D174" s="330"/>
      <c r="E174" s="330"/>
      <c r="F174" s="330"/>
      <c r="G174" s="330"/>
      <c r="H174" s="330"/>
      <c r="I174" s="330"/>
    </row>
    <row r="175" spans="1:9" ht="12.95" hidden="1" customHeight="1" thickBot="1" x14ac:dyDescent="0.25">
      <c r="A175" s="330"/>
      <c r="B175" s="1156"/>
      <c r="C175" s="330"/>
      <c r="D175" s="330"/>
      <c r="E175" s="330"/>
      <c r="F175" s="330"/>
      <c r="G175" s="330"/>
      <c r="H175" s="330"/>
      <c r="I175" s="330"/>
    </row>
    <row r="176" spans="1:9" ht="12.95" hidden="1" customHeight="1" thickBot="1" x14ac:dyDescent="0.25">
      <c r="A176" s="330" t="s">
        <v>239</v>
      </c>
      <c r="B176" s="1156"/>
      <c r="C176" s="330"/>
      <c r="D176" s="330"/>
      <c r="E176" s="330"/>
      <c r="F176" s="330"/>
      <c r="G176" s="330"/>
      <c r="H176" s="330"/>
      <c r="I176" s="330"/>
    </row>
    <row r="177" spans="1:9" ht="12.95" hidden="1" customHeight="1" thickBot="1" x14ac:dyDescent="0.25">
      <c r="A177" s="330" t="s">
        <v>428</v>
      </c>
      <c r="B177" s="1156"/>
      <c r="C177" s="330"/>
      <c r="D177" s="330"/>
      <c r="E177" s="330"/>
      <c r="F177" s="330"/>
      <c r="G177" s="330"/>
      <c r="H177" s="330"/>
      <c r="I177" s="330"/>
    </row>
    <row r="178" spans="1:9" ht="13.5" thickBot="1" x14ac:dyDescent="0.25">
      <c r="A178" s="1003" t="s">
        <v>662</v>
      </c>
      <c r="B178" s="1380"/>
      <c r="C178" s="1381">
        <v>2492.6546544613134</v>
      </c>
      <c r="D178" s="1382"/>
      <c r="E178" s="1381">
        <v>561.69531666674993</v>
      </c>
      <c r="F178" s="1382"/>
      <c r="G178" s="1381">
        <v>1930.9593377945635</v>
      </c>
      <c r="H178" s="1383" t="s">
        <v>511</v>
      </c>
      <c r="I178" s="1384">
        <v>0.22534020734137264</v>
      </c>
    </row>
    <row r="179" spans="1:9" ht="13.5" thickBot="1" x14ac:dyDescent="0.25">
      <c r="A179" s="330"/>
      <c r="B179" s="1156"/>
      <c r="C179" s="1007"/>
      <c r="D179" s="330"/>
      <c r="E179" s="1161"/>
      <c r="F179" s="330"/>
      <c r="G179" s="762"/>
      <c r="H179" s="1132"/>
      <c r="I179" s="762"/>
    </row>
    <row r="180" spans="1:9" ht="13.5" thickBot="1" x14ac:dyDescent="0.25">
      <c r="A180" s="1003" t="s">
        <v>266</v>
      </c>
      <c r="B180" s="1380"/>
      <c r="C180" s="1381">
        <v>2774.9986357787975</v>
      </c>
      <c r="D180" s="1382"/>
      <c r="E180" s="1381">
        <v>1036.26173657</v>
      </c>
      <c r="F180" s="1382"/>
      <c r="G180" s="1381">
        <v>1738.7368992087975</v>
      </c>
      <c r="H180" s="1383" t="s">
        <v>511</v>
      </c>
      <c r="I180" s="1384">
        <v>0.3734278363993413</v>
      </c>
    </row>
    <row r="181" spans="1:9" ht="13.5" thickBot="1" x14ac:dyDescent="0.25">
      <c r="A181" s="330"/>
      <c r="B181" s="1156"/>
      <c r="C181" s="330"/>
      <c r="D181" s="330"/>
      <c r="E181" s="330"/>
      <c r="F181" s="330"/>
      <c r="G181" s="762"/>
      <c r="H181" s="1132"/>
      <c r="I181" s="762"/>
    </row>
    <row r="182" spans="1:9" ht="13.5" thickBot="1" x14ac:dyDescent="0.25">
      <c r="A182" s="1008" t="s">
        <v>263</v>
      </c>
      <c r="B182" s="1159"/>
      <c r="C182" s="1004">
        <v>106613.34906157968</v>
      </c>
      <c r="D182" s="1005"/>
      <c r="E182" s="1004">
        <v>28864.689645388222</v>
      </c>
      <c r="F182" s="1005"/>
      <c r="G182" s="1004">
        <v>77748.659416191469</v>
      </c>
      <c r="H182" s="1006" t="s">
        <v>511</v>
      </c>
      <c r="I182" s="1160">
        <v>0.27074179640221252</v>
      </c>
    </row>
    <row r="183" spans="1:9" s="940" customFormat="1" x14ac:dyDescent="0.2">
      <c r="B183" s="941"/>
      <c r="C183" s="1108"/>
      <c r="E183" s="942"/>
      <c r="G183" s="943"/>
      <c r="H183" s="944"/>
      <c r="I183" s="945"/>
    </row>
    <row r="184" spans="1:9" s="940" customFormat="1" ht="32.1" customHeight="1" x14ac:dyDescent="0.2">
      <c r="A184" s="951" t="s">
        <v>536</v>
      </c>
      <c r="B184" s="1162" t="s">
        <v>68</v>
      </c>
      <c r="C184" s="1061" t="s">
        <v>49</v>
      </c>
      <c r="D184" s="951" t="s">
        <v>68</v>
      </c>
      <c r="E184" s="1061" t="s">
        <v>49</v>
      </c>
      <c r="F184" s="951" t="s">
        <v>68</v>
      </c>
      <c r="G184" s="1061" t="s">
        <v>49</v>
      </c>
      <c r="H184" s="951" t="s">
        <v>68</v>
      </c>
      <c r="I184" s="1061" t="s">
        <v>49</v>
      </c>
    </row>
    <row r="185" spans="1:9" s="940" customFormat="1" x14ac:dyDescent="0.2">
      <c r="A185" s="952" t="s">
        <v>498</v>
      </c>
      <c r="B185" s="1163"/>
      <c r="C185" s="1164">
        <v>712.74005683999997</v>
      </c>
      <c r="D185" s="1165"/>
      <c r="E185" s="1164">
        <v>0.93654572999999997</v>
      </c>
      <c r="F185" s="1165"/>
      <c r="G185" s="1097">
        <v>711.80351110999993</v>
      </c>
      <c r="H185" s="1166" t="s">
        <v>511</v>
      </c>
      <c r="I185" s="1166">
        <v>1.3140074295140132E-3</v>
      </c>
    </row>
    <row r="186" spans="1:9" s="940" customFormat="1" ht="12.6" hidden="1" customHeight="1" x14ac:dyDescent="0.2">
      <c r="A186" s="952" t="s">
        <v>537</v>
      </c>
      <c r="B186" s="1163"/>
      <c r="C186" s="1164"/>
      <c r="D186" s="1165"/>
      <c r="E186" s="1164"/>
      <c r="F186" s="1165"/>
      <c r="G186" s="1097"/>
      <c r="H186" s="1166"/>
      <c r="I186" s="1166"/>
    </row>
    <row r="187" spans="1:9" s="940" customFormat="1" hidden="1" x14ac:dyDescent="0.2">
      <c r="A187" s="952" t="s">
        <v>538</v>
      </c>
      <c r="B187" s="1163"/>
      <c r="C187" s="1164"/>
      <c r="D187" s="1165"/>
      <c r="E187" s="1164"/>
      <c r="F187" s="1165"/>
      <c r="G187" s="1097"/>
      <c r="H187" s="1166"/>
      <c r="I187" s="1166"/>
    </row>
    <row r="188" spans="1:9" s="940" customFormat="1" x14ac:dyDescent="0.2">
      <c r="A188" s="946" t="s">
        <v>539</v>
      </c>
      <c r="B188" s="1167">
        <v>0</v>
      </c>
      <c r="C188" s="947">
        <v>712.74005683999997</v>
      </c>
      <c r="D188" s="1167">
        <v>0</v>
      </c>
      <c r="E188" s="947">
        <v>0.93654572999999997</v>
      </c>
      <c r="F188" s="1167">
        <v>0</v>
      </c>
      <c r="G188" s="947">
        <v>711.80351110999993</v>
      </c>
      <c r="H188" s="1168" t="s">
        <v>511</v>
      </c>
      <c r="I188" s="1168">
        <v>1.3140074295140132E-3</v>
      </c>
    </row>
    <row r="189" spans="1:9" s="940" customFormat="1" ht="13.5" thickBot="1" x14ac:dyDescent="0.25">
      <c r="B189" s="977"/>
      <c r="E189" s="758"/>
      <c r="G189" s="1169"/>
      <c r="H189" s="1170"/>
      <c r="I189" s="1169"/>
    </row>
    <row r="190" spans="1:9" s="940" customFormat="1" ht="13.5" thickBot="1" x14ac:dyDescent="0.25">
      <c r="A190" s="1109" t="s">
        <v>540</v>
      </c>
      <c r="B190" s="1171">
        <v>0</v>
      </c>
      <c r="C190" s="948">
        <v>107326.08911841968</v>
      </c>
      <c r="D190" s="949"/>
      <c r="E190" s="948">
        <v>28865.626191118223</v>
      </c>
      <c r="F190" s="949"/>
      <c r="G190" s="948">
        <v>78460.462927301473</v>
      </c>
      <c r="H190" s="950" t="s">
        <v>511</v>
      </c>
      <c r="I190" s="1172">
        <v>0.26895255783772154</v>
      </c>
    </row>
    <row r="191" spans="1:9" x14ac:dyDescent="0.2">
      <c r="A191" s="330"/>
      <c r="C191" s="758"/>
      <c r="D191" s="330"/>
      <c r="E191" s="1009"/>
      <c r="F191" s="330"/>
      <c r="G191" s="954"/>
      <c r="H191" s="757"/>
      <c r="I191" s="682"/>
    </row>
    <row r="192" spans="1:9" x14ac:dyDescent="0.2">
      <c r="A192" s="316" t="s">
        <v>264</v>
      </c>
      <c r="B192" s="1110"/>
      <c r="C192" s="1007"/>
      <c r="D192" s="316"/>
      <c r="E192" s="757"/>
      <c r="F192" s="316"/>
      <c r="G192" s="1007"/>
      <c r="H192" s="1007"/>
      <c r="I192" s="1007"/>
    </row>
    <row r="193" spans="1:9" x14ac:dyDescent="0.2">
      <c r="A193" s="330"/>
      <c r="C193" s="330"/>
      <c r="D193" s="330"/>
      <c r="E193" s="1007"/>
      <c r="F193" s="330"/>
      <c r="G193" s="330"/>
      <c r="H193" s="330"/>
      <c r="I193" s="330"/>
    </row>
    <row r="194" spans="1:9" x14ac:dyDescent="0.2">
      <c r="A194" s="1223" t="s">
        <v>690</v>
      </c>
      <c r="B194" s="1224"/>
      <c r="C194" s="1224"/>
      <c r="D194" s="1224"/>
      <c r="E194" s="1224"/>
      <c r="F194" s="1224"/>
      <c r="G194" s="1224"/>
      <c r="H194" s="1224"/>
      <c r="I194" s="1225"/>
    </row>
    <row r="195" spans="1:9" x14ac:dyDescent="0.2">
      <c r="A195" s="1111" t="s">
        <v>797</v>
      </c>
      <c r="B195" s="1173"/>
      <c r="C195" s="1164">
        <v>20799.795423662101</v>
      </c>
      <c r="D195" s="1403">
        <v>0</v>
      </c>
      <c r="E195" s="1143">
        <v>0</v>
      </c>
      <c r="F195" s="1010"/>
      <c r="G195" s="1091">
        <v>20799.795423662101</v>
      </c>
      <c r="H195" s="1145" t="s">
        <v>511</v>
      </c>
      <c r="I195" s="1145">
        <v>0</v>
      </c>
    </row>
    <row r="196" spans="1:9" hidden="1" x14ac:dyDescent="0.2">
      <c r="A196" s="1111" t="s">
        <v>691</v>
      </c>
      <c r="B196" s="1173"/>
      <c r="C196" s="1164">
        <v>0</v>
      </c>
      <c r="D196" s="1010"/>
      <c r="E196" s="1143">
        <v>0</v>
      </c>
      <c r="F196" s="1010"/>
      <c r="G196" s="1091">
        <v>0</v>
      </c>
      <c r="H196" s="1145" t="s">
        <v>511</v>
      </c>
      <c r="I196" s="1145">
        <v>0</v>
      </c>
    </row>
    <row r="197" spans="1:9" x14ac:dyDescent="0.2">
      <c r="A197" s="1853" t="s">
        <v>692</v>
      </c>
      <c r="B197" s="1854"/>
      <c r="C197" s="1854"/>
      <c r="D197" s="1854"/>
      <c r="E197" s="1854"/>
      <c r="F197" s="1854"/>
      <c r="G197" s="1854"/>
      <c r="H197" s="1854"/>
      <c r="I197" s="1855"/>
    </row>
    <row r="198" spans="1:9" x14ac:dyDescent="0.2">
      <c r="A198" s="1111" t="s">
        <v>693</v>
      </c>
      <c r="B198" s="1173"/>
      <c r="C198" s="1164">
        <v>4260.8479419259975</v>
      </c>
      <c r="D198" s="1403">
        <v>0</v>
      </c>
      <c r="E198" s="1143">
        <v>0</v>
      </c>
      <c r="F198" s="1010"/>
      <c r="G198" s="1091">
        <v>4260.8479419259975</v>
      </c>
      <c r="H198" s="1145" t="s">
        <v>511</v>
      </c>
      <c r="I198" s="1145">
        <v>0</v>
      </c>
    </row>
    <row r="199" spans="1:9" x14ac:dyDescent="0.2">
      <c r="A199" s="1853" t="s">
        <v>565</v>
      </c>
      <c r="B199" s="1854"/>
      <c r="C199" s="1854"/>
      <c r="D199" s="1854"/>
      <c r="E199" s="1854"/>
      <c r="F199" s="1854"/>
      <c r="G199" s="1854"/>
      <c r="H199" s="1854"/>
      <c r="I199" s="1855"/>
    </row>
    <row r="200" spans="1:9" x14ac:dyDescent="0.2">
      <c r="A200" s="1111" t="s">
        <v>798</v>
      </c>
      <c r="B200" s="1156"/>
      <c r="C200" s="1164">
        <v>471.57510026182842</v>
      </c>
      <c r="D200" s="1403">
        <v>0</v>
      </c>
      <c r="E200" s="1143">
        <v>0</v>
      </c>
      <c r="F200" s="1010"/>
      <c r="G200" s="1091">
        <v>471.57510026182842</v>
      </c>
      <c r="H200" s="1145" t="s">
        <v>511</v>
      </c>
      <c r="I200" s="1145">
        <v>0</v>
      </c>
    </row>
    <row r="201" spans="1:9" hidden="1" x14ac:dyDescent="0.2">
      <c r="A201" s="952" t="s">
        <v>691</v>
      </c>
      <c r="B201" s="1163"/>
      <c r="C201" s="1164">
        <v>0</v>
      </c>
      <c r="D201" s="1174"/>
      <c r="E201" s="1143">
        <v>0</v>
      </c>
      <c r="F201" s="1174"/>
      <c r="G201" s="1091">
        <v>0</v>
      </c>
      <c r="H201" s="1145" t="s">
        <v>511</v>
      </c>
      <c r="I201" s="1145">
        <v>0</v>
      </c>
    </row>
    <row r="202" spans="1:9" x14ac:dyDescent="0.2">
      <c r="A202" s="1853" t="s">
        <v>694</v>
      </c>
      <c r="B202" s="1854"/>
      <c r="C202" s="1854"/>
      <c r="D202" s="1854"/>
      <c r="E202" s="1854"/>
      <c r="F202" s="1854"/>
      <c r="G202" s="1854"/>
      <c r="H202" s="1854"/>
      <c r="I202" s="1855"/>
    </row>
    <row r="203" spans="1:9" x14ac:dyDescent="0.2">
      <c r="A203" s="952" t="s">
        <v>798</v>
      </c>
      <c r="B203" s="1163"/>
      <c r="C203" s="1164">
        <v>1601.6511269042201</v>
      </c>
      <c r="D203" s="1403">
        <v>0</v>
      </c>
      <c r="E203" s="1143">
        <v>0</v>
      </c>
      <c r="F203" s="1174"/>
      <c r="G203" s="1091">
        <v>1601.6511269042201</v>
      </c>
      <c r="H203" s="1145" t="s">
        <v>511</v>
      </c>
      <c r="I203" s="1145">
        <v>0</v>
      </c>
    </row>
    <row r="204" spans="1:9" hidden="1" x14ac:dyDescent="0.2">
      <c r="A204" s="952" t="s">
        <v>691</v>
      </c>
      <c r="B204" s="1163"/>
      <c r="C204" s="1164">
        <v>0</v>
      </c>
      <c r="D204" s="1010"/>
      <c r="E204" s="1143">
        <v>0</v>
      </c>
      <c r="F204" s="1010"/>
      <c r="G204" s="1091">
        <v>0</v>
      </c>
      <c r="H204" s="1145" t="s">
        <v>511</v>
      </c>
      <c r="I204" s="1145">
        <v>0</v>
      </c>
    </row>
    <row r="205" spans="1:9" hidden="1" x14ac:dyDescent="0.2">
      <c r="A205" s="1111" t="s">
        <v>636</v>
      </c>
      <c r="B205" s="1173"/>
      <c r="C205" s="1164">
        <v>364.876405362546</v>
      </c>
      <c r="D205" s="1010"/>
      <c r="E205" s="1143">
        <v>0</v>
      </c>
      <c r="F205" s="1010"/>
      <c r="G205" s="1091">
        <v>364.876405362546</v>
      </c>
      <c r="H205" s="1145" t="s">
        <v>511</v>
      </c>
      <c r="I205" s="1145">
        <v>0</v>
      </c>
    </row>
    <row r="206" spans="1:9" hidden="1" x14ac:dyDescent="0.2">
      <c r="A206" s="1111" t="s">
        <v>637</v>
      </c>
      <c r="B206" s="1173"/>
      <c r="C206" s="1164">
        <v>1597.6041643706758</v>
      </c>
      <c r="D206" s="1010"/>
      <c r="E206" s="1143">
        <v>0</v>
      </c>
      <c r="F206" s="1010"/>
      <c r="G206" s="1091">
        <v>1597.6041643706758</v>
      </c>
      <c r="H206" s="1145" t="s">
        <v>511</v>
      </c>
      <c r="I206" s="1145">
        <v>0</v>
      </c>
    </row>
    <row r="207" spans="1:9" hidden="1" x14ac:dyDescent="0.2">
      <c r="A207" s="952" t="s">
        <v>638</v>
      </c>
      <c r="B207" s="1163"/>
      <c r="C207" s="1164">
        <v>272.29569063839995</v>
      </c>
      <c r="D207" s="1010"/>
      <c r="E207" s="1143">
        <v>0</v>
      </c>
      <c r="F207" s="1010"/>
      <c r="G207" s="1091">
        <v>272.29569063839995</v>
      </c>
      <c r="H207" s="1145" t="s">
        <v>511</v>
      </c>
      <c r="I207" s="1145">
        <v>0</v>
      </c>
    </row>
    <row r="208" spans="1:9" hidden="1" x14ac:dyDescent="0.2">
      <c r="A208" s="1111" t="s">
        <v>639</v>
      </c>
      <c r="B208" s="1173"/>
      <c r="C208" s="1164">
        <v>-1.3132106512145996</v>
      </c>
      <c r="D208" s="1010"/>
      <c r="E208" s="1143">
        <v>0</v>
      </c>
      <c r="F208" s="1010"/>
      <c r="G208" s="1091">
        <v>-1.3132106512145996</v>
      </c>
      <c r="H208" s="1145" t="s">
        <v>511</v>
      </c>
      <c r="I208" s="1145">
        <v>0</v>
      </c>
    </row>
    <row r="209" spans="1:9" ht="13.5" thickBot="1" x14ac:dyDescent="0.25">
      <c r="A209" s="330"/>
      <c r="B209" s="1156"/>
      <c r="C209" s="330"/>
      <c r="D209" s="1007"/>
      <c r="E209" s="762"/>
      <c r="F209" s="330"/>
      <c r="G209" s="1007"/>
      <c r="H209" s="330"/>
      <c r="I209" s="330"/>
    </row>
    <row r="210" spans="1:9" ht="13.5" thickBot="1" x14ac:dyDescent="0.25">
      <c r="A210" s="1008" t="s">
        <v>29</v>
      </c>
      <c r="B210" s="1159"/>
      <c r="C210" s="1004">
        <v>134459.95871117382</v>
      </c>
      <c r="D210" s="1005"/>
      <c r="E210" s="1004">
        <v>28865.626191118223</v>
      </c>
      <c r="F210" s="1005"/>
      <c r="G210" s="1004">
        <v>105594.33252005563</v>
      </c>
      <c r="H210" s="1006" t="s">
        <v>511</v>
      </c>
      <c r="I210" s="1160">
        <v>0.21467823185282181</v>
      </c>
    </row>
    <row r="211" spans="1:9" ht="30" customHeight="1" x14ac:dyDescent="0.2">
      <c r="A211" s="1848" t="s">
        <v>606</v>
      </c>
      <c r="B211" s="1849"/>
      <c r="C211" s="1849"/>
      <c r="D211" s="1849"/>
      <c r="E211" s="1849"/>
      <c r="F211" s="1849"/>
      <c r="G211" s="1849"/>
      <c r="H211" s="1849"/>
      <c r="I211" s="1849"/>
    </row>
    <row r="212" spans="1:9" ht="24.95" customHeight="1" x14ac:dyDescent="0.2">
      <c r="A212" s="1834" t="s">
        <v>1161</v>
      </c>
      <c r="B212" s="1835"/>
      <c r="C212" s="1835"/>
      <c r="D212" s="1835"/>
      <c r="E212" s="1835"/>
      <c r="F212" s="1835"/>
      <c r="G212" s="1835"/>
      <c r="H212" s="1835"/>
      <c r="I212" s="1835"/>
    </row>
    <row r="213" spans="1:9" ht="13.15" customHeight="1" x14ac:dyDescent="0.2">
      <c r="A213" s="1834" t="s">
        <v>799</v>
      </c>
      <c r="B213" s="1834"/>
      <c r="C213" s="1834"/>
      <c r="D213" s="1834"/>
      <c r="E213" s="1834"/>
      <c r="F213" s="1834"/>
      <c r="G213" s="1834"/>
      <c r="H213" s="1834"/>
      <c r="I213" s="1834"/>
    </row>
    <row r="214" spans="1:9" ht="19.149999999999999" customHeight="1" x14ac:dyDescent="0.2">
      <c r="A214" s="1834" t="s">
        <v>541</v>
      </c>
      <c r="B214" s="1835"/>
      <c r="C214" s="1835"/>
      <c r="D214" s="1835"/>
      <c r="E214" s="1835"/>
      <c r="F214" s="1835"/>
      <c r="G214" s="1835"/>
      <c r="H214" s="1835"/>
      <c r="I214" s="1835"/>
    </row>
  </sheetData>
  <mergeCells count="29">
    <mergeCell ref="A1:M1"/>
    <mergeCell ref="A3:M3"/>
    <mergeCell ref="A4:M4"/>
    <mergeCell ref="A6:M6"/>
    <mergeCell ref="A63:C63"/>
    <mergeCell ref="A8:A9"/>
    <mergeCell ref="A44:G44"/>
    <mergeCell ref="A45:G45"/>
    <mergeCell ref="A46:G46"/>
    <mergeCell ref="A62:F62"/>
    <mergeCell ref="A67:C67"/>
    <mergeCell ref="A68:F68"/>
    <mergeCell ref="A70:F70"/>
    <mergeCell ref="A73:F73"/>
    <mergeCell ref="A213:I213"/>
    <mergeCell ref="A84:A85"/>
    <mergeCell ref="A211:I211"/>
    <mergeCell ref="A212:I212"/>
    <mergeCell ref="A76:C76"/>
    <mergeCell ref="A79:J79"/>
    <mergeCell ref="A199:I199"/>
    <mergeCell ref="A202:I202"/>
    <mergeCell ref="A197:I197"/>
    <mergeCell ref="A214:I214"/>
    <mergeCell ref="A75:F75"/>
    <mergeCell ref="A69:C69"/>
    <mergeCell ref="A71:C71"/>
    <mergeCell ref="A74:C74"/>
    <mergeCell ref="A80:F80"/>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AEEB-74AA-4E04-95CD-5CFDA8C73FA1}">
  <sheetPr>
    <tabColor theme="0"/>
  </sheetPr>
  <dimension ref="A1:M167"/>
  <sheetViews>
    <sheetView showGridLines="0" topLeftCell="D1" zoomScale="80" zoomScaleNormal="80" workbookViewId="0">
      <selection activeCell="F13" sqref="F13"/>
    </sheetView>
  </sheetViews>
  <sheetFormatPr baseColWidth="10" defaultColWidth="11.42578125" defaultRowHeight="12.75" x14ac:dyDescent="0.2"/>
  <cols>
    <col min="1" max="1" width="3.7109375" style="680" hidden="1" customWidth="1"/>
    <col min="2" max="2" width="7.28515625" style="680" hidden="1" customWidth="1"/>
    <col min="3" max="3" width="5.28515625" style="680" hidden="1" customWidth="1"/>
    <col min="4" max="4" width="38" style="680" customWidth="1"/>
    <col min="5" max="5" width="19.5703125" style="680" customWidth="1"/>
    <col min="6" max="6" width="20" style="680" customWidth="1"/>
    <col min="7" max="7" width="19.7109375" style="680" customWidth="1"/>
    <col min="8" max="8" width="19.5703125" style="680" customWidth="1"/>
    <col min="9" max="9" width="22.28515625" style="680" customWidth="1"/>
    <col min="10" max="10" width="19.7109375" style="680" customWidth="1"/>
    <col min="11" max="11" width="23.28515625" style="680" customWidth="1"/>
    <col min="12" max="12" width="21" style="680" customWidth="1"/>
    <col min="13" max="13" width="23.28515625" style="680" customWidth="1"/>
    <col min="14" max="99" width="11.42578125" style="680"/>
    <col min="100" max="100" width="3.7109375" style="680" customWidth="1"/>
    <col min="101" max="101" width="7.28515625" style="680" customWidth="1"/>
    <col min="102" max="102" width="38" style="680" customWidth="1"/>
    <col min="103" max="145" width="0" style="680" hidden="1" customWidth="1"/>
    <col min="146" max="146" width="18.28515625" style="680" customWidth="1"/>
    <col min="147" max="147" width="0" style="680" hidden="1" customWidth="1"/>
    <col min="148" max="148" width="20" style="680" customWidth="1"/>
    <col min="149" max="149" width="19.7109375" style="680" customWidth="1"/>
    <col min="150" max="150" width="19.5703125" style="680" customWidth="1"/>
    <col min="151" max="151" width="22.28515625" style="680" customWidth="1"/>
    <col min="152" max="152" width="19.7109375" style="680" customWidth="1"/>
    <col min="153" max="153" width="17.7109375" style="680" customWidth="1"/>
    <col min="154" max="154" width="21" style="680" customWidth="1"/>
    <col min="155" max="155" width="18.28515625" style="680" customWidth="1"/>
    <col min="156" max="156" width="19.28515625" style="680" customWidth="1"/>
    <col min="157" max="171" width="0" style="680" hidden="1" customWidth="1"/>
    <col min="172" max="172" width="18.28515625" style="680" customWidth="1"/>
    <col min="173" max="173" width="17.28515625" style="680" customWidth="1"/>
    <col min="174" max="174" width="18.7109375" style="680" customWidth="1"/>
    <col min="175" max="175" width="18.28515625" style="680" customWidth="1"/>
    <col min="176" max="176" width="16.5703125" style="680" customWidth="1"/>
    <col min="177" max="177" width="16.42578125" style="680" customWidth="1"/>
    <col min="178" max="178" width="17.28515625" style="680" customWidth="1"/>
    <col min="179" max="179" width="15.7109375" style="680" customWidth="1"/>
    <col min="180" max="180" width="11.42578125" style="680"/>
    <col min="181" max="181" width="11.5703125" style="680" customWidth="1"/>
    <col min="182" max="182" width="18.7109375" style="680" customWidth="1"/>
    <col min="183" max="183" width="17.28515625" style="680" customWidth="1"/>
    <col min="184" max="184" width="11.42578125" style="680"/>
    <col min="185" max="185" width="15.28515625" style="680" customWidth="1"/>
    <col min="186" max="187" width="11.42578125" style="680"/>
    <col min="188" max="188" width="14" style="680" bestFit="1" customWidth="1"/>
    <col min="189" max="189" width="14.28515625" style="680" customWidth="1"/>
    <col min="190" max="191" width="15" style="680" bestFit="1" customWidth="1"/>
    <col min="192" max="192" width="14.7109375" style="680" bestFit="1" customWidth="1"/>
    <col min="193" max="194" width="11.42578125" style="680"/>
    <col min="195" max="195" width="17.7109375" style="680" customWidth="1"/>
    <col min="196" max="196" width="15.42578125" style="680" customWidth="1"/>
    <col min="197" max="355" width="11.42578125" style="680"/>
    <col min="356" max="356" width="3.7109375" style="680" customWidth="1"/>
    <col min="357" max="357" width="7.28515625" style="680" customWidth="1"/>
    <col min="358" max="358" width="38" style="680" customWidth="1"/>
    <col min="359" max="401" width="0" style="680" hidden="1" customWidth="1"/>
    <col min="402" max="402" width="18.28515625" style="680" customWidth="1"/>
    <col min="403" max="403" width="0" style="680" hidden="1" customWidth="1"/>
    <col min="404" max="404" width="20" style="680" customWidth="1"/>
    <col min="405" max="405" width="19.7109375" style="680" customWidth="1"/>
    <col min="406" max="406" width="19.5703125" style="680" customWidth="1"/>
    <col min="407" max="407" width="22.28515625" style="680" customWidth="1"/>
    <col min="408" max="408" width="19.7109375" style="680" customWidth="1"/>
    <col min="409" max="409" width="17.7109375" style="680" customWidth="1"/>
    <col min="410" max="410" width="21" style="680" customWidth="1"/>
    <col min="411" max="411" width="18.28515625" style="680" customWidth="1"/>
    <col min="412" max="412" width="19.28515625" style="680" customWidth="1"/>
    <col min="413" max="427" width="0" style="680" hidden="1" customWidth="1"/>
    <col min="428" max="428" width="18.28515625" style="680" customWidth="1"/>
    <col min="429" max="429" width="17.28515625" style="680" customWidth="1"/>
    <col min="430" max="430" width="18.7109375" style="680" customWidth="1"/>
    <col min="431" max="431" width="18.28515625" style="680" customWidth="1"/>
    <col min="432" max="432" width="16.5703125" style="680" customWidth="1"/>
    <col min="433" max="433" width="16.42578125" style="680" customWidth="1"/>
    <col min="434" max="434" width="17.28515625" style="680" customWidth="1"/>
    <col min="435" max="435" width="15.7109375" style="680" customWidth="1"/>
    <col min="436" max="436" width="11.42578125" style="680"/>
    <col min="437" max="437" width="11.5703125" style="680" customWidth="1"/>
    <col min="438" max="438" width="18.7109375" style="680" customWidth="1"/>
    <col min="439" max="439" width="17.28515625" style="680" customWidth="1"/>
    <col min="440" max="440" width="11.42578125" style="680"/>
    <col min="441" max="441" width="15.28515625" style="680" customWidth="1"/>
    <col min="442" max="443" width="11.42578125" style="680"/>
    <col min="444" max="444" width="14" style="680" bestFit="1" customWidth="1"/>
    <col min="445" max="445" width="14.28515625" style="680" customWidth="1"/>
    <col min="446" max="447" width="15" style="680" bestFit="1" customWidth="1"/>
    <col min="448" max="448" width="14.7109375" style="680" bestFit="1" customWidth="1"/>
    <col min="449" max="450" width="11.42578125" style="680"/>
    <col min="451" max="451" width="17.7109375" style="680" customWidth="1"/>
    <col min="452" max="452" width="15.42578125" style="680" customWidth="1"/>
    <col min="453" max="611" width="11.42578125" style="680"/>
    <col min="612" max="612" width="3.7109375" style="680" customWidth="1"/>
    <col min="613" max="613" width="7.28515625" style="680" customWidth="1"/>
    <col min="614" max="614" width="38" style="680" customWidth="1"/>
    <col min="615" max="657" width="0" style="680" hidden="1" customWidth="1"/>
    <col min="658" max="658" width="18.28515625" style="680" customWidth="1"/>
    <col min="659" max="659" width="0" style="680" hidden="1" customWidth="1"/>
    <col min="660" max="660" width="20" style="680" customWidth="1"/>
    <col min="661" max="661" width="19.7109375" style="680" customWidth="1"/>
    <col min="662" max="662" width="19.5703125" style="680" customWidth="1"/>
    <col min="663" max="663" width="22.28515625" style="680" customWidth="1"/>
    <col min="664" max="664" width="19.7109375" style="680" customWidth="1"/>
    <col min="665" max="665" width="17.7109375" style="680" customWidth="1"/>
    <col min="666" max="666" width="21" style="680" customWidth="1"/>
    <col min="667" max="667" width="18.28515625" style="680" customWidth="1"/>
    <col min="668" max="668" width="19.28515625" style="680" customWidth="1"/>
    <col min="669" max="683" width="0" style="680" hidden="1" customWidth="1"/>
    <col min="684" max="684" width="18.28515625" style="680" customWidth="1"/>
    <col min="685" max="685" width="17.28515625" style="680" customWidth="1"/>
    <col min="686" max="686" width="18.7109375" style="680" customWidth="1"/>
    <col min="687" max="687" width="18.28515625" style="680" customWidth="1"/>
    <col min="688" max="688" width="16.5703125" style="680" customWidth="1"/>
    <col min="689" max="689" width="16.42578125" style="680" customWidth="1"/>
    <col min="690" max="690" width="17.28515625" style="680" customWidth="1"/>
    <col min="691" max="691" width="15.7109375" style="680" customWidth="1"/>
    <col min="692" max="692" width="11.42578125" style="680"/>
    <col min="693" max="693" width="11.5703125" style="680" customWidth="1"/>
    <col min="694" max="694" width="18.7109375" style="680" customWidth="1"/>
    <col min="695" max="695" width="17.28515625" style="680" customWidth="1"/>
    <col min="696" max="696" width="11.42578125" style="680"/>
    <col min="697" max="697" width="15.28515625" style="680" customWidth="1"/>
    <col min="698" max="699" width="11.42578125" style="680"/>
    <col min="700" max="700" width="14" style="680" bestFit="1" customWidth="1"/>
    <col min="701" max="701" width="14.28515625" style="680" customWidth="1"/>
    <col min="702" max="703" width="15" style="680" bestFit="1" customWidth="1"/>
    <col min="704" max="704" width="14.7109375" style="680" bestFit="1" customWidth="1"/>
    <col min="705" max="706" width="11.42578125" style="680"/>
    <col min="707" max="707" width="17.7109375" style="680" customWidth="1"/>
    <col min="708" max="708" width="15.42578125" style="680" customWidth="1"/>
    <col min="709" max="867" width="11.42578125" style="680"/>
    <col min="868" max="868" width="3.7109375" style="680" customWidth="1"/>
    <col min="869" max="869" width="7.28515625" style="680" customWidth="1"/>
    <col min="870" max="870" width="38" style="680" customWidth="1"/>
    <col min="871" max="913" width="0" style="680" hidden="1" customWidth="1"/>
    <col min="914" max="914" width="18.28515625" style="680" customWidth="1"/>
    <col min="915" max="915" width="0" style="680" hidden="1" customWidth="1"/>
    <col min="916" max="916" width="20" style="680" customWidth="1"/>
    <col min="917" max="917" width="19.7109375" style="680" customWidth="1"/>
    <col min="918" max="918" width="19.5703125" style="680" customWidth="1"/>
    <col min="919" max="919" width="22.28515625" style="680" customWidth="1"/>
    <col min="920" max="920" width="19.7109375" style="680" customWidth="1"/>
    <col min="921" max="921" width="17.7109375" style="680" customWidth="1"/>
    <col min="922" max="922" width="21" style="680" customWidth="1"/>
    <col min="923" max="923" width="18.28515625" style="680" customWidth="1"/>
    <col min="924" max="924" width="19.28515625" style="680" customWidth="1"/>
    <col min="925" max="939" width="0" style="680" hidden="1" customWidth="1"/>
    <col min="940" max="940" width="18.28515625" style="680" customWidth="1"/>
    <col min="941" max="941" width="17.28515625" style="680" customWidth="1"/>
    <col min="942" max="942" width="18.7109375" style="680" customWidth="1"/>
    <col min="943" max="943" width="18.28515625" style="680" customWidth="1"/>
    <col min="944" max="944" width="16.5703125" style="680" customWidth="1"/>
    <col min="945" max="945" width="16.42578125" style="680" customWidth="1"/>
    <col min="946" max="946" width="17.28515625" style="680" customWidth="1"/>
    <col min="947" max="947" width="15.7109375" style="680" customWidth="1"/>
    <col min="948" max="948" width="11.42578125" style="680"/>
    <col min="949" max="949" width="11.5703125" style="680" customWidth="1"/>
    <col min="950" max="950" width="18.7109375" style="680" customWidth="1"/>
    <col min="951" max="951" width="17.28515625" style="680" customWidth="1"/>
    <col min="952" max="952" width="11.42578125" style="680"/>
    <col min="953" max="953" width="15.28515625" style="680" customWidth="1"/>
    <col min="954" max="955" width="11.42578125" style="680"/>
    <col min="956" max="956" width="14" style="680" bestFit="1" customWidth="1"/>
    <col min="957" max="957" width="14.28515625" style="680" customWidth="1"/>
    <col min="958" max="959" width="15" style="680" bestFit="1" customWidth="1"/>
    <col min="960" max="960" width="14.7109375" style="680" bestFit="1" customWidth="1"/>
    <col min="961" max="962" width="11.42578125" style="680"/>
    <col min="963" max="963" width="17.7109375" style="680" customWidth="1"/>
    <col min="964" max="964" width="15.42578125" style="680" customWidth="1"/>
    <col min="965" max="1123" width="11.42578125" style="680"/>
    <col min="1124" max="1124" width="3.7109375" style="680" customWidth="1"/>
    <col min="1125" max="1125" width="7.28515625" style="680" customWidth="1"/>
    <col min="1126" max="1126" width="38" style="680" customWidth="1"/>
    <col min="1127" max="1169" width="0" style="680" hidden="1" customWidth="1"/>
    <col min="1170" max="1170" width="18.28515625" style="680" customWidth="1"/>
    <col min="1171" max="1171" width="0" style="680" hidden="1" customWidth="1"/>
    <col min="1172" max="1172" width="20" style="680" customWidth="1"/>
    <col min="1173" max="1173" width="19.7109375" style="680" customWidth="1"/>
    <col min="1174" max="1174" width="19.5703125" style="680" customWidth="1"/>
    <col min="1175" max="1175" width="22.28515625" style="680" customWidth="1"/>
    <col min="1176" max="1176" width="19.7109375" style="680" customWidth="1"/>
    <col min="1177" max="1177" width="17.7109375" style="680" customWidth="1"/>
    <col min="1178" max="1178" width="21" style="680" customWidth="1"/>
    <col min="1179" max="1179" width="18.28515625" style="680" customWidth="1"/>
    <col min="1180" max="1180" width="19.28515625" style="680" customWidth="1"/>
    <col min="1181" max="1195" width="0" style="680" hidden="1" customWidth="1"/>
    <col min="1196" max="1196" width="18.28515625" style="680" customWidth="1"/>
    <col min="1197" max="1197" width="17.28515625" style="680" customWidth="1"/>
    <col min="1198" max="1198" width="18.7109375" style="680" customWidth="1"/>
    <col min="1199" max="1199" width="18.28515625" style="680" customWidth="1"/>
    <col min="1200" max="1200" width="16.5703125" style="680" customWidth="1"/>
    <col min="1201" max="1201" width="16.42578125" style="680" customWidth="1"/>
    <col min="1202" max="1202" width="17.28515625" style="680" customWidth="1"/>
    <col min="1203" max="1203" width="15.7109375" style="680" customWidth="1"/>
    <col min="1204" max="1204" width="11.42578125" style="680"/>
    <col min="1205" max="1205" width="11.5703125" style="680" customWidth="1"/>
    <col min="1206" max="1206" width="18.7109375" style="680" customWidth="1"/>
    <col min="1207" max="1207" width="17.28515625" style="680" customWidth="1"/>
    <col min="1208" max="1208" width="11.42578125" style="680"/>
    <col min="1209" max="1209" width="15.28515625" style="680" customWidth="1"/>
    <col min="1210" max="1211" width="11.42578125" style="680"/>
    <col min="1212" max="1212" width="14" style="680" bestFit="1" customWidth="1"/>
    <col min="1213" max="1213" width="14.28515625" style="680" customWidth="1"/>
    <col min="1214" max="1215" width="15" style="680" bestFit="1" customWidth="1"/>
    <col min="1216" max="1216" width="14.7109375" style="680" bestFit="1" customWidth="1"/>
    <col min="1217" max="1218" width="11.42578125" style="680"/>
    <col min="1219" max="1219" width="17.7109375" style="680" customWidth="1"/>
    <col min="1220" max="1220" width="15.42578125" style="680" customWidth="1"/>
    <col min="1221" max="1379" width="11.42578125" style="680"/>
    <col min="1380" max="1380" width="3.7109375" style="680" customWidth="1"/>
    <col min="1381" max="1381" width="7.28515625" style="680" customWidth="1"/>
    <col min="1382" max="1382" width="38" style="680" customWidth="1"/>
    <col min="1383" max="1425" width="0" style="680" hidden="1" customWidth="1"/>
    <col min="1426" max="1426" width="18.28515625" style="680" customWidth="1"/>
    <col min="1427" max="1427" width="0" style="680" hidden="1" customWidth="1"/>
    <col min="1428" max="1428" width="20" style="680" customWidth="1"/>
    <col min="1429" max="1429" width="19.7109375" style="680" customWidth="1"/>
    <col min="1430" max="1430" width="19.5703125" style="680" customWidth="1"/>
    <col min="1431" max="1431" width="22.28515625" style="680" customWidth="1"/>
    <col min="1432" max="1432" width="19.7109375" style="680" customWidth="1"/>
    <col min="1433" max="1433" width="17.7109375" style="680" customWidth="1"/>
    <col min="1434" max="1434" width="21" style="680" customWidth="1"/>
    <col min="1435" max="1435" width="18.28515625" style="680" customWidth="1"/>
    <col min="1436" max="1436" width="19.28515625" style="680" customWidth="1"/>
    <col min="1437" max="1451" width="0" style="680" hidden="1" customWidth="1"/>
    <col min="1452" max="1452" width="18.28515625" style="680" customWidth="1"/>
    <col min="1453" max="1453" width="17.28515625" style="680" customWidth="1"/>
    <col min="1454" max="1454" width="18.7109375" style="680" customWidth="1"/>
    <col min="1455" max="1455" width="18.28515625" style="680" customWidth="1"/>
    <col min="1456" max="1456" width="16.5703125" style="680" customWidth="1"/>
    <col min="1457" max="1457" width="16.42578125" style="680" customWidth="1"/>
    <col min="1458" max="1458" width="17.28515625" style="680" customWidth="1"/>
    <col min="1459" max="1459" width="15.7109375" style="680" customWidth="1"/>
    <col min="1460" max="1460" width="11.42578125" style="680"/>
    <col min="1461" max="1461" width="11.5703125" style="680" customWidth="1"/>
    <col min="1462" max="1462" width="18.7109375" style="680" customWidth="1"/>
    <col min="1463" max="1463" width="17.28515625" style="680" customWidth="1"/>
    <col min="1464" max="1464" width="11.42578125" style="680"/>
    <col min="1465" max="1465" width="15.28515625" style="680" customWidth="1"/>
    <col min="1466" max="1467" width="11.42578125" style="680"/>
    <col min="1468" max="1468" width="14" style="680" bestFit="1" customWidth="1"/>
    <col min="1469" max="1469" width="14.28515625" style="680" customWidth="1"/>
    <col min="1470" max="1471" width="15" style="680" bestFit="1" customWidth="1"/>
    <col min="1472" max="1472" width="14.7109375" style="680" bestFit="1" customWidth="1"/>
    <col min="1473" max="1474" width="11.42578125" style="680"/>
    <col min="1475" max="1475" width="17.7109375" style="680" customWidth="1"/>
    <col min="1476" max="1476" width="15.42578125" style="680" customWidth="1"/>
    <col min="1477" max="1635" width="11.42578125" style="680"/>
    <col min="1636" max="1636" width="3.7109375" style="680" customWidth="1"/>
    <col min="1637" max="1637" width="7.28515625" style="680" customWidth="1"/>
    <col min="1638" max="1638" width="38" style="680" customWidth="1"/>
    <col min="1639" max="1681" width="0" style="680" hidden="1" customWidth="1"/>
    <col min="1682" max="1682" width="18.28515625" style="680" customWidth="1"/>
    <col min="1683" max="1683" width="0" style="680" hidden="1" customWidth="1"/>
    <col min="1684" max="1684" width="20" style="680" customWidth="1"/>
    <col min="1685" max="1685" width="19.7109375" style="680" customWidth="1"/>
    <col min="1686" max="1686" width="19.5703125" style="680" customWidth="1"/>
    <col min="1687" max="1687" width="22.28515625" style="680" customWidth="1"/>
    <col min="1688" max="1688" width="19.7109375" style="680" customWidth="1"/>
    <col min="1689" max="1689" width="17.7109375" style="680" customWidth="1"/>
    <col min="1690" max="1690" width="21" style="680" customWidth="1"/>
    <col min="1691" max="1691" width="18.28515625" style="680" customWidth="1"/>
    <col min="1692" max="1692" width="19.28515625" style="680" customWidth="1"/>
    <col min="1693" max="1707" width="0" style="680" hidden="1" customWidth="1"/>
    <col min="1708" max="1708" width="18.28515625" style="680" customWidth="1"/>
    <col min="1709" max="1709" width="17.28515625" style="680" customWidth="1"/>
    <col min="1710" max="1710" width="18.7109375" style="680" customWidth="1"/>
    <col min="1711" max="1711" width="18.28515625" style="680" customWidth="1"/>
    <col min="1712" max="1712" width="16.5703125" style="680" customWidth="1"/>
    <col min="1713" max="1713" width="16.42578125" style="680" customWidth="1"/>
    <col min="1714" max="1714" width="17.28515625" style="680" customWidth="1"/>
    <col min="1715" max="1715" width="15.7109375" style="680" customWidth="1"/>
    <col min="1716" max="1716" width="11.42578125" style="680"/>
    <col min="1717" max="1717" width="11.5703125" style="680" customWidth="1"/>
    <col min="1718" max="1718" width="18.7109375" style="680" customWidth="1"/>
    <col min="1719" max="1719" width="17.28515625" style="680" customWidth="1"/>
    <col min="1720" max="1720" width="11.42578125" style="680"/>
    <col min="1721" max="1721" width="15.28515625" style="680" customWidth="1"/>
    <col min="1722" max="1723" width="11.42578125" style="680"/>
    <col min="1724" max="1724" width="14" style="680" bestFit="1" customWidth="1"/>
    <col min="1725" max="1725" width="14.28515625" style="680" customWidth="1"/>
    <col min="1726" max="1727" width="15" style="680" bestFit="1" customWidth="1"/>
    <col min="1728" max="1728" width="14.7109375" style="680" bestFit="1" customWidth="1"/>
    <col min="1729" max="1730" width="11.42578125" style="680"/>
    <col min="1731" max="1731" width="17.7109375" style="680" customWidth="1"/>
    <col min="1732" max="1732" width="15.42578125" style="680" customWidth="1"/>
    <col min="1733" max="1891" width="11.42578125" style="680"/>
    <col min="1892" max="1892" width="3.7109375" style="680" customWidth="1"/>
    <col min="1893" max="1893" width="7.28515625" style="680" customWidth="1"/>
    <col min="1894" max="1894" width="38" style="680" customWidth="1"/>
    <col min="1895" max="1937" width="0" style="680" hidden="1" customWidth="1"/>
    <col min="1938" max="1938" width="18.28515625" style="680" customWidth="1"/>
    <col min="1939" max="1939" width="0" style="680" hidden="1" customWidth="1"/>
    <col min="1940" max="1940" width="20" style="680" customWidth="1"/>
    <col min="1941" max="1941" width="19.7109375" style="680" customWidth="1"/>
    <col min="1942" max="1942" width="19.5703125" style="680" customWidth="1"/>
    <col min="1943" max="1943" width="22.28515625" style="680" customWidth="1"/>
    <col min="1944" max="1944" width="19.7109375" style="680" customWidth="1"/>
    <col min="1945" max="1945" width="17.7109375" style="680" customWidth="1"/>
    <col min="1946" max="1946" width="21" style="680" customWidth="1"/>
    <col min="1947" max="1947" width="18.28515625" style="680" customWidth="1"/>
    <col min="1948" max="1948" width="19.28515625" style="680" customWidth="1"/>
    <col min="1949" max="1963" width="0" style="680" hidden="1" customWidth="1"/>
    <col min="1964" max="1964" width="18.28515625" style="680" customWidth="1"/>
    <col min="1965" max="1965" width="17.28515625" style="680" customWidth="1"/>
    <col min="1966" max="1966" width="18.7109375" style="680" customWidth="1"/>
    <col min="1967" max="1967" width="18.28515625" style="680" customWidth="1"/>
    <col min="1968" max="1968" width="16.5703125" style="680" customWidth="1"/>
    <col min="1969" max="1969" width="16.42578125" style="680" customWidth="1"/>
    <col min="1970" max="1970" width="17.28515625" style="680" customWidth="1"/>
    <col min="1971" max="1971" width="15.7109375" style="680" customWidth="1"/>
    <col min="1972" max="1972" width="11.42578125" style="680"/>
    <col min="1973" max="1973" width="11.5703125" style="680" customWidth="1"/>
    <col min="1974" max="1974" width="18.7109375" style="680" customWidth="1"/>
    <col min="1975" max="1975" width="17.28515625" style="680" customWidth="1"/>
    <col min="1976" max="1976" width="11.42578125" style="680"/>
    <col min="1977" max="1977" width="15.28515625" style="680" customWidth="1"/>
    <col min="1978" max="1979" width="11.42578125" style="680"/>
    <col min="1980" max="1980" width="14" style="680" bestFit="1" customWidth="1"/>
    <col min="1981" max="1981" width="14.28515625" style="680" customWidth="1"/>
    <col min="1982" max="1983" width="15" style="680" bestFit="1" customWidth="1"/>
    <col min="1984" max="1984" width="14.7109375" style="680" bestFit="1" customWidth="1"/>
    <col min="1985" max="1986" width="11.42578125" style="680"/>
    <col min="1987" max="1987" width="17.7109375" style="680" customWidth="1"/>
    <col min="1988" max="1988" width="15.42578125" style="680" customWidth="1"/>
    <col min="1989" max="2147" width="11.42578125" style="680"/>
    <col min="2148" max="2148" width="3.7109375" style="680" customWidth="1"/>
    <col min="2149" max="2149" width="7.28515625" style="680" customWidth="1"/>
    <col min="2150" max="2150" width="38" style="680" customWidth="1"/>
    <col min="2151" max="2193" width="0" style="680" hidden="1" customWidth="1"/>
    <col min="2194" max="2194" width="18.28515625" style="680" customWidth="1"/>
    <col min="2195" max="2195" width="0" style="680" hidden="1" customWidth="1"/>
    <col min="2196" max="2196" width="20" style="680" customWidth="1"/>
    <col min="2197" max="2197" width="19.7109375" style="680" customWidth="1"/>
    <col min="2198" max="2198" width="19.5703125" style="680" customWidth="1"/>
    <col min="2199" max="2199" width="22.28515625" style="680" customWidth="1"/>
    <col min="2200" max="2200" width="19.7109375" style="680" customWidth="1"/>
    <col min="2201" max="2201" width="17.7109375" style="680" customWidth="1"/>
    <col min="2202" max="2202" width="21" style="680" customWidth="1"/>
    <col min="2203" max="2203" width="18.28515625" style="680" customWidth="1"/>
    <col min="2204" max="2204" width="19.28515625" style="680" customWidth="1"/>
    <col min="2205" max="2219" width="0" style="680" hidden="1" customWidth="1"/>
    <col min="2220" max="2220" width="18.28515625" style="680" customWidth="1"/>
    <col min="2221" max="2221" width="17.28515625" style="680" customWidth="1"/>
    <col min="2222" max="2222" width="18.7109375" style="680" customWidth="1"/>
    <col min="2223" max="2223" width="18.28515625" style="680" customWidth="1"/>
    <col min="2224" max="2224" width="16.5703125" style="680" customWidth="1"/>
    <col min="2225" max="2225" width="16.42578125" style="680" customWidth="1"/>
    <col min="2226" max="2226" width="17.28515625" style="680" customWidth="1"/>
    <col min="2227" max="2227" width="15.7109375" style="680" customWidth="1"/>
    <col min="2228" max="2228" width="11.42578125" style="680"/>
    <col min="2229" max="2229" width="11.5703125" style="680" customWidth="1"/>
    <col min="2230" max="2230" width="18.7109375" style="680" customWidth="1"/>
    <col min="2231" max="2231" width="17.28515625" style="680" customWidth="1"/>
    <col min="2232" max="2232" width="11.42578125" style="680"/>
    <col min="2233" max="2233" width="15.28515625" style="680" customWidth="1"/>
    <col min="2234" max="2235" width="11.42578125" style="680"/>
    <col min="2236" max="2236" width="14" style="680" bestFit="1" customWidth="1"/>
    <col min="2237" max="2237" width="14.28515625" style="680" customWidth="1"/>
    <col min="2238" max="2239" width="15" style="680" bestFit="1" customWidth="1"/>
    <col min="2240" max="2240" width="14.7109375" style="680" bestFit="1" customWidth="1"/>
    <col min="2241" max="2242" width="11.42578125" style="680"/>
    <col min="2243" max="2243" width="17.7109375" style="680" customWidth="1"/>
    <col min="2244" max="2244" width="15.42578125" style="680" customWidth="1"/>
    <col min="2245" max="2403" width="11.42578125" style="680"/>
    <col min="2404" max="2404" width="3.7109375" style="680" customWidth="1"/>
    <col min="2405" max="2405" width="7.28515625" style="680" customWidth="1"/>
    <col min="2406" max="2406" width="38" style="680" customWidth="1"/>
    <col min="2407" max="2449" width="0" style="680" hidden="1" customWidth="1"/>
    <col min="2450" max="2450" width="18.28515625" style="680" customWidth="1"/>
    <col min="2451" max="2451" width="0" style="680" hidden="1" customWidth="1"/>
    <col min="2452" max="2452" width="20" style="680" customWidth="1"/>
    <col min="2453" max="2453" width="19.7109375" style="680" customWidth="1"/>
    <col min="2454" max="2454" width="19.5703125" style="680" customWidth="1"/>
    <col min="2455" max="2455" width="22.28515625" style="680" customWidth="1"/>
    <col min="2456" max="2456" width="19.7109375" style="680" customWidth="1"/>
    <col min="2457" max="2457" width="17.7109375" style="680" customWidth="1"/>
    <col min="2458" max="2458" width="21" style="680" customWidth="1"/>
    <col min="2459" max="2459" width="18.28515625" style="680" customWidth="1"/>
    <col min="2460" max="2460" width="19.28515625" style="680" customWidth="1"/>
    <col min="2461" max="2475" width="0" style="680" hidden="1" customWidth="1"/>
    <col min="2476" max="2476" width="18.28515625" style="680" customWidth="1"/>
    <col min="2477" max="2477" width="17.28515625" style="680" customWidth="1"/>
    <col min="2478" max="2478" width="18.7109375" style="680" customWidth="1"/>
    <col min="2479" max="2479" width="18.28515625" style="680" customWidth="1"/>
    <col min="2480" max="2480" width="16.5703125" style="680" customWidth="1"/>
    <col min="2481" max="2481" width="16.42578125" style="680" customWidth="1"/>
    <col min="2482" max="2482" width="17.28515625" style="680" customWidth="1"/>
    <col min="2483" max="2483" width="15.7109375" style="680" customWidth="1"/>
    <col min="2484" max="2484" width="11.42578125" style="680"/>
    <col min="2485" max="2485" width="11.5703125" style="680" customWidth="1"/>
    <col min="2486" max="2486" width="18.7109375" style="680" customWidth="1"/>
    <col min="2487" max="2487" width="17.28515625" style="680" customWidth="1"/>
    <col min="2488" max="2488" width="11.42578125" style="680"/>
    <col min="2489" max="2489" width="15.28515625" style="680" customWidth="1"/>
    <col min="2490" max="2491" width="11.42578125" style="680"/>
    <col min="2492" max="2492" width="14" style="680" bestFit="1" customWidth="1"/>
    <col min="2493" max="2493" width="14.28515625" style="680" customWidth="1"/>
    <col min="2494" max="2495" width="15" style="680" bestFit="1" customWidth="1"/>
    <col min="2496" max="2496" width="14.7109375" style="680" bestFit="1" customWidth="1"/>
    <col min="2497" max="2498" width="11.42578125" style="680"/>
    <col min="2499" max="2499" width="17.7109375" style="680" customWidth="1"/>
    <col min="2500" max="2500" width="15.42578125" style="680" customWidth="1"/>
    <col min="2501" max="2659" width="11.42578125" style="680"/>
    <col min="2660" max="2660" width="3.7109375" style="680" customWidth="1"/>
    <col min="2661" max="2661" width="7.28515625" style="680" customWidth="1"/>
    <col min="2662" max="2662" width="38" style="680" customWidth="1"/>
    <col min="2663" max="2705" width="0" style="680" hidden="1" customWidth="1"/>
    <col min="2706" max="2706" width="18.28515625" style="680" customWidth="1"/>
    <col min="2707" max="2707" width="0" style="680" hidden="1" customWidth="1"/>
    <col min="2708" max="2708" width="20" style="680" customWidth="1"/>
    <col min="2709" max="2709" width="19.7109375" style="680" customWidth="1"/>
    <col min="2710" max="2710" width="19.5703125" style="680" customWidth="1"/>
    <col min="2711" max="2711" width="22.28515625" style="680" customWidth="1"/>
    <col min="2712" max="2712" width="19.7109375" style="680" customWidth="1"/>
    <col min="2713" max="2713" width="17.7109375" style="680" customWidth="1"/>
    <col min="2714" max="2714" width="21" style="680" customWidth="1"/>
    <col min="2715" max="2715" width="18.28515625" style="680" customWidth="1"/>
    <col min="2716" max="2716" width="19.28515625" style="680" customWidth="1"/>
    <col min="2717" max="2731" width="0" style="680" hidden="1" customWidth="1"/>
    <col min="2732" max="2732" width="18.28515625" style="680" customWidth="1"/>
    <col min="2733" max="2733" width="17.28515625" style="680" customWidth="1"/>
    <col min="2734" max="2734" width="18.7109375" style="680" customWidth="1"/>
    <col min="2735" max="2735" width="18.28515625" style="680" customWidth="1"/>
    <col min="2736" max="2736" width="16.5703125" style="680" customWidth="1"/>
    <col min="2737" max="2737" width="16.42578125" style="680" customWidth="1"/>
    <col min="2738" max="2738" width="17.28515625" style="680" customWidth="1"/>
    <col min="2739" max="2739" width="15.7109375" style="680" customWidth="1"/>
    <col min="2740" max="2740" width="11.42578125" style="680"/>
    <col min="2741" max="2741" width="11.5703125" style="680" customWidth="1"/>
    <col min="2742" max="2742" width="18.7109375" style="680" customWidth="1"/>
    <col min="2743" max="2743" width="17.28515625" style="680" customWidth="1"/>
    <col min="2744" max="2744" width="11.42578125" style="680"/>
    <col min="2745" max="2745" width="15.28515625" style="680" customWidth="1"/>
    <col min="2746" max="2747" width="11.42578125" style="680"/>
    <col min="2748" max="2748" width="14" style="680" bestFit="1" customWidth="1"/>
    <col min="2749" max="2749" width="14.28515625" style="680" customWidth="1"/>
    <col min="2750" max="2751" width="15" style="680" bestFit="1" customWidth="1"/>
    <col min="2752" max="2752" width="14.7109375" style="680" bestFit="1" customWidth="1"/>
    <col min="2753" max="2754" width="11.42578125" style="680"/>
    <col min="2755" max="2755" width="17.7109375" style="680" customWidth="1"/>
    <col min="2756" max="2756" width="15.42578125" style="680" customWidth="1"/>
    <col min="2757" max="2915" width="11.42578125" style="680"/>
    <col min="2916" max="2916" width="3.7109375" style="680" customWidth="1"/>
    <col min="2917" max="2917" width="7.28515625" style="680" customWidth="1"/>
    <col min="2918" max="2918" width="38" style="680" customWidth="1"/>
    <col min="2919" max="2961" width="0" style="680" hidden="1" customWidth="1"/>
    <col min="2962" max="2962" width="18.28515625" style="680" customWidth="1"/>
    <col min="2963" max="2963" width="0" style="680" hidden="1" customWidth="1"/>
    <col min="2964" max="2964" width="20" style="680" customWidth="1"/>
    <col min="2965" max="2965" width="19.7109375" style="680" customWidth="1"/>
    <col min="2966" max="2966" width="19.5703125" style="680" customWidth="1"/>
    <col min="2967" max="2967" width="22.28515625" style="680" customWidth="1"/>
    <col min="2968" max="2968" width="19.7109375" style="680" customWidth="1"/>
    <col min="2969" max="2969" width="17.7109375" style="680" customWidth="1"/>
    <col min="2970" max="2970" width="21" style="680" customWidth="1"/>
    <col min="2971" max="2971" width="18.28515625" style="680" customWidth="1"/>
    <col min="2972" max="2972" width="19.28515625" style="680" customWidth="1"/>
    <col min="2973" max="2987" width="0" style="680" hidden="1" customWidth="1"/>
    <col min="2988" max="2988" width="18.28515625" style="680" customWidth="1"/>
    <col min="2989" max="2989" width="17.28515625" style="680" customWidth="1"/>
    <col min="2990" max="2990" width="18.7109375" style="680" customWidth="1"/>
    <col min="2991" max="2991" width="18.28515625" style="680" customWidth="1"/>
    <col min="2992" max="2992" width="16.5703125" style="680" customWidth="1"/>
    <col min="2993" max="2993" width="16.42578125" style="680" customWidth="1"/>
    <col min="2994" max="2994" width="17.28515625" style="680" customWidth="1"/>
    <col min="2995" max="2995" width="15.7109375" style="680" customWidth="1"/>
    <col min="2996" max="2996" width="11.42578125" style="680"/>
    <col min="2997" max="2997" width="11.5703125" style="680" customWidth="1"/>
    <col min="2998" max="2998" width="18.7109375" style="680" customWidth="1"/>
    <col min="2999" max="2999" width="17.28515625" style="680" customWidth="1"/>
    <col min="3000" max="3000" width="11.42578125" style="680"/>
    <col min="3001" max="3001" width="15.28515625" style="680" customWidth="1"/>
    <col min="3002" max="3003" width="11.42578125" style="680"/>
    <col min="3004" max="3004" width="14" style="680" bestFit="1" customWidth="1"/>
    <col min="3005" max="3005" width="14.28515625" style="680" customWidth="1"/>
    <col min="3006" max="3007" width="15" style="680" bestFit="1" customWidth="1"/>
    <col min="3008" max="3008" width="14.7109375" style="680" bestFit="1" customWidth="1"/>
    <col min="3009" max="3010" width="11.42578125" style="680"/>
    <col min="3011" max="3011" width="17.7109375" style="680" customWidth="1"/>
    <col min="3012" max="3012" width="15.42578125" style="680" customWidth="1"/>
    <col min="3013" max="3171" width="11.42578125" style="680"/>
    <col min="3172" max="3172" width="3.7109375" style="680" customWidth="1"/>
    <col min="3173" max="3173" width="7.28515625" style="680" customWidth="1"/>
    <col min="3174" max="3174" width="38" style="680" customWidth="1"/>
    <col min="3175" max="3217" width="0" style="680" hidden="1" customWidth="1"/>
    <col min="3218" max="3218" width="18.28515625" style="680" customWidth="1"/>
    <col min="3219" max="3219" width="0" style="680" hidden="1" customWidth="1"/>
    <col min="3220" max="3220" width="20" style="680" customWidth="1"/>
    <col min="3221" max="3221" width="19.7109375" style="680" customWidth="1"/>
    <col min="3222" max="3222" width="19.5703125" style="680" customWidth="1"/>
    <col min="3223" max="3223" width="22.28515625" style="680" customWidth="1"/>
    <col min="3224" max="3224" width="19.7109375" style="680" customWidth="1"/>
    <col min="3225" max="3225" width="17.7109375" style="680" customWidth="1"/>
    <col min="3226" max="3226" width="21" style="680" customWidth="1"/>
    <col min="3227" max="3227" width="18.28515625" style="680" customWidth="1"/>
    <col min="3228" max="3228" width="19.28515625" style="680" customWidth="1"/>
    <col min="3229" max="3243" width="0" style="680" hidden="1" customWidth="1"/>
    <col min="3244" max="3244" width="18.28515625" style="680" customWidth="1"/>
    <col min="3245" max="3245" width="17.28515625" style="680" customWidth="1"/>
    <col min="3246" max="3246" width="18.7109375" style="680" customWidth="1"/>
    <col min="3247" max="3247" width="18.28515625" style="680" customWidth="1"/>
    <col min="3248" max="3248" width="16.5703125" style="680" customWidth="1"/>
    <col min="3249" max="3249" width="16.42578125" style="680" customWidth="1"/>
    <col min="3250" max="3250" width="17.28515625" style="680" customWidth="1"/>
    <col min="3251" max="3251" width="15.7109375" style="680" customWidth="1"/>
    <col min="3252" max="3252" width="11.42578125" style="680"/>
    <col min="3253" max="3253" width="11.5703125" style="680" customWidth="1"/>
    <col min="3254" max="3254" width="18.7109375" style="680" customWidth="1"/>
    <col min="3255" max="3255" width="17.28515625" style="680" customWidth="1"/>
    <col min="3256" max="3256" width="11.42578125" style="680"/>
    <col min="3257" max="3257" width="15.28515625" style="680" customWidth="1"/>
    <col min="3258" max="3259" width="11.42578125" style="680"/>
    <col min="3260" max="3260" width="14" style="680" bestFit="1" customWidth="1"/>
    <col min="3261" max="3261" width="14.28515625" style="680" customWidth="1"/>
    <col min="3262" max="3263" width="15" style="680" bestFit="1" customWidth="1"/>
    <col min="3264" max="3264" width="14.7109375" style="680" bestFit="1" customWidth="1"/>
    <col min="3265" max="3266" width="11.42578125" style="680"/>
    <col min="3267" max="3267" width="17.7109375" style="680" customWidth="1"/>
    <col min="3268" max="3268" width="15.42578125" style="680" customWidth="1"/>
    <col min="3269" max="3427" width="11.42578125" style="680"/>
    <col min="3428" max="3428" width="3.7109375" style="680" customWidth="1"/>
    <col min="3429" max="3429" width="7.28515625" style="680" customWidth="1"/>
    <col min="3430" max="3430" width="38" style="680" customWidth="1"/>
    <col min="3431" max="3473" width="0" style="680" hidden="1" customWidth="1"/>
    <col min="3474" max="3474" width="18.28515625" style="680" customWidth="1"/>
    <col min="3475" max="3475" width="0" style="680" hidden="1" customWidth="1"/>
    <col min="3476" max="3476" width="20" style="680" customWidth="1"/>
    <col min="3477" max="3477" width="19.7109375" style="680" customWidth="1"/>
    <col min="3478" max="3478" width="19.5703125" style="680" customWidth="1"/>
    <col min="3479" max="3479" width="22.28515625" style="680" customWidth="1"/>
    <col min="3480" max="3480" width="19.7109375" style="680" customWidth="1"/>
    <col min="3481" max="3481" width="17.7109375" style="680" customWidth="1"/>
    <col min="3482" max="3482" width="21" style="680" customWidth="1"/>
    <col min="3483" max="3483" width="18.28515625" style="680" customWidth="1"/>
    <col min="3484" max="3484" width="19.28515625" style="680" customWidth="1"/>
    <col min="3485" max="3499" width="0" style="680" hidden="1" customWidth="1"/>
    <col min="3500" max="3500" width="18.28515625" style="680" customWidth="1"/>
    <col min="3501" max="3501" width="17.28515625" style="680" customWidth="1"/>
    <col min="3502" max="3502" width="18.7109375" style="680" customWidth="1"/>
    <col min="3503" max="3503" width="18.28515625" style="680" customWidth="1"/>
    <col min="3504" max="3504" width="16.5703125" style="680" customWidth="1"/>
    <col min="3505" max="3505" width="16.42578125" style="680" customWidth="1"/>
    <col min="3506" max="3506" width="17.28515625" style="680" customWidth="1"/>
    <col min="3507" max="3507" width="15.7109375" style="680" customWidth="1"/>
    <col min="3508" max="3508" width="11.42578125" style="680"/>
    <col min="3509" max="3509" width="11.5703125" style="680" customWidth="1"/>
    <col min="3510" max="3510" width="18.7109375" style="680" customWidth="1"/>
    <col min="3511" max="3511" width="17.28515625" style="680" customWidth="1"/>
    <col min="3512" max="3512" width="11.42578125" style="680"/>
    <col min="3513" max="3513" width="15.28515625" style="680" customWidth="1"/>
    <col min="3514" max="3515" width="11.42578125" style="680"/>
    <col min="3516" max="3516" width="14" style="680" bestFit="1" customWidth="1"/>
    <col min="3517" max="3517" width="14.28515625" style="680" customWidth="1"/>
    <col min="3518" max="3519" width="15" style="680" bestFit="1" customWidth="1"/>
    <col min="3520" max="3520" width="14.7109375" style="680" bestFit="1" customWidth="1"/>
    <col min="3521" max="3522" width="11.42578125" style="680"/>
    <col min="3523" max="3523" width="17.7109375" style="680" customWidth="1"/>
    <col min="3524" max="3524" width="15.42578125" style="680" customWidth="1"/>
    <col min="3525" max="3683" width="11.42578125" style="680"/>
    <col min="3684" max="3684" width="3.7109375" style="680" customWidth="1"/>
    <col min="3685" max="3685" width="7.28515625" style="680" customWidth="1"/>
    <col min="3686" max="3686" width="38" style="680" customWidth="1"/>
    <col min="3687" max="3729" width="0" style="680" hidden="1" customWidth="1"/>
    <col min="3730" max="3730" width="18.28515625" style="680" customWidth="1"/>
    <col min="3731" max="3731" width="0" style="680" hidden="1" customWidth="1"/>
    <col min="3732" max="3732" width="20" style="680" customWidth="1"/>
    <col min="3733" max="3733" width="19.7109375" style="680" customWidth="1"/>
    <col min="3734" max="3734" width="19.5703125" style="680" customWidth="1"/>
    <col min="3735" max="3735" width="22.28515625" style="680" customWidth="1"/>
    <col min="3736" max="3736" width="19.7109375" style="680" customWidth="1"/>
    <col min="3737" max="3737" width="17.7109375" style="680" customWidth="1"/>
    <col min="3738" max="3738" width="21" style="680" customWidth="1"/>
    <col min="3739" max="3739" width="18.28515625" style="680" customWidth="1"/>
    <col min="3740" max="3740" width="19.28515625" style="680" customWidth="1"/>
    <col min="3741" max="3755" width="0" style="680" hidden="1" customWidth="1"/>
    <col min="3756" max="3756" width="18.28515625" style="680" customWidth="1"/>
    <col min="3757" max="3757" width="17.28515625" style="680" customWidth="1"/>
    <col min="3758" max="3758" width="18.7109375" style="680" customWidth="1"/>
    <col min="3759" max="3759" width="18.28515625" style="680" customWidth="1"/>
    <col min="3760" max="3760" width="16.5703125" style="680" customWidth="1"/>
    <col min="3761" max="3761" width="16.42578125" style="680" customWidth="1"/>
    <col min="3762" max="3762" width="17.28515625" style="680" customWidth="1"/>
    <col min="3763" max="3763" width="15.7109375" style="680" customWidth="1"/>
    <col min="3764" max="3764" width="11.42578125" style="680"/>
    <col min="3765" max="3765" width="11.5703125" style="680" customWidth="1"/>
    <col min="3766" max="3766" width="18.7109375" style="680" customWidth="1"/>
    <col min="3767" max="3767" width="17.28515625" style="680" customWidth="1"/>
    <col min="3768" max="3768" width="11.42578125" style="680"/>
    <col min="3769" max="3769" width="15.28515625" style="680" customWidth="1"/>
    <col min="3770" max="3771" width="11.42578125" style="680"/>
    <col min="3772" max="3772" width="14" style="680" bestFit="1" customWidth="1"/>
    <col min="3773" max="3773" width="14.28515625" style="680" customWidth="1"/>
    <col min="3774" max="3775" width="15" style="680" bestFit="1" customWidth="1"/>
    <col min="3776" max="3776" width="14.7109375" style="680" bestFit="1" customWidth="1"/>
    <col min="3777" max="3778" width="11.42578125" style="680"/>
    <col min="3779" max="3779" width="17.7109375" style="680" customWidth="1"/>
    <col min="3780" max="3780" width="15.42578125" style="680" customWidth="1"/>
    <col min="3781" max="3939" width="11.42578125" style="680"/>
    <col min="3940" max="3940" width="3.7109375" style="680" customWidth="1"/>
    <col min="3941" max="3941" width="7.28515625" style="680" customWidth="1"/>
    <col min="3942" max="3942" width="38" style="680" customWidth="1"/>
    <col min="3943" max="3985" width="0" style="680" hidden="1" customWidth="1"/>
    <col min="3986" max="3986" width="18.28515625" style="680" customWidth="1"/>
    <col min="3987" max="3987" width="0" style="680" hidden="1" customWidth="1"/>
    <col min="3988" max="3988" width="20" style="680" customWidth="1"/>
    <col min="3989" max="3989" width="19.7109375" style="680" customWidth="1"/>
    <col min="3990" max="3990" width="19.5703125" style="680" customWidth="1"/>
    <col min="3991" max="3991" width="22.28515625" style="680" customWidth="1"/>
    <col min="3992" max="3992" width="19.7109375" style="680" customWidth="1"/>
    <col min="3993" max="3993" width="17.7109375" style="680" customWidth="1"/>
    <col min="3994" max="3994" width="21" style="680" customWidth="1"/>
    <col min="3995" max="3995" width="18.28515625" style="680" customWidth="1"/>
    <col min="3996" max="3996" width="19.28515625" style="680" customWidth="1"/>
    <col min="3997" max="4011" width="0" style="680" hidden="1" customWidth="1"/>
    <col min="4012" max="4012" width="18.28515625" style="680" customWidth="1"/>
    <col min="4013" max="4013" width="17.28515625" style="680" customWidth="1"/>
    <col min="4014" max="4014" width="18.7109375" style="680" customWidth="1"/>
    <col min="4015" max="4015" width="18.28515625" style="680" customWidth="1"/>
    <col min="4016" max="4016" width="16.5703125" style="680" customWidth="1"/>
    <col min="4017" max="4017" width="16.42578125" style="680" customWidth="1"/>
    <col min="4018" max="4018" width="17.28515625" style="680" customWidth="1"/>
    <col min="4019" max="4019" width="15.7109375" style="680" customWidth="1"/>
    <col min="4020" max="4020" width="11.42578125" style="680"/>
    <col min="4021" max="4021" width="11.5703125" style="680" customWidth="1"/>
    <col min="4022" max="4022" width="18.7109375" style="680" customWidth="1"/>
    <col min="4023" max="4023" width="17.28515625" style="680" customWidth="1"/>
    <col min="4024" max="4024" width="11.42578125" style="680"/>
    <col min="4025" max="4025" width="15.28515625" style="680" customWidth="1"/>
    <col min="4026" max="4027" width="11.42578125" style="680"/>
    <col min="4028" max="4028" width="14" style="680" bestFit="1" customWidth="1"/>
    <col min="4029" max="4029" width="14.28515625" style="680" customWidth="1"/>
    <col min="4030" max="4031" width="15" style="680" bestFit="1" customWidth="1"/>
    <col min="4032" max="4032" width="14.7109375" style="680" bestFit="1" customWidth="1"/>
    <col min="4033" max="4034" width="11.42578125" style="680"/>
    <col min="4035" max="4035" width="17.7109375" style="680" customWidth="1"/>
    <col min="4036" max="4036" width="15.42578125" style="680" customWidth="1"/>
    <col min="4037" max="4195" width="11.42578125" style="680"/>
    <col min="4196" max="4196" width="3.7109375" style="680" customWidth="1"/>
    <col min="4197" max="4197" width="7.28515625" style="680" customWidth="1"/>
    <col min="4198" max="4198" width="38" style="680" customWidth="1"/>
    <col min="4199" max="4241" width="0" style="680" hidden="1" customWidth="1"/>
    <col min="4242" max="4242" width="18.28515625" style="680" customWidth="1"/>
    <col min="4243" max="4243" width="0" style="680" hidden="1" customWidth="1"/>
    <col min="4244" max="4244" width="20" style="680" customWidth="1"/>
    <col min="4245" max="4245" width="19.7109375" style="680" customWidth="1"/>
    <col min="4246" max="4246" width="19.5703125" style="680" customWidth="1"/>
    <col min="4247" max="4247" width="22.28515625" style="680" customWidth="1"/>
    <col min="4248" max="4248" width="19.7109375" style="680" customWidth="1"/>
    <col min="4249" max="4249" width="17.7109375" style="680" customWidth="1"/>
    <col min="4250" max="4250" width="21" style="680" customWidth="1"/>
    <col min="4251" max="4251" width="18.28515625" style="680" customWidth="1"/>
    <col min="4252" max="4252" width="19.28515625" style="680" customWidth="1"/>
    <col min="4253" max="4267" width="0" style="680" hidden="1" customWidth="1"/>
    <col min="4268" max="4268" width="18.28515625" style="680" customWidth="1"/>
    <col min="4269" max="4269" width="17.28515625" style="680" customWidth="1"/>
    <col min="4270" max="4270" width="18.7109375" style="680" customWidth="1"/>
    <col min="4271" max="4271" width="18.28515625" style="680" customWidth="1"/>
    <col min="4272" max="4272" width="16.5703125" style="680" customWidth="1"/>
    <col min="4273" max="4273" width="16.42578125" style="680" customWidth="1"/>
    <col min="4274" max="4274" width="17.28515625" style="680" customWidth="1"/>
    <col min="4275" max="4275" width="15.7109375" style="680" customWidth="1"/>
    <col min="4276" max="4276" width="11.42578125" style="680"/>
    <col min="4277" max="4277" width="11.5703125" style="680" customWidth="1"/>
    <col min="4278" max="4278" width="18.7109375" style="680" customWidth="1"/>
    <col min="4279" max="4279" width="17.28515625" style="680" customWidth="1"/>
    <col min="4280" max="4280" width="11.42578125" style="680"/>
    <col min="4281" max="4281" width="15.28515625" style="680" customWidth="1"/>
    <col min="4282" max="4283" width="11.42578125" style="680"/>
    <col min="4284" max="4284" width="14" style="680" bestFit="1" customWidth="1"/>
    <col min="4285" max="4285" width="14.28515625" style="680" customWidth="1"/>
    <col min="4286" max="4287" width="15" style="680" bestFit="1" customWidth="1"/>
    <col min="4288" max="4288" width="14.7109375" style="680" bestFit="1" customWidth="1"/>
    <col min="4289" max="4290" width="11.42578125" style="680"/>
    <col min="4291" max="4291" width="17.7109375" style="680" customWidth="1"/>
    <col min="4292" max="4292" width="15.42578125" style="680" customWidth="1"/>
    <col min="4293" max="4451" width="11.42578125" style="680"/>
    <col min="4452" max="4452" width="3.7109375" style="680" customWidth="1"/>
    <col min="4453" max="4453" width="7.28515625" style="680" customWidth="1"/>
    <col min="4454" max="4454" width="38" style="680" customWidth="1"/>
    <col min="4455" max="4497" width="0" style="680" hidden="1" customWidth="1"/>
    <col min="4498" max="4498" width="18.28515625" style="680" customWidth="1"/>
    <col min="4499" max="4499" width="0" style="680" hidden="1" customWidth="1"/>
    <col min="4500" max="4500" width="20" style="680" customWidth="1"/>
    <col min="4501" max="4501" width="19.7109375" style="680" customWidth="1"/>
    <col min="4502" max="4502" width="19.5703125" style="680" customWidth="1"/>
    <col min="4503" max="4503" width="22.28515625" style="680" customWidth="1"/>
    <col min="4504" max="4504" width="19.7109375" style="680" customWidth="1"/>
    <col min="4505" max="4505" width="17.7109375" style="680" customWidth="1"/>
    <col min="4506" max="4506" width="21" style="680" customWidth="1"/>
    <col min="4507" max="4507" width="18.28515625" style="680" customWidth="1"/>
    <col min="4508" max="4508" width="19.28515625" style="680" customWidth="1"/>
    <col min="4509" max="4523" width="0" style="680" hidden="1" customWidth="1"/>
    <col min="4524" max="4524" width="18.28515625" style="680" customWidth="1"/>
    <col min="4525" max="4525" width="17.28515625" style="680" customWidth="1"/>
    <col min="4526" max="4526" width="18.7109375" style="680" customWidth="1"/>
    <col min="4527" max="4527" width="18.28515625" style="680" customWidth="1"/>
    <col min="4528" max="4528" width="16.5703125" style="680" customWidth="1"/>
    <col min="4529" max="4529" width="16.42578125" style="680" customWidth="1"/>
    <col min="4530" max="4530" width="17.28515625" style="680" customWidth="1"/>
    <col min="4531" max="4531" width="15.7109375" style="680" customWidth="1"/>
    <col min="4532" max="4532" width="11.42578125" style="680"/>
    <col min="4533" max="4533" width="11.5703125" style="680" customWidth="1"/>
    <col min="4534" max="4534" width="18.7109375" style="680" customWidth="1"/>
    <col min="4535" max="4535" width="17.28515625" style="680" customWidth="1"/>
    <col min="4536" max="4536" width="11.42578125" style="680"/>
    <col min="4537" max="4537" width="15.28515625" style="680" customWidth="1"/>
    <col min="4538" max="4539" width="11.42578125" style="680"/>
    <col min="4540" max="4540" width="14" style="680" bestFit="1" customWidth="1"/>
    <col min="4541" max="4541" width="14.28515625" style="680" customWidth="1"/>
    <col min="4542" max="4543" width="15" style="680" bestFit="1" customWidth="1"/>
    <col min="4544" max="4544" width="14.7109375" style="680" bestFit="1" customWidth="1"/>
    <col min="4545" max="4546" width="11.42578125" style="680"/>
    <col min="4547" max="4547" width="17.7109375" style="680" customWidth="1"/>
    <col min="4548" max="4548" width="15.42578125" style="680" customWidth="1"/>
    <col min="4549" max="4707" width="11.42578125" style="680"/>
    <col min="4708" max="4708" width="3.7109375" style="680" customWidth="1"/>
    <col min="4709" max="4709" width="7.28515625" style="680" customWidth="1"/>
    <col min="4710" max="4710" width="38" style="680" customWidth="1"/>
    <col min="4711" max="4753" width="0" style="680" hidden="1" customWidth="1"/>
    <col min="4754" max="4754" width="18.28515625" style="680" customWidth="1"/>
    <col min="4755" max="4755" width="0" style="680" hidden="1" customWidth="1"/>
    <col min="4756" max="4756" width="20" style="680" customWidth="1"/>
    <col min="4757" max="4757" width="19.7109375" style="680" customWidth="1"/>
    <col min="4758" max="4758" width="19.5703125" style="680" customWidth="1"/>
    <col min="4759" max="4759" width="22.28515625" style="680" customWidth="1"/>
    <col min="4760" max="4760" width="19.7109375" style="680" customWidth="1"/>
    <col min="4761" max="4761" width="17.7109375" style="680" customWidth="1"/>
    <col min="4762" max="4762" width="21" style="680" customWidth="1"/>
    <col min="4763" max="4763" width="18.28515625" style="680" customWidth="1"/>
    <col min="4764" max="4764" width="19.28515625" style="680" customWidth="1"/>
    <col min="4765" max="4779" width="0" style="680" hidden="1" customWidth="1"/>
    <col min="4780" max="4780" width="18.28515625" style="680" customWidth="1"/>
    <col min="4781" max="4781" width="17.28515625" style="680" customWidth="1"/>
    <col min="4782" max="4782" width="18.7109375" style="680" customWidth="1"/>
    <col min="4783" max="4783" width="18.28515625" style="680" customWidth="1"/>
    <col min="4784" max="4784" width="16.5703125" style="680" customWidth="1"/>
    <col min="4785" max="4785" width="16.42578125" style="680" customWidth="1"/>
    <col min="4786" max="4786" width="17.28515625" style="680" customWidth="1"/>
    <col min="4787" max="4787" width="15.7109375" style="680" customWidth="1"/>
    <col min="4788" max="4788" width="11.42578125" style="680"/>
    <col min="4789" max="4789" width="11.5703125" style="680" customWidth="1"/>
    <col min="4790" max="4790" width="18.7109375" style="680" customWidth="1"/>
    <col min="4791" max="4791" width="17.28515625" style="680" customWidth="1"/>
    <col min="4792" max="4792" width="11.42578125" style="680"/>
    <col min="4793" max="4793" width="15.28515625" style="680" customWidth="1"/>
    <col min="4794" max="4795" width="11.42578125" style="680"/>
    <col min="4796" max="4796" width="14" style="680" bestFit="1" customWidth="1"/>
    <col min="4797" max="4797" width="14.28515625" style="680" customWidth="1"/>
    <col min="4798" max="4799" width="15" style="680" bestFit="1" customWidth="1"/>
    <col min="4800" max="4800" width="14.7109375" style="680" bestFit="1" customWidth="1"/>
    <col min="4801" max="4802" width="11.42578125" style="680"/>
    <col min="4803" max="4803" width="17.7109375" style="680" customWidth="1"/>
    <col min="4804" max="4804" width="15.42578125" style="680" customWidth="1"/>
    <col min="4805" max="4963" width="11.42578125" style="680"/>
    <col min="4964" max="4964" width="3.7109375" style="680" customWidth="1"/>
    <col min="4965" max="4965" width="7.28515625" style="680" customWidth="1"/>
    <col min="4966" max="4966" width="38" style="680" customWidth="1"/>
    <col min="4967" max="5009" width="0" style="680" hidden="1" customWidth="1"/>
    <col min="5010" max="5010" width="18.28515625" style="680" customWidth="1"/>
    <col min="5011" max="5011" width="0" style="680" hidden="1" customWidth="1"/>
    <col min="5012" max="5012" width="20" style="680" customWidth="1"/>
    <col min="5013" max="5013" width="19.7109375" style="680" customWidth="1"/>
    <col min="5014" max="5014" width="19.5703125" style="680" customWidth="1"/>
    <col min="5015" max="5015" width="22.28515625" style="680" customWidth="1"/>
    <col min="5016" max="5016" width="19.7109375" style="680" customWidth="1"/>
    <col min="5017" max="5017" width="17.7109375" style="680" customWidth="1"/>
    <col min="5018" max="5018" width="21" style="680" customWidth="1"/>
    <col min="5019" max="5019" width="18.28515625" style="680" customWidth="1"/>
    <col min="5020" max="5020" width="19.28515625" style="680" customWidth="1"/>
    <col min="5021" max="5035" width="0" style="680" hidden="1" customWidth="1"/>
    <col min="5036" max="5036" width="18.28515625" style="680" customWidth="1"/>
    <col min="5037" max="5037" width="17.28515625" style="680" customWidth="1"/>
    <col min="5038" max="5038" width="18.7109375" style="680" customWidth="1"/>
    <col min="5039" max="5039" width="18.28515625" style="680" customWidth="1"/>
    <col min="5040" max="5040" width="16.5703125" style="680" customWidth="1"/>
    <col min="5041" max="5041" width="16.42578125" style="680" customWidth="1"/>
    <col min="5042" max="5042" width="17.28515625" style="680" customWidth="1"/>
    <col min="5043" max="5043" width="15.7109375" style="680" customWidth="1"/>
    <col min="5044" max="5044" width="11.42578125" style="680"/>
    <col min="5045" max="5045" width="11.5703125" style="680" customWidth="1"/>
    <col min="5046" max="5046" width="18.7109375" style="680" customWidth="1"/>
    <col min="5047" max="5047" width="17.28515625" style="680" customWidth="1"/>
    <col min="5048" max="5048" width="11.42578125" style="680"/>
    <col min="5049" max="5049" width="15.28515625" style="680" customWidth="1"/>
    <col min="5050" max="5051" width="11.42578125" style="680"/>
    <col min="5052" max="5052" width="14" style="680" bestFit="1" customWidth="1"/>
    <col min="5053" max="5053" width="14.28515625" style="680" customWidth="1"/>
    <col min="5054" max="5055" width="15" style="680" bestFit="1" customWidth="1"/>
    <col min="5056" max="5056" width="14.7109375" style="680" bestFit="1" customWidth="1"/>
    <col min="5057" max="5058" width="11.42578125" style="680"/>
    <col min="5059" max="5059" width="17.7109375" style="680" customWidth="1"/>
    <col min="5060" max="5060" width="15.42578125" style="680" customWidth="1"/>
    <col min="5061" max="5219" width="11.42578125" style="680"/>
    <col min="5220" max="5220" width="3.7109375" style="680" customWidth="1"/>
    <col min="5221" max="5221" width="7.28515625" style="680" customWidth="1"/>
    <col min="5222" max="5222" width="38" style="680" customWidth="1"/>
    <col min="5223" max="5265" width="0" style="680" hidden="1" customWidth="1"/>
    <col min="5266" max="5266" width="18.28515625" style="680" customWidth="1"/>
    <col min="5267" max="5267" width="0" style="680" hidden="1" customWidth="1"/>
    <col min="5268" max="5268" width="20" style="680" customWidth="1"/>
    <col min="5269" max="5269" width="19.7109375" style="680" customWidth="1"/>
    <col min="5270" max="5270" width="19.5703125" style="680" customWidth="1"/>
    <col min="5271" max="5271" width="22.28515625" style="680" customWidth="1"/>
    <col min="5272" max="5272" width="19.7109375" style="680" customWidth="1"/>
    <col min="5273" max="5273" width="17.7109375" style="680" customWidth="1"/>
    <col min="5274" max="5274" width="21" style="680" customWidth="1"/>
    <col min="5275" max="5275" width="18.28515625" style="680" customWidth="1"/>
    <col min="5276" max="5276" width="19.28515625" style="680" customWidth="1"/>
    <col min="5277" max="5291" width="0" style="680" hidden="1" customWidth="1"/>
    <col min="5292" max="5292" width="18.28515625" style="680" customWidth="1"/>
    <col min="5293" max="5293" width="17.28515625" style="680" customWidth="1"/>
    <col min="5294" max="5294" width="18.7109375" style="680" customWidth="1"/>
    <col min="5295" max="5295" width="18.28515625" style="680" customWidth="1"/>
    <col min="5296" max="5296" width="16.5703125" style="680" customWidth="1"/>
    <col min="5297" max="5297" width="16.42578125" style="680" customWidth="1"/>
    <col min="5298" max="5298" width="17.28515625" style="680" customWidth="1"/>
    <col min="5299" max="5299" width="15.7109375" style="680" customWidth="1"/>
    <col min="5300" max="5300" width="11.42578125" style="680"/>
    <col min="5301" max="5301" width="11.5703125" style="680" customWidth="1"/>
    <col min="5302" max="5302" width="18.7109375" style="680" customWidth="1"/>
    <col min="5303" max="5303" width="17.28515625" style="680" customWidth="1"/>
    <col min="5304" max="5304" width="11.42578125" style="680"/>
    <col min="5305" max="5305" width="15.28515625" style="680" customWidth="1"/>
    <col min="5306" max="5307" width="11.42578125" style="680"/>
    <col min="5308" max="5308" width="14" style="680" bestFit="1" customWidth="1"/>
    <col min="5309" max="5309" width="14.28515625" style="680" customWidth="1"/>
    <col min="5310" max="5311" width="15" style="680" bestFit="1" customWidth="1"/>
    <col min="5312" max="5312" width="14.7109375" style="680" bestFit="1" customWidth="1"/>
    <col min="5313" max="5314" width="11.42578125" style="680"/>
    <col min="5315" max="5315" width="17.7109375" style="680" customWidth="1"/>
    <col min="5316" max="5316" width="15.42578125" style="680" customWidth="1"/>
    <col min="5317" max="5475" width="11.42578125" style="680"/>
    <col min="5476" max="5476" width="3.7109375" style="680" customWidth="1"/>
    <col min="5477" max="5477" width="7.28515625" style="680" customWidth="1"/>
    <col min="5478" max="5478" width="38" style="680" customWidth="1"/>
    <col min="5479" max="5521" width="0" style="680" hidden="1" customWidth="1"/>
    <col min="5522" max="5522" width="18.28515625" style="680" customWidth="1"/>
    <col min="5523" max="5523" width="0" style="680" hidden="1" customWidth="1"/>
    <col min="5524" max="5524" width="20" style="680" customWidth="1"/>
    <col min="5525" max="5525" width="19.7109375" style="680" customWidth="1"/>
    <col min="5526" max="5526" width="19.5703125" style="680" customWidth="1"/>
    <col min="5527" max="5527" width="22.28515625" style="680" customWidth="1"/>
    <col min="5528" max="5528" width="19.7109375" style="680" customWidth="1"/>
    <col min="5529" max="5529" width="17.7109375" style="680" customWidth="1"/>
    <col min="5530" max="5530" width="21" style="680" customWidth="1"/>
    <col min="5531" max="5531" width="18.28515625" style="680" customWidth="1"/>
    <col min="5532" max="5532" width="19.28515625" style="680" customWidth="1"/>
    <col min="5533" max="5547" width="0" style="680" hidden="1" customWidth="1"/>
    <col min="5548" max="5548" width="18.28515625" style="680" customWidth="1"/>
    <col min="5549" max="5549" width="17.28515625" style="680" customWidth="1"/>
    <col min="5550" max="5550" width="18.7109375" style="680" customWidth="1"/>
    <col min="5551" max="5551" width="18.28515625" style="680" customWidth="1"/>
    <col min="5552" max="5552" width="16.5703125" style="680" customWidth="1"/>
    <col min="5553" max="5553" width="16.42578125" style="680" customWidth="1"/>
    <col min="5554" max="5554" width="17.28515625" style="680" customWidth="1"/>
    <col min="5555" max="5555" width="15.7109375" style="680" customWidth="1"/>
    <col min="5556" max="5556" width="11.42578125" style="680"/>
    <col min="5557" max="5557" width="11.5703125" style="680" customWidth="1"/>
    <col min="5558" max="5558" width="18.7109375" style="680" customWidth="1"/>
    <col min="5559" max="5559" width="17.28515625" style="680" customWidth="1"/>
    <col min="5560" max="5560" width="11.42578125" style="680"/>
    <col min="5561" max="5561" width="15.28515625" style="680" customWidth="1"/>
    <col min="5562" max="5563" width="11.42578125" style="680"/>
    <col min="5564" max="5564" width="14" style="680" bestFit="1" customWidth="1"/>
    <col min="5565" max="5565" width="14.28515625" style="680" customWidth="1"/>
    <col min="5566" max="5567" width="15" style="680" bestFit="1" customWidth="1"/>
    <col min="5568" max="5568" width="14.7109375" style="680" bestFit="1" customWidth="1"/>
    <col min="5569" max="5570" width="11.42578125" style="680"/>
    <col min="5571" max="5571" width="17.7109375" style="680" customWidth="1"/>
    <col min="5572" max="5572" width="15.42578125" style="680" customWidth="1"/>
    <col min="5573" max="5731" width="11.42578125" style="680"/>
    <col min="5732" max="5732" width="3.7109375" style="680" customWidth="1"/>
    <col min="5733" max="5733" width="7.28515625" style="680" customWidth="1"/>
    <col min="5734" max="5734" width="38" style="680" customWidth="1"/>
    <col min="5735" max="5777" width="0" style="680" hidden="1" customWidth="1"/>
    <col min="5778" max="5778" width="18.28515625" style="680" customWidth="1"/>
    <col min="5779" max="5779" width="0" style="680" hidden="1" customWidth="1"/>
    <col min="5780" max="5780" width="20" style="680" customWidth="1"/>
    <col min="5781" max="5781" width="19.7109375" style="680" customWidth="1"/>
    <col min="5782" max="5782" width="19.5703125" style="680" customWidth="1"/>
    <col min="5783" max="5783" width="22.28515625" style="680" customWidth="1"/>
    <col min="5784" max="5784" width="19.7109375" style="680" customWidth="1"/>
    <col min="5785" max="5785" width="17.7109375" style="680" customWidth="1"/>
    <col min="5786" max="5786" width="21" style="680" customWidth="1"/>
    <col min="5787" max="5787" width="18.28515625" style="680" customWidth="1"/>
    <col min="5788" max="5788" width="19.28515625" style="680" customWidth="1"/>
    <col min="5789" max="5803" width="0" style="680" hidden="1" customWidth="1"/>
    <col min="5804" max="5804" width="18.28515625" style="680" customWidth="1"/>
    <col min="5805" max="5805" width="17.28515625" style="680" customWidth="1"/>
    <col min="5806" max="5806" width="18.7109375" style="680" customWidth="1"/>
    <col min="5807" max="5807" width="18.28515625" style="680" customWidth="1"/>
    <col min="5808" max="5808" width="16.5703125" style="680" customWidth="1"/>
    <col min="5809" max="5809" width="16.42578125" style="680" customWidth="1"/>
    <col min="5810" max="5810" width="17.28515625" style="680" customWidth="1"/>
    <col min="5811" max="5811" width="15.7109375" style="680" customWidth="1"/>
    <col min="5812" max="5812" width="11.42578125" style="680"/>
    <col min="5813" max="5813" width="11.5703125" style="680" customWidth="1"/>
    <col min="5814" max="5814" width="18.7109375" style="680" customWidth="1"/>
    <col min="5815" max="5815" width="17.28515625" style="680" customWidth="1"/>
    <col min="5816" max="5816" width="11.42578125" style="680"/>
    <col min="5817" max="5817" width="15.28515625" style="680" customWidth="1"/>
    <col min="5818" max="5819" width="11.42578125" style="680"/>
    <col min="5820" max="5820" width="14" style="680" bestFit="1" customWidth="1"/>
    <col min="5821" max="5821" width="14.28515625" style="680" customWidth="1"/>
    <col min="5822" max="5823" width="15" style="680" bestFit="1" customWidth="1"/>
    <col min="5824" max="5824" width="14.7109375" style="680" bestFit="1" customWidth="1"/>
    <col min="5825" max="5826" width="11.42578125" style="680"/>
    <col min="5827" max="5827" width="17.7109375" style="680" customWidth="1"/>
    <col min="5828" max="5828" width="15.42578125" style="680" customWidth="1"/>
    <col min="5829" max="5987" width="11.42578125" style="680"/>
    <col min="5988" max="5988" width="3.7109375" style="680" customWidth="1"/>
    <col min="5989" max="5989" width="7.28515625" style="680" customWidth="1"/>
    <col min="5990" max="5990" width="38" style="680" customWidth="1"/>
    <col min="5991" max="6033" width="0" style="680" hidden="1" customWidth="1"/>
    <col min="6034" max="6034" width="18.28515625" style="680" customWidth="1"/>
    <col min="6035" max="6035" width="0" style="680" hidden="1" customWidth="1"/>
    <col min="6036" max="6036" width="20" style="680" customWidth="1"/>
    <col min="6037" max="6037" width="19.7109375" style="680" customWidth="1"/>
    <col min="6038" max="6038" width="19.5703125" style="680" customWidth="1"/>
    <col min="6039" max="6039" width="22.28515625" style="680" customWidth="1"/>
    <col min="6040" max="6040" width="19.7109375" style="680" customWidth="1"/>
    <col min="6041" max="6041" width="17.7109375" style="680" customWidth="1"/>
    <col min="6042" max="6042" width="21" style="680" customWidth="1"/>
    <col min="6043" max="6043" width="18.28515625" style="680" customWidth="1"/>
    <col min="6044" max="6044" width="19.28515625" style="680" customWidth="1"/>
    <col min="6045" max="6059" width="0" style="680" hidden="1" customWidth="1"/>
    <col min="6060" max="6060" width="18.28515625" style="680" customWidth="1"/>
    <col min="6061" max="6061" width="17.28515625" style="680" customWidth="1"/>
    <col min="6062" max="6062" width="18.7109375" style="680" customWidth="1"/>
    <col min="6063" max="6063" width="18.28515625" style="680" customWidth="1"/>
    <col min="6064" max="6064" width="16.5703125" style="680" customWidth="1"/>
    <col min="6065" max="6065" width="16.42578125" style="680" customWidth="1"/>
    <col min="6066" max="6066" width="17.28515625" style="680" customWidth="1"/>
    <col min="6067" max="6067" width="15.7109375" style="680" customWidth="1"/>
    <col min="6068" max="6068" width="11.42578125" style="680"/>
    <col min="6069" max="6069" width="11.5703125" style="680" customWidth="1"/>
    <col min="6070" max="6070" width="18.7109375" style="680" customWidth="1"/>
    <col min="6071" max="6071" width="17.28515625" style="680" customWidth="1"/>
    <col min="6072" max="6072" width="11.42578125" style="680"/>
    <col min="6073" max="6073" width="15.28515625" style="680" customWidth="1"/>
    <col min="6074" max="6075" width="11.42578125" style="680"/>
    <col min="6076" max="6076" width="14" style="680" bestFit="1" customWidth="1"/>
    <col min="6077" max="6077" width="14.28515625" style="680" customWidth="1"/>
    <col min="6078" max="6079" width="15" style="680" bestFit="1" customWidth="1"/>
    <col min="6080" max="6080" width="14.7109375" style="680" bestFit="1" customWidth="1"/>
    <col min="6081" max="6082" width="11.42578125" style="680"/>
    <col min="6083" max="6083" width="17.7109375" style="680" customWidth="1"/>
    <col min="6084" max="6084" width="15.42578125" style="680" customWidth="1"/>
    <col min="6085" max="6243" width="11.42578125" style="680"/>
    <col min="6244" max="6244" width="3.7109375" style="680" customWidth="1"/>
    <col min="6245" max="6245" width="7.28515625" style="680" customWidth="1"/>
    <col min="6246" max="6246" width="38" style="680" customWidth="1"/>
    <col min="6247" max="6289" width="0" style="680" hidden="1" customWidth="1"/>
    <col min="6290" max="6290" width="18.28515625" style="680" customWidth="1"/>
    <col min="6291" max="6291" width="0" style="680" hidden="1" customWidth="1"/>
    <col min="6292" max="6292" width="20" style="680" customWidth="1"/>
    <col min="6293" max="6293" width="19.7109375" style="680" customWidth="1"/>
    <col min="6294" max="6294" width="19.5703125" style="680" customWidth="1"/>
    <col min="6295" max="6295" width="22.28515625" style="680" customWidth="1"/>
    <col min="6296" max="6296" width="19.7109375" style="680" customWidth="1"/>
    <col min="6297" max="6297" width="17.7109375" style="680" customWidth="1"/>
    <col min="6298" max="6298" width="21" style="680" customWidth="1"/>
    <col min="6299" max="6299" width="18.28515625" style="680" customWidth="1"/>
    <col min="6300" max="6300" width="19.28515625" style="680" customWidth="1"/>
    <col min="6301" max="6315" width="0" style="680" hidden="1" customWidth="1"/>
    <col min="6316" max="6316" width="18.28515625" style="680" customWidth="1"/>
    <col min="6317" max="6317" width="17.28515625" style="680" customWidth="1"/>
    <col min="6318" max="6318" width="18.7109375" style="680" customWidth="1"/>
    <col min="6319" max="6319" width="18.28515625" style="680" customWidth="1"/>
    <col min="6320" max="6320" width="16.5703125" style="680" customWidth="1"/>
    <col min="6321" max="6321" width="16.42578125" style="680" customWidth="1"/>
    <col min="6322" max="6322" width="17.28515625" style="680" customWidth="1"/>
    <col min="6323" max="6323" width="15.7109375" style="680" customWidth="1"/>
    <col min="6324" max="6324" width="11.42578125" style="680"/>
    <col min="6325" max="6325" width="11.5703125" style="680" customWidth="1"/>
    <col min="6326" max="6326" width="18.7109375" style="680" customWidth="1"/>
    <col min="6327" max="6327" width="17.28515625" style="680" customWidth="1"/>
    <col min="6328" max="6328" width="11.42578125" style="680"/>
    <col min="6329" max="6329" width="15.28515625" style="680" customWidth="1"/>
    <col min="6330" max="6331" width="11.42578125" style="680"/>
    <col min="6332" max="6332" width="14" style="680" bestFit="1" customWidth="1"/>
    <col min="6333" max="6333" width="14.28515625" style="680" customWidth="1"/>
    <col min="6334" max="6335" width="15" style="680" bestFit="1" customWidth="1"/>
    <col min="6336" max="6336" width="14.7109375" style="680" bestFit="1" customWidth="1"/>
    <col min="6337" max="6338" width="11.42578125" style="680"/>
    <col min="6339" max="6339" width="17.7109375" style="680" customWidth="1"/>
    <col min="6340" max="6340" width="15.42578125" style="680" customWidth="1"/>
    <col min="6341" max="6499" width="11.42578125" style="680"/>
    <col min="6500" max="6500" width="3.7109375" style="680" customWidth="1"/>
    <col min="6501" max="6501" width="7.28515625" style="680" customWidth="1"/>
    <col min="6502" max="6502" width="38" style="680" customWidth="1"/>
    <col min="6503" max="6545" width="0" style="680" hidden="1" customWidth="1"/>
    <col min="6546" max="6546" width="18.28515625" style="680" customWidth="1"/>
    <col min="6547" max="6547" width="0" style="680" hidden="1" customWidth="1"/>
    <col min="6548" max="6548" width="20" style="680" customWidth="1"/>
    <col min="6549" max="6549" width="19.7109375" style="680" customWidth="1"/>
    <col min="6550" max="6550" width="19.5703125" style="680" customWidth="1"/>
    <col min="6551" max="6551" width="22.28515625" style="680" customWidth="1"/>
    <col min="6552" max="6552" width="19.7109375" style="680" customWidth="1"/>
    <col min="6553" max="6553" width="17.7109375" style="680" customWidth="1"/>
    <col min="6554" max="6554" width="21" style="680" customWidth="1"/>
    <col min="6555" max="6555" width="18.28515625" style="680" customWidth="1"/>
    <col min="6556" max="6556" width="19.28515625" style="680" customWidth="1"/>
    <col min="6557" max="6571" width="0" style="680" hidden="1" customWidth="1"/>
    <col min="6572" max="6572" width="18.28515625" style="680" customWidth="1"/>
    <col min="6573" max="6573" width="17.28515625" style="680" customWidth="1"/>
    <col min="6574" max="6574" width="18.7109375" style="680" customWidth="1"/>
    <col min="6575" max="6575" width="18.28515625" style="680" customWidth="1"/>
    <col min="6576" max="6576" width="16.5703125" style="680" customWidth="1"/>
    <col min="6577" max="6577" width="16.42578125" style="680" customWidth="1"/>
    <col min="6578" max="6578" width="17.28515625" style="680" customWidth="1"/>
    <col min="6579" max="6579" width="15.7109375" style="680" customWidth="1"/>
    <col min="6580" max="6580" width="11.42578125" style="680"/>
    <col min="6581" max="6581" width="11.5703125" style="680" customWidth="1"/>
    <col min="6582" max="6582" width="18.7109375" style="680" customWidth="1"/>
    <col min="6583" max="6583" width="17.28515625" style="680" customWidth="1"/>
    <col min="6584" max="6584" width="11.42578125" style="680"/>
    <col min="6585" max="6585" width="15.28515625" style="680" customWidth="1"/>
    <col min="6586" max="6587" width="11.42578125" style="680"/>
    <col min="6588" max="6588" width="14" style="680" bestFit="1" customWidth="1"/>
    <col min="6589" max="6589" width="14.28515625" style="680" customWidth="1"/>
    <col min="6590" max="6591" width="15" style="680" bestFit="1" customWidth="1"/>
    <col min="6592" max="6592" width="14.7109375" style="680" bestFit="1" customWidth="1"/>
    <col min="6593" max="6594" width="11.42578125" style="680"/>
    <col min="6595" max="6595" width="17.7109375" style="680" customWidth="1"/>
    <col min="6596" max="6596" width="15.42578125" style="680" customWidth="1"/>
    <col min="6597" max="6755" width="11.42578125" style="680"/>
    <col min="6756" max="6756" width="3.7109375" style="680" customWidth="1"/>
    <col min="6757" max="6757" width="7.28515625" style="680" customWidth="1"/>
    <col min="6758" max="6758" width="38" style="680" customWidth="1"/>
    <col min="6759" max="6801" width="0" style="680" hidden="1" customWidth="1"/>
    <col min="6802" max="6802" width="18.28515625" style="680" customWidth="1"/>
    <col min="6803" max="6803" width="0" style="680" hidden="1" customWidth="1"/>
    <col min="6804" max="6804" width="20" style="680" customWidth="1"/>
    <col min="6805" max="6805" width="19.7109375" style="680" customWidth="1"/>
    <col min="6806" max="6806" width="19.5703125" style="680" customWidth="1"/>
    <col min="6807" max="6807" width="22.28515625" style="680" customWidth="1"/>
    <col min="6808" max="6808" width="19.7109375" style="680" customWidth="1"/>
    <col min="6809" max="6809" width="17.7109375" style="680" customWidth="1"/>
    <col min="6810" max="6810" width="21" style="680" customWidth="1"/>
    <col min="6811" max="6811" width="18.28515625" style="680" customWidth="1"/>
    <col min="6812" max="6812" width="19.28515625" style="680" customWidth="1"/>
    <col min="6813" max="6827" width="0" style="680" hidden="1" customWidth="1"/>
    <col min="6828" max="6828" width="18.28515625" style="680" customWidth="1"/>
    <col min="6829" max="6829" width="17.28515625" style="680" customWidth="1"/>
    <col min="6830" max="6830" width="18.7109375" style="680" customWidth="1"/>
    <col min="6831" max="6831" width="18.28515625" style="680" customWidth="1"/>
    <col min="6832" max="6832" width="16.5703125" style="680" customWidth="1"/>
    <col min="6833" max="6833" width="16.42578125" style="680" customWidth="1"/>
    <col min="6834" max="6834" width="17.28515625" style="680" customWidth="1"/>
    <col min="6835" max="6835" width="15.7109375" style="680" customWidth="1"/>
    <col min="6836" max="6836" width="11.42578125" style="680"/>
    <col min="6837" max="6837" width="11.5703125" style="680" customWidth="1"/>
    <col min="6838" max="6838" width="18.7109375" style="680" customWidth="1"/>
    <col min="6839" max="6839" width="17.28515625" style="680" customWidth="1"/>
    <col min="6840" max="6840" width="11.42578125" style="680"/>
    <col min="6841" max="6841" width="15.28515625" style="680" customWidth="1"/>
    <col min="6842" max="6843" width="11.42578125" style="680"/>
    <col min="6844" max="6844" width="14" style="680" bestFit="1" customWidth="1"/>
    <col min="6845" max="6845" width="14.28515625" style="680" customWidth="1"/>
    <col min="6846" max="6847" width="15" style="680" bestFit="1" customWidth="1"/>
    <col min="6848" max="6848" width="14.7109375" style="680" bestFit="1" customWidth="1"/>
    <col min="6849" max="6850" width="11.42578125" style="680"/>
    <col min="6851" max="6851" width="17.7109375" style="680" customWidth="1"/>
    <col min="6852" max="6852" width="15.42578125" style="680" customWidth="1"/>
    <col min="6853" max="7011" width="11.42578125" style="680"/>
    <col min="7012" max="7012" width="3.7109375" style="680" customWidth="1"/>
    <col min="7013" max="7013" width="7.28515625" style="680" customWidth="1"/>
    <col min="7014" max="7014" width="38" style="680" customWidth="1"/>
    <col min="7015" max="7057" width="0" style="680" hidden="1" customWidth="1"/>
    <col min="7058" max="7058" width="18.28515625" style="680" customWidth="1"/>
    <col min="7059" max="7059" width="0" style="680" hidden="1" customWidth="1"/>
    <col min="7060" max="7060" width="20" style="680" customWidth="1"/>
    <col min="7061" max="7061" width="19.7109375" style="680" customWidth="1"/>
    <col min="7062" max="7062" width="19.5703125" style="680" customWidth="1"/>
    <col min="7063" max="7063" width="22.28515625" style="680" customWidth="1"/>
    <col min="7064" max="7064" width="19.7109375" style="680" customWidth="1"/>
    <col min="7065" max="7065" width="17.7109375" style="680" customWidth="1"/>
    <col min="7066" max="7066" width="21" style="680" customWidth="1"/>
    <col min="7067" max="7067" width="18.28515625" style="680" customWidth="1"/>
    <col min="7068" max="7068" width="19.28515625" style="680" customWidth="1"/>
    <col min="7069" max="7083" width="0" style="680" hidden="1" customWidth="1"/>
    <col min="7084" max="7084" width="18.28515625" style="680" customWidth="1"/>
    <col min="7085" max="7085" width="17.28515625" style="680" customWidth="1"/>
    <col min="7086" max="7086" width="18.7109375" style="680" customWidth="1"/>
    <col min="7087" max="7087" width="18.28515625" style="680" customWidth="1"/>
    <col min="7088" max="7088" width="16.5703125" style="680" customWidth="1"/>
    <col min="7089" max="7089" width="16.42578125" style="680" customWidth="1"/>
    <col min="7090" max="7090" width="17.28515625" style="680" customWidth="1"/>
    <col min="7091" max="7091" width="15.7109375" style="680" customWidth="1"/>
    <col min="7092" max="7092" width="11.42578125" style="680"/>
    <col min="7093" max="7093" width="11.5703125" style="680" customWidth="1"/>
    <col min="7094" max="7094" width="18.7109375" style="680" customWidth="1"/>
    <col min="7095" max="7095" width="17.28515625" style="680" customWidth="1"/>
    <col min="7096" max="7096" width="11.42578125" style="680"/>
    <col min="7097" max="7097" width="15.28515625" style="680" customWidth="1"/>
    <col min="7098" max="7099" width="11.42578125" style="680"/>
    <col min="7100" max="7100" width="14" style="680" bestFit="1" customWidth="1"/>
    <col min="7101" max="7101" width="14.28515625" style="680" customWidth="1"/>
    <col min="7102" max="7103" width="15" style="680" bestFit="1" customWidth="1"/>
    <col min="7104" max="7104" width="14.7109375" style="680" bestFit="1" customWidth="1"/>
    <col min="7105" max="7106" width="11.42578125" style="680"/>
    <col min="7107" max="7107" width="17.7109375" style="680" customWidth="1"/>
    <col min="7108" max="7108" width="15.42578125" style="680" customWidth="1"/>
    <col min="7109" max="7267" width="11.42578125" style="680"/>
    <col min="7268" max="7268" width="3.7109375" style="680" customWidth="1"/>
    <col min="7269" max="7269" width="7.28515625" style="680" customWidth="1"/>
    <col min="7270" max="7270" width="38" style="680" customWidth="1"/>
    <col min="7271" max="7313" width="0" style="680" hidden="1" customWidth="1"/>
    <col min="7314" max="7314" width="18.28515625" style="680" customWidth="1"/>
    <col min="7315" max="7315" width="0" style="680" hidden="1" customWidth="1"/>
    <col min="7316" max="7316" width="20" style="680" customWidth="1"/>
    <col min="7317" max="7317" width="19.7109375" style="680" customWidth="1"/>
    <col min="7318" max="7318" width="19.5703125" style="680" customWidth="1"/>
    <col min="7319" max="7319" width="22.28515625" style="680" customWidth="1"/>
    <col min="7320" max="7320" width="19.7109375" style="680" customWidth="1"/>
    <col min="7321" max="7321" width="17.7109375" style="680" customWidth="1"/>
    <col min="7322" max="7322" width="21" style="680" customWidth="1"/>
    <col min="7323" max="7323" width="18.28515625" style="680" customWidth="1"/>
    <col min="7324" max="7324" width="19.28515625" style="680" customWidth="1"/>
    <col min="7325" max="7339" width="0" style="680" hidden="1" customWidth="1"/>
    <col min="7340" max="7340" width="18.28515625" style="680" customWidth="1"/>
    <col min="7341" max="7341" width="17.28515625" style="680" customWidth="1"/>
    <col min="7342" max="7342" width="18.7109375" style="680" customWidth="1"/>
    <col min="7343" max="7343" width="18.28515625" style="680" customWidth="1"/>
    <col min="7344" max="7344" width="16.5703125" style="680" customWidth="1"/>
    <col min="7345" max="7345" width="16.42578125" style="680" customWidth="1"/>
    <col min="7346" max="7346" width="17.28515625" style="680" customWidth="1"/>
    <col min="7347" max="7347" width="15.7109375" style="680" customWidth="1"/>
    <col min="7348" max="7348" width="11.42578125" style="680"/>
    <col min="7349" max="7349" width="11.5703125" style="680" customWidth="1"/>
    <col min="7350" max="7350" width="18.7109375" style="680" customWidth="1"/>
    <col min="7351" max="7351" width="17.28515625" style="680" customWidth="1"/>
    <col min="7352" max="7352" width="11.42578125" style="680"/>
    <col min="7353" max="7353" width="15.28515625" style="680" customWidth="1"/>
    <col min="7354" max="7355" width="11.42578125" style="680"/>
    <col min="7356" max="7356" width="14" style="680" bestFit="1" customWidth="1"/>
    <col min="7357" max="7357" width="14.28515625" style="680" customWidth="1"/>
    <col min="7358" max="7359" width="15" style="680" bestFit="1" customWidth="1"/>
    <col min="7360" max="7360" width="14.7109375" style="680" bestFit="1" customWidth="1"/>
    <col min="7361" max="7362" width="11.42578125" style="680"/>
    <col min="7363" max="7363" width="17.7109375" style="680" customWidth="1"/>
    <col min="7364" max="7364" width="15.42578125" style="680" customWidth="1"/>
    <col min="7365" max="7523" width="11.42578125" style="680"/>
    <col min="7524" max="7524" width="3.7109375" style="680" customWidth="1"/>
    <col min="7525" max="7525" width="7.28515625" style="680" customWidth="1"/>
    <col min="7526" max="7526" width="38" style="680" customWidth="1"/>
    <col min="7527" max="7569" width="0" style="680" hidden="1" customWidth="1"/>
    <col min="7570" max="7570" width="18.28515625" style="680" customWidth="1"/>
    <col min="7571" max="7571" width="0" style="680" hidden="1" customWidth="1"/>
    <col min="7572" max="7572" width="20" style="680" customWidth="1"/>
    <col min="7573" max="7573" width="19.7109375" style="680" customWidth="1"/>
    <col min="7574" max="7574" width="19.5703125" style="680" customWidth="1"/>
    <col min="7575" max="7575" width="22.28515625" style="680" customWidth="1"/>
    <col min="7576" max="7576" width="19.7109375" style="680" customWidth="1"/>
    <col min="7577" max="7577" width="17.7109375" style="680" customWidth="1"/>
    <col min="7578" max="7578" width="21" style="680" customWidth="1"/>
    <col min="7579" max="7579" width="18.28515625" style="680" customWidth="1"/>
    <col min="7580" max="7580" width="19.28515625" style="680" customWidth="1"/>
    <col min="7581" max="7595" width="0" style="680" hidden="1" customWidth="1"/>
    <col min="7596" max="7596" width="18.28515625" style="680" customWidth="1"/>
    <col min="7597" max="7597" width="17.28515625" style="680" customWidth="1"/>
    <col min="7598" max="7598" width="18.7109375" style="680" customWidth="1"/>
    <col min="7599" max="7599" width="18.28515625" style="680" customWidth="1"/>
    <col min="7600" max="7600" width="16.5703125" style="680" customWidth="1"/>
    <col min="7601" max="7601" width="16.42578125" style="680" customWidth="1"/>
    <col min="7602" max="7602" width="17.28515625" style="680" customWidth="1"/>
    <col min="7603" max="7603" width="15.7109375" style="680" customWidth="1"/>
    <col min="7604" max="7604" width="11.42578125" style="680"/>
    <col min="7605" max="7605" width="11.5703125" style="680" customWidth="1"/>
    <col min="7606" max="7606" width="18.7109375" style="680" customWidth="1"/>
    <col min="7607" max="7607" width="17.28515625" style="680" customWidth="1"/>
    <col min="7608" max="7608" width="11.42578125" style="680"/>
    <col min="7609" max="7609" width="15.28515625" style="680" customWidth="1"/>
    <col min="7610" max="7611" width="11.42578125" style="680"/>
    <col min="7612" max="7612" width="14" style="680" bestFit="1" customWidth="1"/>
    <col min="7613" max="7613" width="14.28515625" style="680" customWidth="1"/>
    <col min="7614" max="7615" width="15" style="680" bestFit="1" customWidth="1"/>
    <col min="7616" max="7616" width="14.7109375" style="680" bestFit="1" customWidth="1"/>
    <col min="7617" max="7618" width="11.42578125" style="680"/>
    <col min="7619" max="7619" width="17.7109375" style="680" customWidth="1"/>
    <col min="7620" max="7620" width="15.42578125" style="680" customWidth="1"/>
    <col min="7621" max="7779" width="11.42578125" style="680"/>
    <col min="7780" max="7780" width="3.7109375" style="680" customWidth="1"/>
    <col min="7781" max="7781" width="7.28515625" style="680" customWidth="1"/>
    <col min="7782" max="7782" width="38" style="680" customWidth="1"/>
    <col min="7783" max="7825" width="0" style="680" hidden="1" customWidth="1"/>
    <col min="7826" max="7826" width="18.28515625" style="680" customWidth="1"/>
    <col min="7827" max="7827" width="0" style="680" hidden="1" customWidth="1"/>
    <col min="7828" max="7828" width="20" style="680" customWidth="1"/>
    <col min="7829" max="7829" width="19.7109375" style="680" customWidth="1"/>
    <col min="7830" max="7830" width="19.5703125" style="680" customWidth="1"/>
    <col min="7831" max="7831" width="22.28515625" style="680" customWidth="1"/>
    <col min="7832" max="7832" width="19.7109375" style="680" customWidth="1"/>
    <col min="7833" max="7833" width="17.7109375" style="680" customWidth="1"/>
    <col min="7834" max="7834" width="21" style="680" customWidth="1"/>
    <col min="7835" max="7835" width="18.28515625" style="680" customWidth="1"/>
    <col min="7836" max="7836" width="19.28515625" style="680" customWidth="1"/>
    <col min="7837" max="7851" width="0" style="680" hidden="1" customWidth="1"/>
    <col min="7852" max="7852" width="18.28515625" style="680" customWidth="1"/>
    <col min="7853" max="7853" width="17.28515625" style="680" customWidth="1"/>
    <col min="7854" max="7854" width="18.7109375" style="680" customWidth="1"/>
    <col min="7855" max="7855" width="18.28515625" style="680" customWidth="1"/>
    <col min="7856" max="7856" width="16.5703125" style="680" customWidth="1"/>
    <col min="7857" max="7857" width="16.42578125" style="680" customWidth="1"/>
    <col min="7858" max="7858" width="17.28515625" style="680" customWidth="1"/>
    <col min="7859" max="7859" width="15.7109375" style="680" customWidth="1"/>
    <col min="7860" max="7860" width="11.42578125" style="680"/>
    <col min="7861" max="7861" width="11.5703125" style="680" customWidth="1"/>
    <col min="7862" max="7862" width="18.7109375" style="680" customWidth="1"/>
    <col min="7863" max="7863" width="17.28515625" style="680" customWidth="1"/>
    <col min="7864" max="7864" width="11.42578125" style="680"/>
    <col min="7865" max="7865" width="15.28515625" style="680" customWidth="1"/>
    <col min="7866" max="7867" width="11.42578125" style="680"/>
    <col min="7868" max="7868" width="14" style="680" bestFit="1" customWidth="1"/>
    <col min="7869" max="7869" width="14.28515625" style="680" customWidth="1"/>
    <col min="7870" max="7871" width="15" style="680" bestFit="1" customWidth="1"/>
    <col min="7872" max="7872" width="14.7109375" style="680" bestFit="1" customWidth="1"/>
    <col min="7873" max="7874" width="11.42578125" style="680"/>
    <col min="7875" max="7875" width="17.7109375" style="680" customWidth="1"/>
    <col min="7876" max="7876" width="15.42578125" style="680" customWidth="1"/>
    <col min="7877" max="8035" width="11.42578125" style="680"/>
    <col min="8036" max="8036" width="3.7109375" style="680" customWidth="1"/>
    <col min="8037" max="8037" width="7.28515625" style="680" customWidth="1"/>
    <col min="8038" max="8038" width="38" style="680" customWidth="1"/>
    <col min="8039" max="8081" width="0" style="680" hidden="1" customWidth="1"/>
    <col min="8082" max="8082" width="18.28515625" style="680" customWidth="1"/>
    <col min="8083" max="8083" width="0" style="680" hidden="1" customWidth="1"/>
    <col min="8084" max="8084" width="20" style="680" customWidth="1"/>
    <col min="8085" max="8085" width="19.7109375" style="680" customWidth="1"/>
    <col min="8086" max="8086" width="19.5703125" style="680" customWidth="1"/>
    <col min="8087" max="8087" width="22.28515625" style="680" customWidth="1"/>
    <col min="8088" max="8088" width="19.7109375" style="680" customWidth="1"/>
    <col min="8089" max="8089" width="17.7109375" style="680" customWidth="1"/>
    <col min="8090" max="8090" width="21" style="680" customWidth="1"/>
    <col min="8091" max="8091" width="18.28515625" style="680" customWidth="1"/>
    <col min="8092" max="8092" width="19.28515625" style="680" customWidth="1"/>
    <col min="8093" max="8107" width="0" style="680" hidden="1" customWidth="1"/>
    <col min="8108" max="8108" width="18.28515625" style="680" customWidth="1"/>
    <col min="8109" max="8109" width="17.28515625" style="680" customWidth="1"/>
    <col min="8110" max="8110" width="18.7109375" style="680" customWidth="1"/>
    <col min="8111" max="8111" width="18.28515625" style="680" customWidth="1"/>
    <col min="8112" max="8112" width="16.5703125" style="680" customWidth="1"/>
    <col min="8113" max="8113" width="16.42578125" style="680" customWidth="1"/>
    <col min="8114" max="8114" width="17.28515625" style="680" customWidth="1"/>
    <col min="8115" max="8115" width="15.7109375" style="680" customWidth="1"/>
    <col min="8116" max="8116" width="11.42578125" style="680"/>
    <col min="8117" max="8117" width="11.5703125" style="680" customWidth="1"/>
    <col min="8118" max="8118" width="18.7109375" style="680" customWidth="1"/>
    <col min="8119" max="8119" width="17.28515625" style="680" customWidth="1"/>
    <col min="8120" max="8120" width="11.42578125" style="680"/>
    <col min="8121" max="8121" width="15.28515625" style="680" customWidth="1"/>
    <col min="8122" max="8123" width="11.42578125" style="680"/>
    <col min="8124" max="8124" width="14" style="680" bestFit="1" customWidth="1"/>
    <col min="8125" max="8125" width="14.28515625" style="680" customWidth="1"/>
    <col min="8126" max="8127" width="15" style="680" bestFit="1" customWidth="1"/>
    <col min="8128" max="8128" width="14.7109375" style="680" bestFit="1" customWidth="1"/>
    <col min="8129" max="8130" width="11.42578125" style="680"/>
    <col min="8131" max="8131" width="17.7109375" style="680" customWidth="1"/>
    <col min="8132" max="8132" width="15.42578125" style="680" customWidth="1"/>
    <col min="8133" max="8291" width="11.42578125" style="680"/>
    <col min="8292" max="8292" width="3.7109375" style="680" customWidth="1"/>
    <col min="8293" max="8293" width="7.28515625" style="680" customWidth="1"/>
    <col min="8294" max="8294" width="38" style="680" customWidth="1"/>
    <col min="8295" max="8337" width="0" style="680" hidden="1" customWidth="1"/>
    <col min="8338" max="8338" width="18.28515625" style="680" customWidth="1"/>
    <col min="8339" max="8339" width="0" style="680" hidden="1" customWidth="1"/>
    <col min="8340" max="8340" width="20" style="680" customWidth="1"/>
    <col min="8341" max="8341" width="19.7109375" style="680" customWidth="1"/>
    <col min="8342" max="8342" width="19.5703125" style="680" customWidth="1"/>
    <col min="8343" max="8343" width="22.28515625" style="680" customWidth="1"/>
    <col min="8344" max="8344" width="19.7109375" style="680" customWidth="1"/>
    <col min="8345" max="8345" width="17.7109375" style="680" customWidth="1"/>
    <col min="8346" max="8346" width="21" style="680" customWidth="1"/>
    <col min="8347" max="8347" width="18.28515625" style="680" customWidth="1"/>
    <col min="8348" max="8348" width="19.28515625" style="680" customWidth="1"/>
    <col min="8349" max="8363" width="0" style="680" hidden="1" customWidth="1"/>
    <col min="8364" max="8364" width="18.28515625" style="680" customWidth="1"/>
    <col min="8365" max="8365" width="17.28515625" style="680" customWidth="1"/>
    <col min="8366" max="8366" width="18.7109375" style="680" customWidth="1"/>
    <col min="8367" max="8367" width="18.28515625" style="680" customWidth="1"/>
    <col min="8368" max="8368" width="16.5703125" style="680" customWidth="1"/>
    <col min="8369" max="8369" width="16.42578125" style="680" customWidth="1"/>
    <col min="8370" max="8370" width="17.28515625" style="680" customWidth="1"/>
    <col min="8371" max="8371" width="15.7109375" style="680" customWidth="1"/>
    <col min="8372" max="8372" width="11.42578125" style="680"/>
    <col min="8373" max="8373" width="11.5703125" style="680" customWidth="1"/>
    <col min="8374" max="8374" width="18.7109375" style="680" customWidth="1"/>
    <col min="8375" max="8375" width="17.28515625" style="680" customWidth="1"/>
    <col min="8376" max="8376" width="11.42578125" style="680"/>
    <col min="8377" max="8377" width="15.28515625" style="680" customWidth="1"/>
    <col min="8378" max="8379" width="11.42578125" style="680"/>
    <col min="8380" max="8380" width="14" style="680" bestFit="1" customWidth="1"/>
    <col min="8381" max="8381" width="14.28515625" style="680" customWidth="1"/>
    <col min="8382" max="8383" width="15" style="680" bestFit="1" customWidth="1"/>
    <col min="8384" max="8384" width="14.7109375" style="680" bestFit="1" customWidth="1"/>
    <col min="8385" max="8386" width="11.42578125" style="680"/>
    <col min="8387" max="8387" width="17.7109375" style="680" customWidth="1"/>
    <col min="8388" max="8388" width="15.42578125" style="680" customWidth="1"/>
    <col min="8389" max="8547" width="11.42578125" style="680"/>
    <col min="8548" max="8548" width="3.7109375" style="680" customWidth="1"/>
    <col min="8549" max="8549" width="7.28515625" style="680" customWidth="1"/>
    <col min="8550" max="8550" width="38" style="680" customWidth="1"/>
    <col min="8551" max="8593" width="0" style="680" hidden="1" customWidth="1"/>
    <col min="8594" max="8594" width="18.28515625" style="680" customWidth="1"/>
    <col min="8595" max="8595" width="0" style="680" hidden="1" customWidth="1"/>
    <col min="8596" max="8596" width="20" style="680" customWidth="1"/>
    <col min="8597" max="8597" width="19.7109375" style="680" customWidth="1"/>
    <col min="8598" max="8598" width="19.5703125" style="680" customWidth="1"/>
    <col min="8599" max="8599" width="22.28515625" style="680" customWidth="1"/>
    <col min="8600" max="8600" width="19.7109375" style="680" customWidth="1"/>
    <col min="8601" max="8601" width="17.7109375" style="680" customWidth="1"/>
    <col min="8602" max="8602" width="21" style="680" customWidth="1"/>
    <col min="8603" max="8603" width="18.28515625" style="680" customWidth="1"/>
    <col min="8604" max="8604" width="19.28515625" style="680" customWidth="1"/>
    <col min="8605" max="8619" width="0" style="680" hidden="1" customWidth="1"/>
    <col min="8620" max="8620" width="18.28515625" style="680" customWidth="1"/>
    <col min="8621" max="8621" width="17.28515625" style="680" customWidth="1"/>
    <col min="8622" max="8622" width="18.7109375" style="680" customWidth="1"/>
    <col min="8623" max="8623" width="18.28515625" style="680" customWidth="1"/>
    <col min="8624" max="8624" width="16.5703125" style="680" customWidth="1"/>
    <col min="8625" max="8625" width="16.42578125" style="680" customWidth="1"/>
    <col min="8626" max="8626" width="17.28515625" style="680" customWidth="1"/>
    <col min="8627" max="8627" width="15.7109375" style="680" customWidth="1"/>
    <col min="8628" max="8628" width="11.42578125" style="680"/>
    <col min="8629" max="8629" width="11.5703125" style="680" customWidth="1"/>
    <col min="8630" max="8630" width="18.7109375" style="680" customWidth="1"/>
    <col min="8631" max="8631" width="17.28515625" style="680" customWidth="1"/>
    <col min="8632" max="8632" width="11.42578125" style="680"/>
    <col min="8633" max="8633" width="15.28515625" style="680" customWidth="1"/>
    <col min="8634" max="8635" width="11.42578125" style="680"/>
    <col min="8636" max="8636" width="14" style="680" bestFit="1" customWidth="1"/>
    <col min="8637" max="8637" width="14.28515625" style="680" customWidth="1"/>
    <col min="8638" max="8639" width="15" style="680" bestFit="1" customWidth="1"/>
    <col min="8640" max="8640" width="14.7109375" style="680" bestFit="1" customWidth="1"/>
    <col min="8641" max="8642" width="11.42578125" style="680"/>
    <col min="8643" max="8643" width="17.7109375" style="680" customWidth="1"/>
    <col min="8644" max="8644" width="15.42578125" style="680" customWidth="1"/>
    <col min="8645" max="8803" width="11.42578125" style="680"/>
    <col min="8804" max="8804" width="3.7109375" style="680" customWidth="1"/>
    <col min="8805" max="8805" width="7.28515625" style="680" customWidth="1"/>
    <col min="8806" max="8806" width="38" style="680" customWidth="1"/>
    <col min="8807" max="8849" width="0" style="680" hidden="1" customWidth="1"/>
    <col min="8850" max="8850" width="18.28515625" style="680" customWidth="1"/>
    <col min="8851" max="8851" width="0" style="680" hidden="1" customWidth="1"/>
    <col min="8852" max="8852" width="20" style="680" customWidth="1"/>
    <col min="8853" max="8853" width="19.7109375" style="680" customWidth="1"/>
    <col min="8854" max="8854" width="19.5703125" style="680" customWidth="1"/>
    <col min="8855" max="8855" width="22.28515625" style="680" customWidth="1"/>
    <col min="8856" max="8856" width="19.7109375" style="680" customWidth="1"/>
    <col min="8857" max="8857" width="17.7109375" style="680" customWidth="1"/>
    <col min="8858" max="8858" width="21" style="680" customWidth="1"/>
    <col min="8859" max="8859" width="18.28515625" style="680" customWidth="1"/>
    <col min="8860" max="8860" width="19.28515625" style="680" customWidth="1"/>
    <col min="8861" max="8875" width="0" style="680" hidden="1" customWidth="1"/>
    <col min="8876" max="8876" width="18.28515625" style="680" customWidth="1"/>
    <col min="8877" max="8877" width="17.28515625" style="680" customWidth="1"/>
    <col min="8878" max="8878" width="18.7109375" style="680" customWidth="1"/>
    <col min="8879" max="8879" width="18.28515625" style="680" customWidth="1"/>
    <col min="8880" max="8880" width="16.5703125" style="680" customWidth="1"/>
    <col min="8881" max="8881" width="16.42578125" style="680" customWidth="1"/>
    <col min="8882" max="8882" width="17.28515625" style="680" customWidth="1"/>
    <col min="8883" max="8883" width="15.7109375" style="680" customWidth="1"/>
    <col min="8884" max="8884" width="11.42578125" style="680"/>
    <col min="8885" max="8885" width="11.5703125" style="680" customWidth="1"/>
    <col min="8886" max="8886" width="18.7109375" style="680" customWidth="1"/>
    <col min="8887" max="8887" width="17.28515625" style="680" customWidth="1"/>
    <col min="8888" max="8888" width="11.42578125" style="680"/>
    <col min="8889" max="8889" width="15.28515625" style="680" customWidth="1"/>
    <col min="8890" max="8891" width="11.42578125" style="680"/>
    <col min="8892" max="8892" width="14" style="680" bestFit="1" customWidth="1"/>
    <col min="8893" max="8893" width="14.28515625" style="680" customWidth="1"/>
    <col min="8894" max="8895" width="15" style="680" bestFit="1" customWidth="1"/>
    <col min="8896" max="8896" width="14.7109375" style="680" bestFit="1" customWidth="1"/>
    <col min="8897" max="8898" width="11.42578125" style="680"/>
    <col min="8899" max="8899" width="17.7109375" style="680" customWidth="1"/>
    <col min="8900" max="8900" width="15.42578125" style="680" customWidth="1"/>
    <col min="8901" max="9059" width="11.42578125" style="680"/>
    <col min="9060" max="9060" width="3.7109375" style="680" customWidth="1"/>
    <col min="9061" max="9061" width="7.28515625" style="680" customWidth="1"/>
    <col min="9062" max="9062" width="38" style="680" customWidth="1"/>
    <col min="9063" max="9105" width="0" style="680" hidden="1" customWidth="1"/>
    <col min="9106" max="9106" width="18.28515625" style="680" customWidth="1"/>
    <col min="9107" max="9107" width="0" style="680" hidden="1" customWidth="1"/>
    <col min="9108" max="9108" width="20" style="680" customWidth="1"/>
    <col min="9109" max="9109" width="19.7109375" style="680" customWidth="1"/>
    <col min="9110" max="9110" width="19.5703125" style="680" customWidth="1"/>
    <col min="9111" max="9111" width="22.28515625" style="680" customWidth="1"/>
    <col min="9112" max="9112" width="19.7109375" style="680" customWidth="1"/>
    <col min="9113" max="9113" width="17.7109375" style="680" customWidth="1"/>
    <col min="9114" max="9114" width="21" style="680" customWidth="1"/>
    <col min="9115" max="9115" width="18.28515625" style="680" customWidth="1"/>
    <col min="9116" max="9116" width="19.28515625" style="680" customWidth="1"/>
    <col min="9117" max="9131" width="0" style="680" hidden="1" customWidth="1"/>
    <col min="9132" max="9132" width="18.28515625" style="680" customWidth="1"/>
    <col min="9133" max="9133" width="17.28515625" style="680" customWidth="1"/>
    <col min="9134" max="9134" width="18.7109375" style="680" customWidth="1"/>
    <col min="9135" max="9135" width="18.28515625" style="680" customWidth="1"/>
    <col min="9136" max="9136" width="16.5703125" style="680" customWidth="1"/>
    <col min="9137" max="9137" width="16.42578125" style="680" customWidth="1"/>
    <col min="9138" max="9138" width="17.28515625" style="680" customWidth="1"/>
    <col min="9139" max="9139" width="15.7109375" style="680" customWidth="1"/>
    <col min="9140" max="9140" width="11.42578125" style="680"/>
    <col min="9141" max="9141" width="11.5703125" style="680" customWidth="1"/>
    <col min="9142" max="9142" width="18.7109375" style="680" customWidth="1"/>
    <col min="9143" max="9143" width="17.28515625" style="680" customWidth="1"/>
    <col min="9144" max="9144" width="11.42578125" style="680"/>
    <col min="9145" max="9145" width="15.28515625" style="680" customWidth="1"/>
    <col min="9146" max="9147" width="11.42578125" style="680"/>
    <col min="9148" max="9148" width="14" style="680" bestFit="1" customWidth="1"/>
    <col min="9149" max="9149" width="14.28515625" style="680" customWidth="1"/>
    <col min="9150" max="9151" width="15" style="680" bestFit="1" customWidth="1"/>
    <col min="9152" max="9152" width="14.7109375" style="680" bestFit="1" customWidth="1"/>
    <col min="9153" max="9154" width="11.42578125" style="680"/>
    <col min="9155" max="9155" width="17.7109375" style="680" customWidth="1"/>
    <col min="9156" max="9156" width="15.42578125" style="680" customWidth="1"/>
    <col min="9157" max="9315" width="11.42578125" style="680"/>
    <col min="9316" max="9316" width="3.7109375" style="680" customWidth="1"/>
    <col min="9317" max="9317" width="7.28515625" style="680" customWidth="1"/>
    <col min="9318" max="9318" width="38" style="680" customWidth="1"/>
    <col min="9319" max="9361" width="0" style="680" hidden="1" customWidth="1"/>
    <col min="9362" max="9362" width="18.28515625" style="680" customWidth="1"/>
    <col min="9363" max="9363" width="0" style="680" hidden="1" customWidth="1"/>
    <col min="9364" max="9364" width="20" style="680" customWidth="1"/>
    <col min="9365" max="9365" width="19.7109375" style="680" customWidth="1"/>
    <col min="9366" max="9366" width="19.5703125" style="680" customWidth="1"/>
    <col min="9367" max="9367" width="22.28515625" style="680" customWidth="1"/>
    <col min="9368" max="9368" width="19.7109375" style="680" customWidth="1"/>
    <col min="9369" max="9369" width="17.7109375" style="680" customWidth="1"/>
    <col min="9370" max="9370" width="21" style="680" customWidth="1"/>
    <col min="9371" max="9371" width="18.28515625" style="680" customWidth="1"/>
    <col min="9372" max="9372" width="19.28515625" style="680" customWidth="1"/>
    <col min="9373" max="9387" width="0" style="680" hidden="1" customWidth="1"/>
    <col min="9388" max="9388" width="18.28515625" style="680" customWidth="1"/>
    <col min="9389" max="9389" width="17.28515625" style="680" customWidth="1"/>
    <col min="9390" max="9390" width="18.7109375" style="680" customWidth="1"/>
    <col min="9391" max="9391" width="18.28515625" style="680" customWidth="1"/>
    <col min="9392" max="9392" width="16.5703125" style="680" customWidth="1"/>
    <col min="9393" max="9393" width="16.42578125" style="680" customWidth="1"/>
    <col min="9394" max="9394" width="17.28515625" style="680" customWidth="1"/>
    <col min="9395" max="9395" width="15.7109375" style="680" customWidth="1"/>
    <col min="9396" max="9396" width="11.42578125" style="680"/>
    <col min="9397" max="9397" width="11.5703125" style="680" customWidth="1"/>
    <col min="9398" max="9398" width="18.7109375" style="680" customWidth="1"/>
    <col min="9399" max="9399" width="17.28515625" style="680" customWidth="1"/>
    <col min="9400" max="9400" width="11.42578125" style="680"/>
    <col min="9401" max="9401" width="15.28515625" style="680" customWidth="1"/>
    <col min="9402" max="9403" width="11.42578125" style="680"/>
    <col min="9404" max="9404" width="14" style="680" bestFit="1" customWidth="1"/>
    <col min="9405" max="9405" width="14.28515625" style="680" customWidth="1"/>
    <col min="9406" max="9407" width="15" style="680" bestFit="1" customWidth="1"/>
    <col min="9408" max="9408" width="14.7109375" style="680" bestFit="1" customWidth="1"/>
    <col min="9409" max="9410" width="11.42578125" style="680"/>
    <col min="9411" max="9411" width="17.7109375" style="680" customWidth="1"/>
    <col min="9412" max="9412" width="15.42578125" style="680" customWidth="1"/>
    <col min="9413" max="9571" width="11.42578125" style="680"/>
    <col min="9572" max="9572" width="3.7109375" style="680" customWidth="1"/>
    <col min="9573" max="9573" width="7.28515625" style="680" customWidth="1"/>
    <col min="9574" max="9574" width="38" style="680" customWidth="1"/>
    <col min="9575" max="9617" width="0" style="680" hidden="1" customWidth="1"/>
    <col min="9618" max="9618" width="18.28515625" style="680" customWidth="1"/>
    <col min="9619" max="9619" width="0" style="680" hidden="1" customWidth="1"/>
    <col min="9620" max="9620" width="20" style="680" customWidth="1"/>
    <col min="9621" max="9621" width="19.7109375" style="680" customWidth="1"/>
    <col min="9622" max="9622" width="19.5703125" style="680" customWidth="1"/>
    <col min="9623" max="9623" width="22.28515625" style="680" customWidth="1"/>
    <col min="9624" max="9624" width="19.7109375" style="680" customWidth="1"/>
    <col min="9625" max="9625" width="17.7109375" style="680" customWidth="1"/>
    <col min="9626" max="9626" width="21" style="680" customWidth="1"/>
    <col min="9627" max="9627" width="18.28515625" style="680" customWidth="1"/>
    <col min="9628" max="9628" width="19.28515625" style="680" customWidth="1"/>
    <col min="9629" max="9643" width="0" style="680" hidden="1" customWidth="1"/>
    <col min="9644" max="9644" width="18.28515625" style="680" customWidth="1"/>
    <col min="9645" max="9645" width="17.28515625" style="680" customWidth="1"/>
    <col min="9646" max="9646" width="18.7109375" style="680" customWidth="1"/>
    <col min="9647" max="9647" width="18.28515625" style="680" customWidth="1"/>
    <col min="9648" max="9648" width="16.5703125" style="680" customWidth="1"/>
    <col min="9649" max="9649" width="16.42578125" style="680" customWidth="1"/>
    <col min="9650" max="9650" width="17.28515625" style="680" customWidth="1"/>
    <col min="9651" max="9651" width="15.7109375" style="680" customWidth="1"/>
    <col min="9652" max="9652" width="11.42578125" style="680"/>
    <col min="9653" max="9653" width="11.5703125" style="680" customWidth="1"/>
    <col min="9654" max="9654" width="18.7109375" style="680" customWidth="1"/>
    <col min="9655" max="9655" width="17.28515625" style="680" customWidth="1"/>
    <col min="9656" max="9656" width="11.42578125" style="680"/>
    <col min="9657" max="9657" width="15.28515625" style="680" customWidth="1"/>
    <col min="9658" max="9659" width="11.42578125" style="680"/>
    <col min="9660" max="9660" width="14" style="680" bestFit="1" customWidth="1"/>
    <col min="9661" max="9661" width="14.28515625" style="680" customWidth="1"/>
    <col min="9662" max="9663" width="15" style="680" bestFit="1" customWidth="1"/>
    <col min="9664" max="9664" width="14.7109375" style="680" bestFit="1" customWidth="1"/>
    <col min="9665" max="9666" width="11.42578125" style="680"/>
    <col min="9667" max="9667" width="17.7109375" style="680" customWidth="1"/>
    <col min="9668" max="9668" width="15.42578125" style="680" customWidth="1"/>
    <col min="9669" max="9827" width="11.42578125" style="680"/>
    <col min="9828" max="9828" width="3.7109375" style="680" customWidth="1"/>
    <col min="9829" max="9829" width="7.28515625" style="680" customWidth="1"/>
    <col min="9830" max="9830" width="38" style="680" customWidth="1"/>
    <col min="9831" max="9873" width="0" style="680" hidden="1" customWidth="1"/>
    <col min="9874" max="9874" width="18.28515625" style="680" customWidth="1"/>
    <col min="9875" max="9875" width="0" style="680" hidden="1" customWidth="1"/>
    <col min="9876" max="9876" width="20" style="680" customWidth="1"/>
    <col min="9877" max="9877" width="19.7109375" style="680" customWidth="1"/>
    <col min="9878" max="9878" width="19.5703125" style="680" customWidth="1"/>
    <col min="9879" max="9879" width="22.28515625" style="680" customWidth="1"/>
    <col min="9880" max="9880" width="19.7109375" style="680" customWidth="1"/>
    <col min="9881" max="9881" width="17.7109375" style="680" customWidth="1"/>
    <col min="9882" max="9882" width="21" style="680" customWidth="1"/>
    <col min="9883" max="9883" width="18.28515625" style="680" customWidth="1"/>
    <col min="9884" max="9884" width="19.28515625" style="680" customWidth="1"/>
    <col min="9885" max="9899" width="0" style="680" hidden="1" customWidth="1"/>
    <col min="9900" max="9900" width="18.28515625" style="680" customWidth="1"/>
    <col min="9901" max="9901" width="17.28515625" style="680" customWidth="1"/>
    <col min="9902" max="9902" width="18.7109375" style="680" customWidth="1"/>
    <col min="9903" max="9903" width="18.28515625" style="680" customWidth="1"/>
    <col min="9904" max="9904" width="16.5703125" style="680" customWidth="1"/>
    <col min="9905" max="9905" width="16.42578125" style="680" customWidth="1"/>
    <col min="9906" max="9906" width="17.28515625" style="680" customWidth="1"/>
    <col min="9907" max="9907" width="15.7109375" style="680" customWidth="1"/>
    <col min="9908" max="9908" width="11.42578125" style="680"/>
    <col min="9909" max="9909" width="11.5703125" style="680" customWidth="1"/>
    <col min="9910" max="9910" width="18.7109375" style="680" customWidth="1"/>
    <col min="9911" max="9911" width="17.28515625" style="680" customWidth="1"/>
    <col min="9912" max="9912" width="11.42578125" style="680"/>
    <col min="9913" max="9913" width="15.28515625" style="680" customWidth="1"/>
    <col min="9914" max="9915" width="11.42578125" style="680"/>
    <col min="9916" max="9916" width="14" style="680" bestFit="1" customWidth="1"/>
    <col min="9917" max="9917" width="14.28515625" style="680" customWidth="1"/>
    <col min="9918" max="9919" width="15" style="680" bestFit="1" customWidth="1"/>
    <col min="9920" max="9920" width="14.7109375" style="680" bestFit="1" customWidth="1"/>
    <col min="9921" max="9922" width="11.42578125" style="680"/>
    <col min="9923" max="9923" width="17.7109375" style="680" customWidth="1"/>
    <col min="9924" max="9924" width="15.42578125" style="680" customWidth="1"/>
    <col min="9925" max="10083" width="11.42578125" style="680"/>
    <col min="10084" max="10084" width="3.7109375" style="680" customWidth="1"/>
    <col min="10085" max="10085" width="7.28515625" style="680" customWidth="1"/>
    <col min="10086" max="10086" width="38" style="680" customWidth="1"/>
    <col min="10087" max="10129" width="0" style="680" hidden="1" customWidth="1"/>
    <col min="10130" max="10130" width="18.28515625" style="680" customWidth="1"/>
    <col min="10131" max="10131" width="0" style="680" hidden="1" customWidth="1"/>
    <col min="10132" max="10132" width="20" style="680" customWidth="1"/>
    <col min="10133" max="10133" width="19.7109375" style="680" customWidth="1"/>
    <col min="10134" max="10134" width="19.5703125" style="680" customWidth="1"/>
    <col min="10135" max="10135" width="22.28515625" style="680" customWidth="1"/>
    <col min="10136" max="10136" width="19.7109375" style="680" customWidth="1"/>
    <col min="10137" max="10137" width="17.7109375" style="680" customWidth="1"/>
    <col min="10138" max="10138" width="21" style="680" customWidth="1"/>
    <col min="10139" max="10139" width="18.28515625" style="680" customWidth="1"/>
    <col min="10140" max="10140" width="19.28515625" style="680" customWidth="1"/>
    <col min="10141" max="10155" width="0" style="680" hidden="1" customWidth="1"/>
    <col min="10156" max="10156" width="18.28515625" style="680" customWidth="1"/>
    <col min="10157" max="10157" width="17.28515625" style="680" customWidth="1"/>
    <col min="10158" max="10158" width="18.7109375" style="680" customWidth="1"/>
    <col min="10159" max="10159" width="18.28515625" style="680" customWidth="1"/>
    <col min="10160" max="10160" width="16.5703125" style="680" customWidth="1"/>
    <col min="10161" max="10161" width="16.42578125" style="680" customWidth="1"/>
    <col min="10162" max="10162" width="17.28515625" style="680" customWidth="1"/>
    <col min="10163" max="10163" width="15.7109375" style="680" customWidth="1"/>
    <col min="10164" max="10164" width="11.42578125" style="680"/>
    <col min="10165" max="10165" width="11.5703125" style="680" customWidth="1"/>
    <col min="10166" max="10166" width="18.7109375" style="680" customWidth="1"/>
    <col min="10167" max="10167" width="17.28515625" style="680" customWidth="1"/>
    <col min="10168" max="10168" width="11.42578125" style="680"/>
    <col min="10169" max="10169" width="15.28515625" style="680" customWidth="1"/>
    <col min="10170" max="10171" width="11.42578125" style="680"/>
    <col min="10172" max="10172" width="14" style="680" bestFit="1" customWidth="1"/>
    <col min="10173" max="10173" width="14.28515625" style="680" customWidth="1"/>
    <col min="10174" max="10175" width="15" style="680" bestFit="1" customWidth="1"/>
    <col min="10176" max="10176" width="14.7109375" style="680" bestFit="1" customWidth="1"/>
    <col min="10177" max="10178" width="11.42578125" style="680"/>
    <col min="10179" max="10179" width="17.7109375" style="680" customWidth="1"/>
    <col min="10180" max="10180" width="15.42578125" style="680" customWidth="1"/>
    <col min="10181" max="10339" width="11.42578125" style="680"/>
    <col min="10340" max="10340" width="3.7109375" style="680" customWidth="1"/>
    <col min="10341" max="10341" width="7.28515625" style="680" customWidth="1"/>
    <col min="10342" max="10342" width="38" style="680" customWidth="1"/>
    <col min="10343" max="10385" width="0" style="680" hidden="1" customWidth="1"/>
    <col min="10386" max="10386" width="18.28515625" style="680" customWidth="1"/>
    <col min="10387" max="10387" width="0" style="680" hidden="1" customWidth="1"/>
    <col min="10388" max="10388" width="20" style="680" customWidth="1"/>
    <col min="10389" max="10389" width="19.7109375" style="680" customWidth="1"/>
    <col min="10390" max="10390" width="19.5703125" style="680" customWidth="1"/>
    <col min="10391" max="10391" width="22.28515625" style="680" customWidth="1"/>
    <col min="10392" max="10392" width="19.7109375" style="680" customWidth="1"/>
    <col min="10393" max="10393" width="17.7109375" style="680" customWidth="1"/>
    <col min="10394" max="10394" width="21" style="680" customWidth="1"/>
    <col min="10395" max="10395" width="18.28515625" style="680" customWidth="1"/>
    <col min="10396" max="10396" width="19.28515625" style="680" customWidth="1"/>
    <col min="10397" max="10411" width="0" style="680" hidden="1" customWidth="1"/>
    <col min="10412" max="10412" width="18.28515625" style="680" customWidth="1"/>
    <col min="10413" max="10413" width="17.28515625" style="680" customWidth="1"/>
    <col min="10414" max="10414" width="18.7109375" style="680" customWidth="1"/>
    <col min="10415" max="10415" width="18.28515625" style="680" customWidth="1"/>
    <col min="10416" max="10416" width="16.5703125" style="680" customWidth="1"/>
    <col min="10417" max="10417" width="16.42578125" style="680" customWidth="1"/>
    <col min="10418" max="10418" width="17.28515625" style="680" customWidth="1"/>
    <col min="10419" max="10419" width="15.7109375" style="680" customWidth="1"/>
    <col min="10420" max="10420" width="11.42578125" style="680"/>
    <col min="10421" max="10421" width="11.5703125" style="680" customWidth="1"/>
    <col min="10422" max="10422" width="18.7109375" style="680" customWidth="1"/>
    <col min="10423" max="10423" width="17.28515625" style="680" customWidth="1"/>
    <col min="10424" max="10424" width="11.42578125" style="680"/>
    <col min="10425" max="10425" width="15.28515625" style="680" customWidth="1"/>
    <col min="10426" max="10427" width="11.42578125" style="680"/>
    <col min="10428" max="10428" width="14" style="680" bestFit="1" customWidth="1"/>
    <col min="10429" max="10429" width="14.28515625" style="680" customWidth="1"/>
    <col min="10430" max="10431" width="15" style="680" bestFit="1" customWidth="1"/>
    <col min="10432" max="10432" width="14.7109375" style="680" bestFit="1" customWidth="1"/>
    <col min="10433" max="10434" width="11.42578125" style="680"/>
    <col min="10435" max="10435" width="17.7109375" style="680" customWidth="1"/>
    <col min="10436" max="10436" width="15.42578125" style="680" customWidth="1"/>
    <col min="10437" max="10595" width="11.42578125" style="680"/>
    <col min="10596" max="10596" width="3.7109375" style="680" customWidth="1"/>
    <col min="10597" max="10597" width="7.28515625" style="680" customWidth="1"/>
    <col min="10598" max="10598" width="38" style="680" customWidth="1"/>
    <col min="10599" max="10641" width="0" style="680" hidden="1" customWidth="1"/>
    <col min="10642" max="10642" width="18.28515625" style="680" customWidth="1"/>
    <col min="10643" max="10643" width="0" style="680" hidden="1" customWidth="1"/>
    <col min="10644" max="10644" width="20" style="680" customWidth="1"/>
    <col min="10645" max="10645" width="19.7109375" style="680" customWidth="1"/>
    <col min="10646" max="10646" width="19.5703125" style="680" customWidth="1"/>
    <col min="10647" max="10647" width="22.28515625" style="680" customWidth="1"/>
    <col min="10648" max="10648" width="19.7109375" style="680" customWidth="1"/>
    <col min="10649" max="10649" width="17.7109375" style="680" customWidth="1"/>
    <col min="10650" max="10650" width="21" style="680" customWidth="1"/>
    <col min="10651" max="10651" width="18.28515625" style="680" customWidth="1"/>
    <col min="10652" max="10652" width="19.28515625" style="680" customWidth="1"/>
    <col min="10653" max="10667" width="0" style="680" hidden="1" customWidth="1"/>
    <col min="10668" max="10668" width="18.28515625" style="680" customWidth="1"/>
    <col min="10669" max="10669" width="17.28515625" style="680" customWidth="1"/>
    <col min="10670" max="10670" width="18.7109375" style="680" customWidth="1"/>
    <col min="10671" max="10671" width="18.28515625" style="680" customWidth="1"/>
    <col min="10672" max="10672" width="16.5703125" style="680" customWidth="1"/>
    <col min="10673" max="10673" width="16.42578125" style="680" customWidth="1"/>
    <col min="10674" max="10674" width="17.28515625" style="680" customWidth="1"/>
    <col min="10675" max="10675" width="15.7109375" style="680" customWidth="1"/>
    <col min="10676" max="10676" width="11.42578125" style="680"/>
    <col min="10677" max="10677" width="11.5703125" style="680" customWidth="1"/>
    <col min="10678" max="10678" width="18.7109375" style="680" customWidth="1"/>
    <col min="10679" max="10679" width="17.28515625" style="680" customWidth="1"/>
    <col min="10680" max="10680" width="11.42578125" style="680"/>
    <col min="10681" max="10681" width="15.28515625" style="680" customWidth="1"/>
    <col min="10682" max="10683" width="11.42578125" style="680"/>
    <col min="10684" max="10684" width="14" style="680" bestFit="1" customWidth="1"/>
    <col min="10685" max="10685" width="14.28515625" style="680" customWidth="1"/>
    <col min="10686" max="10687" width="15" style="680" bestFit="1" customWidth="1"/>
    <col min="10688" max="10688" width="14.7109375" style="680" bestFit="1" customWidth="1"/>
    <col min="10689" max="10690" width="11.42578125" style="680"/>
    <col min="10691" max="10691" width="17.7109375" style="680" customWidth="1"/>
    <col min="10692" max="10692" width="15.42578125" style="680" customWidth="1"/>
    <col min="10693" max="10851" width="11.42578125" style="680"/>
    <col min="10852" max="10852" width="3.7109375" style="680" customWidth="1"/>
    <col min="10853" max="10853" width="7.28515625" style="680" customWidth="1"/>
    <col min="10854" max="10854" width="38" style="680" customWidth="1"/>
    <col min="10855" max="10897" width="0" style="680" hidden="1" customWidth="1"/>
    <col min="10898" max="10898" width="18.28515625" style="680" customWidth="1"/>
    <col min="10899" max="10899" width="0" style="680" hidden="1" customWidth="1"/>
    <col min="10900" max="10900" width="20" style="680" customWidth="1"/>
    <col min="10901" max="10901" width="19.7109375" style="680" customWidth="1"/>
    <col min="10902" max="10902" width="19.5703125" style="680" customWidth="1"/>
    <col min="10903" max="10903" width="22.28515625" style="680" customWidth="1"/>
    <col min="10904" max="10904" width="19.7109375" style="680" customWidth="1"/>
    <col min="10905" max="10905" width="17.7109375" style="680" customWidth="1"/>
    <col min="10906" max="10906" width="21" style="680" customWidth="1"/>
    <col min="10907" max="10907" width="18.28515625" style="680" customWidth="1"/>
    <col min="10908" max="10908" width="19.28515625" style="680" customWidth="1"/>
    <col min="10909" max="10923" width="0" style="680" hidden="1" customWidth="1"/>
    <col min="10924" max="10924" width="18.28515625" style="680" customWidth="1"/>
    <col min="10925" max="10925" width="17.28515625" style="680" customWidth="1"/>
    <col min="10926" max="10926" width="18.7109375" style="680" customWidth="1"/>
    <col min="10927" max="10927" width="18.28515625" style="680" customWidth="1"/>
    <col min="10928" max="10928" width="16.5703125" style="680" customWidth="1"/>
    <col min="10929" max="10929" width="16.42578125" style="680" customWidth="1"/>
    <col min="10930" max="10930" width="17.28515625" style="680" customWidth="1"/>
    <col min="10931" max="10931" width="15.7109375" style="680" customWidth="1"/>
    <col min="10932" max="10932" width="11.42578125" style="680"/>
    <col min="10933" max="10933" width="11.5703125" style="680" customWidth="1"/>
    <col min="10934" max="10934" width="18.7109375" style="680" customWidth="1"/>
    <col min="10935" max="10935" width="17.28515625" style="680" customWidth="1"/>
    <col min="10936" max="10936" width="11.42578125" style="680"/>
    <col min="10937" max="10937" width="15.28515625" style="680" customWidth="1"/>
    <col min="10938" max="10939" width="11.42578125" style="680"/>
    <col min="10940" max="10940" width="14" style="680" bestFit="1" customWidth="1"/>
    <col min="10941" max="10941" width="14.28515625" style="680" customWidth="1"/>
    <col min="10942" max="10943" width="15" style="680" bestFit="1" customWidth="1"/>
    <col min="10944" max="10944" width="14.7109375" style="680" bestFit="1" customWidth="1"/>
    <col min="10945" max="10946" width="11.42578125" style="680"/>
    <col min="10947" max="10947" width="17.7109375" style="680" customWidth="1"/>
    <col min="10948" max="10948" width="15.42578125" style="680" customWidth="1"/>
    <col min="10949" max="11107" width="11.42578125" style="680"/>
    <col min="11108" max="11108" width="3.7109375" style="680" customWidth="1"/>
    <col min="11109" max="11109" width="7.28515625" style="680" customWidth="1"/>
    <col min="11110" max="11110" width="38" style="680" customWidth="1"/>
    <col min="11111" max="11153" width="0" style="680" hidden="1" customWidth="1"/>
    <col min="11154" max="11154" width="18.28515625" style="680" customWidth="1"/>
    <col min="11155" max="11155" width="0" style="680" hidden="1" customWidth="1"/>
    <col min="11156" max="11156" width="20" style="680" customWidth="1"/>
    <col min="11157" max="11157" width="19.7109375" style="680" customWidth="1"/>
    <col min="11158" max="11158" width="19.5703125" style="680" customWidth="1"/>
    <col min="11159" max="11159" width="22.28515625" style="680" customWidth="1"/>
    <col min="11160" max="11160" width="19.7109375" style="680" customWidth="1"/>
    <col min="11161" max="11161" width="17.7109375" style="680" customWidth="1"/>
    <col min="11162" max="11162" width="21" style="680" customWidth="1"/>
    <col min="11163" max="11163" width="18.28515625" style="680" customWidth="1"/>
    <col min="11164" max="11164" width="19.28515625" style="680" customWidth="1"/>
    <col min="11165" max="11179" width="0" style="680" hidden="1" customWidth="1"/>
    <col min="11180" max="11180" width="18.28515625" style="680" customWidth="1"/>
    <col min="11181" max="11181" width="17.28515625" style="680" customWidth="1"/>
    <col min="11182" max="11182" width="18.7109375" style="680" customWidth="1"/>
    <col min="11183" max="11183" width="18.28515625" style="680" customWidth="1"/>
    <col min="11184" max="11184" width="16.5703125" style="680" customWidth="1"/>
    <col min="11185" max="11185" width="16.42578125" style="680" customWidth="1"/>
    <col min="11186" max="11186" width="17.28515625" style="680" customWidth="1"/>
    <col min="11187" max="11187" width="15.7109375" style="680" customWidth="1"/>
    <col min="11188" max="11188" width="11.42578125" style="680"/>
    <col min="11189" max="11189" width="11.5703125" style="680" customWidth="1"/>
    <col min="11190" max="11190" width="18.7109375" style="680" customWidth="1"/>
    <col min="11191" max="11191" width="17.28515625" style="680" customWidth="1"/>
    <col min="11192" max="11192" width="11.42578125" style="680"/>
    <col min="11193" max="11193" width="15.28515625" style="680" customWidth="1"/>
    <col min="11194" max="11195" width="11.42578125" style="680"/>
    <col min="11196" max="11196" width="14" style="680" bestFit="1" customWidth="1"/>
    <col min="11197" max="11197" width="14.28515625" style="680" customWidth="1"/>
    <col min="11198" max="11199" width="15" style="680" bestFit="1" customWidth="1"/>
    <col min="11200" max="11200" width="14.7109375" style="680" bestFit="1" customWidth="1"/>
    <col min="11201" max="11202" width="11.42578125" style="680"/>
    <col min="11203" max="11203" width="17.7109375" style="680" customWidth="1"/>
    <col min="11204" max="11204" width="15.42578125" style="680" customWidth="1"/>
    <col min="11205" max="11363" width="11.42578125" style="680"/>
    <col min="11364" max="11364" width="3.7109375" style="680" customWidth="1"/>
    <col min="11365" max="11365" width="7.28515625" style="680" customWidth="1"/>
    <col min="11366" max="11366" width="38" style="680" customWidth="1"/>
    <col min="11367" max="11409" width="0" style="680" hidden="1" customWidth="1"/>
    <col min="11410" max="11410" width="18.28515625" style="680" customWidth="1"/>
    <col min="11411" max="11411" width="0" style="680" hidden="1" customWidth="1"/>
    <col min="11412" max="11412" width="20" style="680" customWidth="1"/>
    <col min="11413" max="11413" width="19.7109375" style="680" customWidth="1"/>
    <col min="11414" max="11414" width="19.5703125" style="680" customWidth="1"/>
    <col min="11415" max="11415" width="22.28515625" style="680" customWidth="1"/>
    <col min="11416" max="11416" width="19.7109375" style="680" customWidth="1"/>
    <col min="11417" max="11417" width="17.7109375" style="680" customWidth="1"/>
    <col min="11418" max="11418" width="21" style="680" customWidth="1"/>
    <col min="11419" max="11419" width="18.28515625" style="680" customWidth="1"/>
    <col min="11420" max="11420" width="19.28515625" style="680" customWidth="1"/>
    <col min="11421" max="11435" width="0" style="680" hidden="1" customWidth="1"/>
    <col min="11436" max="11436" width="18.28515625" style="680" customWidth="1"/>
    <col min="11437" max="11437" width="17.28515625" style="680" customWidth="1"/>
    <col min="11438" max="11438" width="18.7109375" style="680" customWidth="1"/>
    <col min="11439" max="11439" width="18.28515625" style="680" customWidth="1"/>
    <col min="11440" max="11440" width="16.5703125" style="680" customWidth="1"/>
    <col min="11441" max="11441" width="16.42578125" style="680" customWidth="1"/>
    <col min="11442" max="11442" width="17.28515625" style="680" customWidth="1"/>
    <col min="11443" max="11443" width="15.7109375" style="680" customWidth="1"/>
    <col min="11444" max="11444" width="11.42578125" style="680"/>
    <col min="11445" max="11445" width="11.5703125" style="680" customWidth="1"/>
    <col min="11446" max="11446" width="18.7109375" style="680" customWidth="1"/>
    <col min="11447" max="11447" width="17.28515625" style="680" customWidth="1"/>
    <col min="11448" max="11448" width="11.42578125" style="680"/>
    <col min="11449" max="11449" width="15.28515625" style="680" customWidth="1"/>
    <col min="11450" max="11451" width="11.42578125" style="680"/>
    <col min="11452" max="11452" width="14" style="680" bestFit="1" customWidth="1"/>
    <col min="11453" max="11453" width="14.28515625" style="680" customWidth="1"/>
    <col min="11454" max="11455" width="15" style="680" bestFit="1" customWidth="1"/>
    <col min="11456" max="11456" width="14.7109375" style="680" bestFit="1" customWidth="1"/>
    <col min="11457" max="11458" width="11.42578125" style="680"/>
    <col min="11459" max="11459" width="17.7109375" style="680" customWidth="1"/>
    <col min="11460" max="11460" width="15.42578125" style="680" customWidth="1"/>
    <col min="11461" max="11619" width="11.42578125" style="680"/>
    <col min="11620" max="11620" width="3.7109375" style="680" customWidth="1"/>
    <col min="11621" max="11621" width="7.28515625" style="680" customWidth="1"/>
    <col min="11622" max="11622" width="38" style="680" customWidth="1"/>
    <col min="11623" max="11665" width="0" style="680" hidden="1" customWidth="1"/>
    <col min="11666" max="11666" width="18.28515625" style="680" customWidth="1"/>
    <col min="11667" max="11667" width="0" style="680" hidden="1" customWidth="1"/>
    <col min="11668" max="11668" width="20" style="680" customWidth="1"/>
    <col min="11669" max="11669" width="19.7109375" style="680" customWidth="1"/>
    <col min="11670" max="11670" width="19.5703125" style="680" customWidth="1"/>
    <col min="11671" max="11671" width="22.28515625" style="680" customWidth="1"/>
    <col min="11672" max="11672" width="19.7109375" style="680" customWidth="1"/>
    <col min="11673" max="11673" width="17.7109375" style="680" customWidth="1"/>
    <col min="11674" max="11674" width="21" style="680" customWidth="1"/>
    <col min="11675" max="11675" width="18.28515625" style="680" customWidth="1"/>
    <col min="11676" max="11676" width="19.28515625" style="680" customWidth="1"/>
    <col min="11677" max="11691" width="0" style="680" hidden="1" customWidth="1"/>
    <col min="11692" max="11692" width="18.28515625" style="680" customWidth="1"/>
    <col min="11693" max="11693" width="17.28515625" style="680" customWidth="1"/>
    <col min="11694" max="11694" width="18.7109375" style="680" customWidth="1"/>
    <col min="11695" max="11695" width="18.28515625" style="680" customWidth="1"/>
    <col min="11696" max="11696" width="16.5703125" style="680" customWidth="1"/>
    <col min="11697" max="11697" width="16.42578125" style="680" customWidth="1"/>
    <col min="11698" max="11698" width="17.28515625" style="680" customWidth="1"/>
    <col min="11699" max="11699" width="15.7109375" style="680" customWidth="1"/>
    <col min="11700" max="11700" width="11.42578125" style="680"/>
    <col min="11701" max="11701" width="11.5703125" style="680" customWidth="1"/>
    <col min="11702" max="11702" width="18.7109375" style="680" customWidth="1"/>
    <col min="11703" max="11703" width="17.28515625" style="680" customWidth="1"/>
    <col min="11704" max="11704" width="11.42578125" style="680"/>
    <col min="11705" max="11705" width="15.28515625" style="680" customWidth="1"/>
    <col min="11706" max="11707" width="11.42578125" style="680"/>
    <col min="11708" max="11708" width="14" style="680" bestFit="1" customWidth="1"/>
    <col min="11709" max="11709" width="14.28515625" style="680" customWidth="1"/>
    <col min="11710" max="11711" width="15" style="680" bestFit="1" customWidth="1"/>
    <col min="11712" max="11712" width="14.7109375" style="680" bestFit="1" customWidth="1"/>
    <col min="11713" max="11714" width="11.42578125" style="680"/>
    <col min="11715" max="11715" width="17.7109375" style="680" customWidth="1"/>
    <col min="11716" max="11716" width="15.42578125" style="680" customWidth="1"/>
    <col min="11717" max="11875" width="11.42578125" style="680"/>
    <col min="11876" max="11876" width="3.7109375" style="680" customWidth="1"/>
    <col min="11877" max="11877" width="7.28515625" style="680" customWidth="1"/>
    <col min="11878" max="11878" width="38" style="680" customWidth="1"/>
    <col min="11879" max="11921" width="0" style="680" hidden="1" customWidth="1"/>
    <col min="11922" max="11922" width="18.28515625" style="680" customWidth="1"/>
    <col min="11923" max="11923" width="0" style="680" hidden="1" customWidth="1"/>
    <col min="11924" max="11924" width="20" style="680" customWidth="1"/>
    <col min="11925" max="11925" width="19.7109375" style="680" customWidth="1"/>
    <col min="11926" max="11926" width="19.5703125" style="680" customWidth="1"/>
    <col min="11927" max="11927" width="22.28515625" style="680" customWidth="1"/>
    <col min="11928" max="11928" width="19.7109375" style="680" customWidth="1"/>
    <col min="11929" max="11929" width="17.7109375" style="680" customWidth="1"/>
    <col min="11930" max="11930" width="21" style="680" customWidth="1"/>
    <col min="11931" max="11931" width="18.28515625" style="680" customWidth="1"/>
    <col min="11932" max="11932" width="19.28515625" style="680" customWidth="1"/>
    <col min="11933" max="11947" width="0" style="680" hidden="1" customWidth="1"/>
    <col min="11948" max="11948" width="18.28515625" style="680" customWidth="1"/>
    <col min="11949" max="11949" width="17.28515625" style="680" customWidth="1"/>
    <col min="11950" max="11950" width="18.7109375" style="680" customWidth="1"/>
    <col min="11951" max="11951" width="18.28515625" style="680" customWidth="1"/>
    <col min="11952" max="11952" width="16.5703125" style="680" customWidth="1"/>
    <col min="11953" max="11953" width="16.42578125" style="680" customWidth="1"/>
    <col min="11954" max="11954" width="17.28515625" style="680" customWidth="1"/>
    <col min="11955" max="11955" width="15.7109375" style="680" customWidth="1"/>
    <col min="11956" max="11956" width="11.42578125" style="680"/>
    <col min="11957" max="11957" width="11.5703125" style="680" customWidth="1"/>
    <col min="11958" max="11958" width="18.7109375" style="680" customWidth="1"/>
    <col min="11959" max="11959" width="17.28515625" style="680" customWidth="1"/>
    <col min="11960" max="11960" width="11.42578125" style="680"/>
    <col min="11961" max="11961" width="15.28515625" style="680" customWidth="1"/>
    <col min="11962" max="11963" width="11.42578125" style="680"/>
    <col min="11964" max="11964" width="14" style="680" bestFit="1" customWidth="1"/>
    <col min="11965" max="11965" width="14.28515625" style="680" customWidth="1"/>
    <col min="11966" max="11967" width="15" style="680" bestFit="1" customWidth="1"/>
    <col min="11968" max="11968" width="14.7109375" style="680" bestFit="1" customWidth="1"/>
    <col min="11969" max="11970" width="11.42578125" style="680"/>
    <col min="11971" max="11971" width="17.7109375" style="680" customWidth="1"/>
    <col min="11972" max="11972" width="15.42578125" style="680" customWidth="1"/>
    <col min="11973" max="12131" width="11.42578125" style="680"/>
    <col min="12132" max="12132" width="3.7109375" style="680" customWidth="1"/>
    <col min="12133" max="12133" width="7.28515625" style="680" customWidth="1"/>
    <col min="12134" max="12134" width="38" style="680" customWidth="1"/>
    <col min="12135" max="12177" width="0" style="680" hidden="1" customWidth="1"/>
    <col min="12178" max="12178" width="18.28515625" style="680" customWidth="1"/>
    <col min="12179" max="12179" width="0" style="680" hidden="1" customWidth="1"/>
    <col min="12180" max="12180" width="20" style="680" customWidth="1"/>
    <col min="12181" max="12181" width="19.7109375" style="680" customWidth="1"/>
    <col min="12182" max="12182" width="19.5703125" style="680" customWidth="1"/>
    <col min="12183" max="12183" width="22.28515625" style="680" customWidth="1"/>
    <col min="12184" max="12184" width="19.7109375" style="680" customWidth="1"/>
    <col min="12185" max="12185" width="17.7109375" style="680" customWidth="1"/>
    <col min="12186" max="12186" width="21" style="680" customWidth="1"/>
    <col min="12187" max="12187" width="18.28515625" style="680" customWidth="1"/>
    <col min="12188" max="12188" width="19.28515625" style="680" customWidth="1"/>
    <col min="12189" max="12203" width="0" style="680" hidden="1" customWidth="1"/>
    <col min="12204" max="12204" width="18.28515625" style="680" customWidth="1"/>
    <col min="12205" max="12205" width="17.28515625" style="680" customWidth="1"/>
    <col min="12206" max="12206" width="18.7109375" style="680" customWidth="1"/>
    <col min="12207" max="12207" width="18.28515625" style="680" customWidth="1"/>
    <col min="12208" max="12208" width="16.5703125" style="680" customWidth="1"/>
    <col min="12209" max="12209" width="16.42578125" style="680" customWidth="1"/>
    <col min="12210" max="12210" width="17.28515625" style="680" customWidth="1"/>
    <col min="12211" max="12211" width="15.7109375" style="680" customWidth="1"/>
    <col min="12212" max="12212" width="11.42578125" style="680"/>
    <col min="12213" max="12213" width="11.5703125" style="680" customWidth="1"/>
    <col min="12214" max="12214" width="18.7109375" style="680" customWidth="1"/>
    <col min="12215" max="12215" width="17.28515625" style="680" customWidth="1"/>
    <col min="12216" max="12216" width="11.42578125" style="680"/>
    <col min="12217" max="12217" width="15.28515625" style="680" customWidth="1"/>
    <col min="12218" max="12219" width="11.42578125" style="680"/>
    <col min="12220" max="12220" width="14" style="680" bestFit="1" customWidth="1"/>
    <col min="12221" max="12221" width="14.28515625" style="680" customWidth="1"/>
    <col min="12222" max="12223" width="15" style="680" bestFit="1" customWidth="1"/>
    <col min="12224" max="12224" width="14.7109375" style="680" bestFit="1" customWidth="1"/>
    <col min="12225" max="12226" width="11.42578125" style="680"/>
    <col min="12227" max="12227" width="17.7109375" style="680" customWidth="1"/>
    <col min="12228" max="12228" width="15.42578125" style="680" customWidth="1"/>
    <col min="12229" max="12387" width="11.42578125" style="680"/>
    <col min="12388" max="12388" width="3.7109375" style="680" customWidth="1"/>
    <col min="12389" max="12389" width="7.28515625" style="680" customWidth="1"/>
    <col min="12390" max="12390" width="38" style="680" customWidth="1"/>
    <col min="12391" max="12433" width="0" style="680" hidden="1" customWidth="1"/>
    <col min="12434" max="12434" width="18.28515625" style="680" customWidth="1"/>
    <col min="12435" max="12435" width="0" style="680" hidden="1" customWidth="1"/>
    <col min="12436" max="12436" width="20" style="680" customWidth="1"/>
    <col min="12437" max="12437" width="19.7109375" style="680" customWidth="1"/>
    <col min="12438" max="12438" width="19.5703125" style="680" customWidth="1"/>
    <col min="12439" max="12439" width="22.28515625" style="680" customWidth="1"/>
    <col min="12440" max="12440" width="19.7109375" style="680" customWidth="1"/>
    <col min="12441" max="12441" width="17.7109375" style="680" customWidth="1"/>
    <col min="12442" max="12442" width="21" style="680" customWidth="1"/>
    <col min="12443" max="12443" width="18.28515625" style="680" customWidth="1"/>
    <col min="12444" max="12444" width="19.28515625" style="680" customWidth="1"/>
    <col min="12445" max="12459" width="0" style="680" hidden="1" customWidth="1"/>
    <col min="12460" max="12460" width="18.28515625" style="680" customWidth="1"/>
    <col min="12461" max="12461" width="17.28515625" style="680" customWidth="1"/>
    <col min="12462" max="12462" width="18.7109375" style="680" customWidth="1"/>
    <col min="12463" max="12463" width="18.28515625" style="680" customWidth="1"/>
    <col min="12464" max="12464" width="16.5703125" style="680" customWidth="1"/>
    <col min="12465" max="12465" width="16.42578125" style="680" customWidth="1"/>
    <col min="12466" max="12466" width="17.28515625" style="680" customWidth="1"/>
    <col min="12467" max="12467" width="15.7109375" style="680" customWidth="1"/>
    <col min="12468" max="12468" width="11.42578125" style="680"/>
    <col min="12469" max="12469" width="11.5703125" style="680" customWidth="1"/>
    <col min="12470" max="12470" width="18.7109375" style="680" customWidth="1"/>
    <col min="12471" max="12471" width="17.28515625" style="680" customWidth="1"/>
    <col min="12472" max="12472" width="11.42578125" style="680"/>
    <col min="12473" max="12473" width="15.28515625" style="680" customWidth="1"/>
    <col min="12474" max="12475" width="11.42578125" style="680"/>
    <col min="12476" max="12476" width="14" style="680" bestFit="1" customWidth="1"/>
    <col min="12477" max="12477" width="14.28515625" style="680" customWidth="1"/>
    <col min="12478" max="12479" width="15" style="680" bestFit="1" customWidth="1"/>
    <col min="12480" max="12480" width="14.7109375" style="680" bestFit="1" customWidth="1"/>
    <col min="12481" max="12482" width="11.42578125" style="680"/>
    <col min="12483" max="12483" width="17.7109375" style="680" customWidth="1"/>
    <col min="12484" max="12484" width="15.42578125" style="680" customWidth="1"/>
    <col min="12485" max="12643" width="11.42578125" style="680"/>
    <col min="12644" max="12644" width="3.7109375" style="680" customWidth="1"/>
    <col min="12645" max="12645" width="7.28515625" style="680" customWidth="1"/>
    <col min="12646" max="12646" width="38" style="680" customWidth="1"/>
    <col min="12647" max="12689" width="0" style="680" hidden="1" customWidth="1"/>
    <col min="12690" max="12690" width="18.28515625" style="680" customWidth="1"/>
    <col min="12691" max="12691" width="0" style="680" hidden="1" customWidth="1"/>
    <col min="12692" max="12692" width="20" style="680" customWidth="1"/>
    <col min="12693" max="12693" width="19.7109375" style="680" customWidth="1"/>
    <col min="12694" max="12694" width="19.5703125" style="680" customWidth="1"/>
    <col min="12695" max="12695" width="22.28515625" style="680" customWidth="1"/>
    <col min="12696" max="12696" width="19.7109375" style="680" customWidth="1"/>
    <col min="12697" max="12697" width="17.7109375" style="680" customWidth="1"/>
    <col min="12698" max="12698" width="21" style="680" customWidth="1"/>
    <col min="12699" max="12699" width="18.28515625" style="680" customWidth="1"/>
    <col min="12700" max="12700" width="19.28515625" style="680" customWidth="1"/>
    <col min="12701" max="12715" width="0" style="680" hidden="1" customWidth="1"/>
    <col min="12716" max="12716" width="18.28515625" style="680" customWidth="1"/>
    <col min="12717" max="12717" width="17.28515625" style="680" customWidth="1"/>
    <col min="12718" max="12718" width="18.7109375" style="680" customWidth="1"/>
    <col min="12719" max="12719" width="18.28515625" style="680" customWidth="1"/>
    <col min="12720" max="12720" width="16.5703125" style="680" customWidth="1"/>
    <col min="12721" max="12721" width="16.42578125" style="680" customWidth="1"/>
    <col min="12722" max="12722" width="17.28515625" style="680" customWidth="1"/>
    <col min="12723" max="12723" width="15.7109375" style="680" customWidth="1"/>
    <col min="12724" max="12724" width="11.42578125" style="680"/>
    <col min="12725" max="12725" width="11.5703125" style="680" customWidth="1"/>
    <col min="12726" max="12726" width="18.7109375" style="680" customWidth="1"/>
    <col min="12727" max="12727" width="17.28515625" style="680" customWidth="1"/>
    <col min="12728" max="12728" width="11.42578125" style="680"/>
    <col min="12729" max="12729" width="15.28515625" style="680" customWidth="1"/>
    <col min="12730" max="12731" width="11.42578125" style="680"/>
    <col min="12732" max="12732" width="14" style="680" bestFit="1" customWidth="1"/>
    <col min="12733" max="12733" width="14.28515625" style="680" customWidth="1"/>
    <col min="12734" max="12735" width="15" style="680" bestFit="1" customWidth="1"/>
    <col min="12736" max="12736" width="14.7109375" style="680" bestFit="1" customWidth="1"/>
    <col min="12737" max="12738" width="11.42578125" style="680"/>
    <col min="12739" max="12739" width="17.7109375" style="680" customWidth="1"/>
    <col min="12740" max="12740" width="15.42578125" style="680" customWidth="1"/>
    <col min="12741" max="12899" width="11.42578125" style="680"/>
    <col min="12900" max="12900" width="3.7109375" style="680" customWidth="1"/>
    <col min="12901" max="12901" width="7.28515625" style="680" customWidth="1"/>
    <col min="12902" max="12902" width="38" style="680" customWidth="1"/>
    <col min="12903" max="12945" width="0" style="680" hidden="1" customWidth="1"/>
    <col min="12946" max="12946" width="18.28515625" style="680" customWidth="1"/>
    <col min="12947" max="12947" width="0" style="680" hidden="1" customWidth="1"/>
    <col min="12948" max="12948" width="20" style="680" customWidth="1"/>
    <col min="12949" max="12949" width="19.7109375" style="680" customWidth="1"/>
    <col min="12950" max="12950" width="19.5703125" style="680" customWidth="1"/>
    <col min="12951" max="12951" width="22.28515625" style="680" customWidth="1"/>
    <col min="12952" max="12952" width="19.7109375" style="680" customWidth="1"/>
    <col min="12953" max="12953" width="17.7109375" style="680" customWidth="1"/>
    <col min="12954" max="12954" width="21" style="680" customWidth="1"/>
    <col min="12955" max="12955" width="18.28515625" style="680" customWidth="1"/>
    <col min="12956" max="12956" width="19.28515625" style="680" customWidth="1"/>
    <col min="12957" max="12971" width="0" style="680" hidden="1" customWidth="1"/>
    <col min="12972" max="12972" width="18.28515625" style="680" customWidth="1"/>
    <col min="12973" max="12973" width="17.28515625" style="680" customWidth="1"/>
    <col min="12974" max="12974" width="18.7109375" style="680" customWidth="1"/>
    <col min="12975" max="12975" width="18.28515625" style="680" customWidth="1"/>
    <col min="12976" max="12976" width="16.5703125" style="680" customWidth="1"/>
    <col min="12977" max="12977" width="16.42578125" style="680" customWidth="1"/>
    <col min="12978" max="12978" width="17.28515625" style="680" customWidth="1"/>
    <col min="12979" max="12979" width="15.7109375" style="680" customWidth="1"/>
    <col min="12980" max="12980" width="11.42578125" style="680"/>
    <col min="12981" max="12981" width="11.5703125" style="680" customWidth="1"/>
    <col min="12982" max="12982" width="18.7109375" style="680" customWidth="1"/>
    <col min="12983" max="12983" width="17.28515625" style="680" customWidth="1"/>
    <col min="12984" max="12984" width="11.42578125" style="680"/>
    <col min="12985" max="12985" width="15.28515625" style="680" customWidth="1"/>
    <col min="12986" max="12987" width="11.42578125" style="680"/>
    <col min="12988" max="12988" width="14" style="680" bestFit="1" customWidth="1"/>
    <col min="12989" max="12989" width="14.28515625" style="680" customWidth="1"/>
    <col min="12990" max="12991" width="15" style="680" bestFit="1" customWidth="1"/>
    <col min="12992" max="12992" width="14.7109375" style="680" bestFit="1" customWidth="1"/>
    <col min="12993" max="12994" width="11.42578125" style="680"/>
    <col min="12995" max="12995" width="17.7109375" style="680" customWidth="1"/>
    <col min="12996" max="12996" width="15.42578125" style="680" customWidth="1"/>
    <col min="12997" max="13155" width="11.42578125" style="680"/>
    <col min="13156" max="13156" width="3.7109375" style="680" customWidth="1"/>
    <col min="13157" max="13157" width="7.28515625" style="680" customWidth="1"/>
    <col min="13158" max="13158" width="38" style="680" customWidth="1"/>
    <col min="13159" max="13201" width="0" style="680" hidden="1" customWidth="1"/>
    <col min="13202" max="13202" width="18.28515625" style="680" customWidth="1"/>
    <col min="13203" max="13203" width="0" style="680" hidden="1" customWidth="1"/>
    <col min="13204" max="13204" width="20" style="680" customWidth="1"/>
    <col min="13205" max="13205" width="19.7109375" style="680" customWidth="1"/>
    <col min="13206" max="13206" width="19.5703125" style="680" customWidth="1"/>
    <col min="13207" max="13207" width="22.28515625" style="680" customWidth="1"/>
    <col min="13208" max="13208" width="19.7109375" style="680" customWidth="1"/>
    <col min="13209" max="13209" width="17.7109375" style="680" customWidth="1"/>
    <col min="13210" max="13210" width="21" style="680" customWidth="1"/>
    <col min="13211" max="13211" width="18.28515625" style="680" customWidth="1"/>
    <col min="13212" max="13212" width="19.28515625" style="680" customWidth="1"/>
    <col min="13213" max="13227" width="0" style="680" hidden="1" customWidth="1"/>
    <col min="13228" max="13228" width="18.28515625" style="680" customWidth="1"/>
    <col min="13229" max="13229" width="17.28515625" style="680" customWidth="1"/>
    <col min="13230" max="13230" width="18.7109375" style="680" customWidth="1"/>
    <col min="13231" max="13231" width="18.28515625" style="680" customWidth="1"/>
    <col min="13232" max="13232" width="16.5703125" style="680" customWidth="1"/>
    <col min="13233" max="13233" width="16.42578125" style="680" customWidth="1"/>
    <col min="13234" max="13234" width="17.28515625" style="680" customWidth="1"/>
    <col min="13235" max="13235" width="15.7109375" style="680" customWidth="1"/>
    <col min="13236" max="13236" width="11.42578125" style="680"/>
    <col min="13237" max="13237" width="11.5703125" style="680" customWidth="1"/>
    <col min="13238" max="13238" width="18.7109375" style="680" customWidth="1"/>
    <col min="13239" max="13239" width="17.28515625" style="680" customWidth="1"/>
    <col min="13240" max="13240" width="11.42578125" style="680"/>
    <col min="13241" max="13241" width="15.28515625" style="680" customWidth="1"/>
    <col min="13242" max="13243" width="11.42578125" style="680"/>
    <col min="13244" max="13244" width="14" style="680" bestFit="1" customWidth="1"/>
    <col min="13245" max="13245" width="14.28515625" style="680" customWidth="1"/>
    <col min="13246" max="13247" width="15" style="680" bestFit="1" customWidth="1"/>
    <col min="13248" max="13248" width="14.7109375" style="680" bestFit="1" customWidth="1"/>
    <col min="13249" max="13250" width="11.42578125" style="680"/>
    <col min="13251" max="13251" width="17.7109375" style="680" customWidth="1"/>
    <col min="13252" max="13252" width="15.42578125" style="680" customWidth="1"/>
    <col min="13253" max="13411" width="11.42578125" style="680"/>
    <col min="13412" max="13412" width="3.7109375" style="680" customWidth="1"/>
    <col min="13413" max="13413" width="7.28515625" style="680" customWidth="1"/>
    <col min="13414" max="13414" width="38" style="680" customWidth="1"/>
    <col min="13415" max="13457" width="0" style="680" hidden="1" customWidth="1"/>
    <col min="13458" max="13458" width="18.28515625" style="680" customWidth="1"/>
    <col min="13459" max="13459" width="0" style="680" hidden="1" customWidth="1"/>
    <col min="13460" max="13460" width="20" style="680" customWidth="1"/>
    <col min="13461" max="13461" width="19.7109375" style="680" customWidth="1"/>
    <col min="13462" max="13462" width="19.5703125" style="680" customWidth="1"/>
    <col min="13463" max="13463" width="22.28515625" style="680" customWidth="1"/>
    <col min="13464" max="13464" width="19.7109375" style="680" customWidth="1"/>
    <col min="13465" max="13465" width="17.7109375" style="680" customWidth="1"/>
    <col min="13466" max="13466" width="21" style="680" customWidth="1"/>
    <col min="13467" max="13467" width="18.28515625" style="680" customWidth="1"/>
    <col min="13468" max="13468" width="19.28515625" style="680" customWidth="1"/>
    <col min="13469" max="13483" width="0" style="680" hidden="1" customWidth="1"/>
    <col min="13484" max="13484" width="18.28515625" style="680" customWidth="1"/>
    <col min="13485" max="13485" width="17.28515625" style="680" customWidth="1"/>
    <col min="13486" max="13486" width="18.7109375" style="680" customWidth="1"/>
    <col min="13487" max="13487" width="18.28515625" style="680" customWidth="1"/>
    <col min="13488" max="13488" width="16.5703125" style="680" customWidth="1"/>
    <col min="13489" max="13489" width="16.42578125" style="680" customWidth="1"/>
    <col min="13490" max="13490" width="17.28515625" style="680" customWidth="1"/>
    <col min="13491" max="13491" width="15.7109375" style="680" customWidth="1"/>
    <col min="13492" max="13492" width="11.42578125" style="680"/>
    <col min="13493" max="13493" width="11.5703125" style="680" customWidth="1"/>
    <col min="13494" max="13494" width="18.7109375" style="680" customWidth="1"/>
    <col min="13495" max="13495" width="17.28515625" style="680" customWidth="1"/>
    <col min="13496" max="13496" width="11.42578125" style="680"/>
    <col min="13497" max="13497" width="15.28515625" style="680" customWidth="1"/>
    <col min="13498" max="13499" width="11.42578125" style="680"/>
    <col min="13500" max="13500" width="14" style="680" bestFit="1" customWidth="1"/>
    <col min="13501" max="13501" width="14.28515625" style="680" customWidth="1"/>
    <col min="13502" max="13503" width="15" style="680" bestFit="1" customWidth="1"/>
    <col min="13504" max="13504" width="14.7109375" style="680" bestFit="1" customWidth="1"/>
    <col min="13505" max="13506" width="11.42578125" style="680"/>
    <col min="13507" max="13507" width="17.7109375" style="680" customWidth="1"/>
    <col min="13508" max="13508" width="15.42578125" style="680" customWidth="1"/>
    <col min="13509" max="13667" width="11.42578125" style="680"/>
    <col min="13668" max="13668" width="3.7109375" style="680" customWidth="1"/>
    <col min="13669" max="13669" width="7.28515625" style="680" customWidth="1"/>
    <col min="13670" max="13670" width="38" style="680" customWidth="1"/>
    <col min="13671" max="13713" width="0" style="680" hidden="1" customWidth="1"/>
    <col min="13714" max="13714" width="18.28515625" style="680" customWidth="1"/>
    <col min="13715" max="13715" width="0" style="680" hidden="1" customWidth="1"/>
    <col min="13716" max="13716" width="20" style="680" customWidth="1"/>
    <col min="13717" max="13717" width="19.7109375" style="680" customWidth="1"/>
    <col min="13718" max="13718" width="19.5703125" style="680" customWidth="1"/>
    <col min="13719" max="13719" width="22.28515625" style="680" customWidth="1"/>
    <col min="13720" max="13720" width="19.7109375" style="680" customWidth="1"/>
    <col min="13721" max="13721" width="17.7109375" style="680" customWidth="1"/>
    <col min="13722" max="13722" width="21" style="680" customWidth="1"/>
    <col min="13723" max="13723" width="18.28515625" style="680" customWidth="1"/>
    <col min="13724" max="13724" width="19.28515625" style="680" customWidth="1"/>
    <col min="13725" max="13739" width="0" style="680" hidden="1" customWidth="1"/>
    <col min="13740" max="13740" width="18.28515625" style="680" customWidth="1"/>
    <col min="13741" max="13741" width="17.28515625" style="680" customWidth="1"/>
    <col min="13742" max="13742" width="18.7109375" style="680" customWidth="1"/>
    <col min="13743" max="13743" width="18.28515625" style="680" customWidth="1"/>
    <col min="13744" max="13744" width="16.5703125" style="680" customWidth="1"/>
    <col min="13745" max="13745" width="16.42578125" style="680" customWidth="1"/>
    <col min="13746" max="13746" width="17.28515625" style="680" customWidth="1"/>
    <col min="13747" max="13747" width="15.7109375" style="680" customWidth="1"/>
    <col min="13748" max="13748" width="11.42578125" style="680"/>
    <col min="13749" max="13749" width="11.5703125" style="680" customWidth="1"/>
    <col min="13750" max="13750" width="18.7109375" style="680" customWidth="1"/>
    <col min="13751" max="13751" width="17.28515625" style="680" customWidth="1"/>
    <col min="13752" max="13752" width="11.42578125" style="680"/>
    <col min="13753" max="13753" width="15.28515625" style="680" customWidth="1"/>
    <col min="13754" max="13755" width="11.42578125" style="680"/>
    <col min="13756" max="13756" width="14" style="680" bestFit="1" customWidth="1"/>
    <col min="13757" max="13757" width="14.28515625" style="680" customWidth="1"/>
    <col min="13758" max="13759" width="15" style="680" bestFit="1" customWidth="1"/>
    <col min="13760" max="13760" width="14.7109375" style="680" bestFit="1" customWidth="1"/>
    <col min="13761" max="13762" width="11.42578125" style="680"/>
    <col min="13763" max="13763" width="17.7109375" style="680" customWidth="1"/>
    <col min="13764" max="13764" width="15.42578125" style="680" customWidth="1"/>
    <col min="13765" max="13923" width="11.42578125" style="680"/>
    <col min="13924" max="13924" width="3.7109375" style="680" customWidth="1"/>
    <col min="13925" max="13925" width="7.28515625" style="680" customWidth="1"/>
    <col min="13926" max="13926" width="38" style="680" customWidth="1"/>
    <col min="13927" max="13969" width="0" style="680" hidden="1" customWidth="1"/>
    <col min="13970" max="13970" width="18.28515625" style="680" customWidth="1"/>
    <col min="13971" max="13971" width="0" style="680" hidden="1" customWidth="1"/>
    <col min="13972" max="13972" width="20" style="680" customWidth="1"/>
    <col min="13973" max="13973" width="19.7109375" style="680" customWidth="1"/>
    <col min="13974" max="13974" width="19.5703125" style="680" customWidth="1"/>
    <col min="13975" max="13975" width="22.28515625" style="680" customWidth="1"/>
    <col min="13976" max="13976" width="19.7109375" style="680" customWidth="1"/>
    <col min="13977" max="13977" width="17.7109375" style="680" customWidth="1"/>
    <col min="13978" max="13978" width="21" style="680" customWidth="1"/>
    <col min="13979" max="13979" width="18.28515625" style="680" customWidth="1"/>
    <col min="13980" max="13980" width="19.28515625" style="680" customWidth="1"/>
    <col min="13981" max="13995" width="0" style="680" hidden="1" customWidth="1"/>
    <col min="13996" max="13996" width="18.28515625" style="680" customWidth="1"/>
    <col min="13997" max="13997" width="17.28515625" style="680" customWidth="1"/>
    <col min="13998" max="13998" width="18.7109375" style="680" customWidth="1"/>
    <col min="13999" max="13999" width="18.28515625" style="680" customWidth="1"/>
    <col min="14000" max="14000" width="16.5703125" style="680" customWidth="1"/>
    <col min="14001" max="14001" width="16.42578125" style="680" customWidth="1"/>
    <col min="14002" max="14002" width="17.28515625" style="680" customWidth="1"/>
    <col min="14003" max="14003" width="15.7109375" style="680" customWidth="1"/>
    <col min="14004" max="14004" width="11.42578125" style="680"/>
    <col min="14005" max="14005" width="11.5703125" style="680" customWidth="1"/>
    <col min="14006" max="14006" width="18.7109375" style="680" customWidth="1"/>
    <col min="14007" max="14007" width="17.28515625" style="680" customWidth="1"/>
    <col min="14008" max="14008" width="11.42578125" style="680"/>
    <col min="14009" max="14009" width="15.28515625" style="680" customWidth="1"/>
    <col min="14010" max="14011" width="11.42578125" style="680"/>
    <col min="14012" max="14012" width="14" style="680" bestFit="1" customWidth="1"/>
    <col min="14013" max="14013" width="14.28515625" style="680" customWidth="1"/>
    <col min="14014" max="14015" width="15" style="680" bestFit="1" customWidth="1"/>
    <col min="14016" max="14016" width="14.7109375" style="680" bestFit="1" customWidth="1"/>
    <col min="14017" max="14018" width="11.42578125" style="680"/>
    <col min="14019" max="14019" width="17.7109375" style="680" customWidth="1"/>
    <col min="14020" max="14020" width="15.42578125" style="680" customWidth="1"/>
    <col min="14021" max="14179" width="11.42578125" style="680"/>
    <col min="14180" max="14180" width="3.7109375" style="680" customWidth="1"/>
    <col min="14181" max="14181" width="7.28515625" style="680" customWidth="1"/>
    <col min="14182" max="14182" width="38" style="680" customWidth="1"/>
    <col min="14183" max="14225" width="0" style="680" hidden="1" customWidth="1"/>
    <col min="14226" max="14226" width="18.28515625" style="680" customWidth="1"/>
    <col min="14227" max="14227" width="0" style="680" hidden="1" customWidth="1"/>
    <col min="14228" max="14228" width="20" style="680" customWidth="1"/>
    <col min="14229" max="14229" width="19.7109375" style="680" customWidth="1"/>
    <col min="14230" max="14230" width="19.5703125" style="680" customWidth="1"/>
    <col min="14231" max="14231" width="22.28515625" style="680" customWidth="1"/>
    <col min="14232" max="14232" width="19.7109375" style="680" customWidth="1"/>
    <col min="14233" max="14233" width="17.7109375" style="680" customWidth="1"/>
    <col min="14234" max="14234" width="21" style="680" customWidth="1"/>
    <col min="14235" max="14235" width="18.28515625" style="680" customWidth="1"/>
    <col min="14236" max="14236" width="19.28515625" style="680" customWidth="1"/>
    <col min="14237" max="14251" width="0" style="680" hidden="1" customWidth="1"/>
    <col min="14252" max="14252" width="18.28515625" style="680" customWidth="1"/>
    <col min="14253" max="14253" width="17.28515625" style="680" customWidth="1"/>
    <col min="14254" max="14254" width="18.7109375" style="680" customWidth="1"/>
    <col min="14255" max="14255" width="18.28515625" style="680" customWidth="1"/>
    <col min="14256" max="14256" width="16.5703125" style="680" customWidth="1"/>
    <col min="14257" max="14257" width="16.42578125" style="680" customWidth="1"/>
    <col min="14258" max="14258" width="17.28515625" style="680" customWidth="1"/>
    <col min="14259" max="14259" width="15.7109375" style="680" customWidth="1"/>
    <col min="14260" max="14260" width="11.42578125" style="680"/>
    <col min="14261" max="14261" width="11.5703125" style="680" customWidth="1"/>
    <col min="14262" max="14262" width="18.7109375" style="680" customWidth="1"/>
    <col min="14263" max="14263" width="17.28515625" style="680" customWidth="1"/>
    <col min="14264" max="14264" width="11.42578125" style="680"/>
    <col min="14265" max="14265" width="15.28515625" style="680" customWidth="1"/>
    <col min="14266" max="14267" width="11.42578125" style="680"/>
    <col min="14268" max="14268" width="14" style="680" bestFit="1" customWidth="1"/>
    <col min="14269" max="14269" width="14.28515625" style="680" customWidth="1"/>
    <col min="14270" max="14271" width="15" style="680" bestFit="1" customWidth="1"/>
    <col min="14272" max="14272" width="14.7109375" style="680" bestFit="1" customWidth="1"/>
    <col min="14273" max="14274" width="11.42578125" style="680"/>
    <col min="14275" max="14275" width="17.7109375" style="680" customWidth="1"/>
    <col min="14276" max="14276" width="15.42578125" style="680" customWidth="1"/>
    <col min="14277" max="14435" width="11.42578125" style="680"/>
    <col min="14436" max="14436" width="3.7109375" style="680" customWidth="1"/>
    <col min="14437" max="14437" width="7.28515625" style="680" customWidth="1"/>
    <col min="14438" max="14438" width="38" style="680" customWidth="1"/>
    <col min="14439" max="14481" width="0" style="680" hidden="1" customWidth="1"/>
    <col min="14482" max="14482" width="18.28515625" style="680" customWidth="1"/>
    <col min="14483" max="14483" width="0" style="680" hidden="1" customWidth="1"/>
    <col min="14484" max="14484" width="20" style="680" customWidth="1"/>
    <col min="14485" max="14485" width="19.7109375" style="680" customWidth="1"/>
    <col min="14486" max="14486" width="19.5703125" style="680" customWidth="1"/>
    <col min="14487" max="14487" width="22.28515625" style="680" customWidth="1"/>
    <col min="14488" max="14488" width="19.7109375" style="680" customWidth="1"/>
    <col min="14489" max="14489" width="17.7109375" style="680" customWidth="1"/>
    <col min="14490" max="14490" width="21" style="680" customWidth="1"/>
    <col min="14491" max="14491" width="18.28515625" style="680" customWidth="1"/>
    <col min="14492" max="14492" width="19.28515625" style="680" customWidth="1"/>
    <col min="14493" max="14507" width="0" style="680" hidden="1" customWidth="1"/>
    <col min="14508" max="14508" width="18.28515625" style="680" customWidth="1"/>
    <col min="14509" max="14509" width="17.28515625" style="680" customWidth="1"/>
    <col min="14510" max="14510" width="18.7109375" style="680" customWidth="1"/>
    <col min="14511" max="14511" width="18.28515625" style="680" customWidth="1"/>
    <col min="14512" max="14512" width="16.5703125" style="680" customWidth="1"/>
    <col min="14513" max="14513" width="16.42578125" style="680" customWidth="1"/>
    <col min="14514" max="14514" width="17.28515625" style="680" customWidth="1"/>
    <col min="14515" max="14515" width="15.7109375" style="680" customWidth="1"/>
    <col min="14516" max="14516" width="11.42578125" style="680"/>
    <col min="14517" max="14517" width="11.5703125" style="680" customWidth="1"/>
    <col min="14518" max="14518" width="18.7109375" style="680" customWidth="1"/>
    <col min="14519" max="14519" width="17.28515625" style="680" customWidth="1"/>
    <col min="14520" max="14520" width="11.42578125" style="680"/>
    <col min="14521" max="14521" width="15.28515625" style="680" customWidth="1"/>
    <col min="14522" max="14523" width="11.42578125" style="680"/>
    <col min="14524" max="14524" width="14" style="680" bestFit="1" customWidth="1"/>
    <col min="14525" max="14525" width="14.28515625" style="680" customWidth="1"/>
    <col min="14526" max="14527" width="15" style="680" bestFit="1" customWidth="1"/>
    <col min="14528" max="14528" width="14.7109375" style="680" bestFit="1" customWidth="1"/>
    <col min="14529" max="14530" width="11.42578125" style="680"/>
    <col min="14531" max="14531" width="17.7109375" style="680" customWidth="1"/>
    <col min="14532" max="14532" width="15.42578125" style="680" customWidth="1"/>
    <col min="14533" max="14691" width="11.42578125" style="680"/>
    <col min="14692" max="14692" width="3.7109375" style="680" customWidth="1"/>
    <col min="14693" max="14693" width="7.28515625" style="680" customWidth="1"/>
    <col min="14694" max="14694" width="38" style="680" customWidth="1"/>
    <col min="14695" max="14737" width="0" style="680" hidden="1" customWidth="1"/>
    <col min="14738" max="14738" width="18.28515625" style="680" customWidth="1"/>
    <col min="14739" max="14739" width="0" style="680" hidden="1" customWidth="1"/>
    <col min="14740" max="14740" width="20" style="680" customWidth="1"/>
    <col min="14741" max="14741" width="19.7109375" style="680" customWidth="1"/>
    <col min="14742" max="14742" width="19.5703125" style="680" customWidth="1"/>
    <col min="14743" max="14743" width="22.28515625" style="680" customWidth="1"/>
    <col min="14744" max="14744" width="19.7109375" style="680" customWidth="1"/>
    <col min="14745" max="14745" width="17.7109375" style="680" customWidth="1"/>
    <col min="14746" max="14746" width="21" style="680" customWidth="1"/>
    <col min="14747" max="14747" width="18.28515625" style="680" customWidth="1"/>
    <col min="14748" max="14748" width="19.28515625" style="680" customWidth="1"/>
    <col min="14749" max="14763" width="0" style="680" hidden="1" customWidth="1"/>
    <col min="14764" max="14764" width="18.28515625" style="680" customWidth="1"/>
    <col min="14765" max="14765" width="17.28515625" style="680" customWidth="1"/>
    <col min="14766" max="14766" width="18.7109375" style="680" customWidth="1"/>
    <col min="14767" max="14767" width="18.28515625" style="680" customWidth="1"/>
    <col min="14768" max="14768" width="16.5703125" style="680" customWidth="1"/>
    <col min="14769" max="14769" width="16.42578125" style="680" customWidth="1"/>
    <col min="14770" max="14770" width="17.28515625" style="680" customWidth="1"/>
    <col min="14771" max="14771" width="15.7109375" style="680" customWidth="1"/>
    <col min="14772" max="14772" width="11.42578125" style="680"/>
    <col min="14773" max="14773" width="11.5703125" style="680" customWidth="1"/>
    <col min="14774" max="14774" width="18.7109375" style="680" customWidth="1"/>
    <col min="14775" max="14775" width="17.28515625" style="680" customWidth="1"/>
    <col min="14776" max="14776" width="11.42578125" style="680"/>
    <col min="14777" max="14777" width="15.28515625" style="680" customWidth="1"/>
    <col min="14778" max="14779" width="11.42578125" style="680"/>
    <col min="14780" max="14780" width="14" style="680" bestFit="1" customWidth="1"/>
    <col min="14781" max="14781" width="14.28515625" style="680" customWidth="1"/>
    <col min="14782" max="14783" width="15" style="680" bestFit="1" customWidth="1"/>
    <col min="14784" max="14784" width="14.7109375" style="680" bestFit="1" customWidth="1"/>
    <col min="14785" max="14786" width="11.42578125" style="680"/>
    <col min="14787" max="14787" width="17.7109375" style="680" customWidth="1"/>
    <col min="14788" max="14788" width="15.42578125" style="680" customWidth="1"/>
    <col min="14789" max="14947" width="11.42578125" style="680"/>
    <col min="14948" max="14948" width="3.7109375" style="680" customWidth="1"/>
    <col min="14949" max="14949" width="7.28515625" style="680" customWidth="1"/>
    <col min="14950" max="14950" width="38" style="680" customWidth="1"/>
    <col min="14951" max="14993" width="0" style="680" hidden="1" customWidth="1"/>
    <col min="14994" max="14994" width="18.28515625" style="680" customWidth="1"/>
    <col min="14995" max="14995" width="0" style="680" hidden="1" customWidth="1"/>
    <col min="14996" max="14996" width="20" style="680" customWidth="1"/>
    <col min="14997" max="14997" width="19.7109375" style="680" customWidth="1"/>
    <col min="14998" max="14998" width="19.5703125" style="680" customWidth="1"/>
    <col min="14999" max="14999" width="22.28515625" style="680" customWidth="1"/>
    <col min="15000" max="15000" width="19.7109375" style="680" customWidth="1"/>
    <col min="15001" max="15001" width="17.7109375" style="680" customWidth="1"/>
    <col min="15002" max="15002" width="21" style="680" customWidth="1"/>
    <col min="15003" max="15003" width="18.28515625" style="680" customWidth="1"/>
    <col min="15004" max="15004" width="19.28515625" style="680" customWidth="1"/>
    <col min="15005" max="15019" width="0" style="680" hidden="1" customWidth="1"/>
    <col min="15020" max="15020" width="18.28515625" style="680" customWidth="1"/>
    <col min="15021" max="15021" width="17.28515625" style="680" customWidth="1"/>
    <col min="15022" max="15022" width="18.7109375" style="680" customWidth="1"/>
    <col min="15023" max="15023" width="18.28515625" style="680" customWidth="1"/>
    <col min="15024" max="15024" width="16.5703125" style="680" customWidth="1"/>
    <col min="15025" max="15025" width="16.42578125" style="680" customWidth="1"/>
    <col min="15026" max="15026" width="17.28515625" style="680" customWidth="1"/>
    <col min="15027" max="15027" width="15.7109375" style="680" customWidth="1"/>
    <col min="15028" max="15028" width="11.42578125" style="680"/>
    <col min="15029" max="15029" width="11.5703125" style="680" customWidth="1"/>
    <col min="15030" max="15030" width="18.7109375" style="680" customWidth="1"/>
    <col min="15031" max="15031" width="17.28515625" style="680" customWidth="1"/>
    <col min="15032" max="15032" width="11.42578125" style="680"/>
    <col min="15033" max="15033" width="15.28515625" style="680" customWidth="1"/>
    <col min="15034" max="15035" width="11.42578125" style="680"/>
    <col min="15036" max="15036" width="14" style="680" bestFit="1" customWidth="1"/>
    <col min="15037" max="15037" width="14.28515625" style="680" customWidth="1"/>
    <col min="15038" max="15039" width="15" style="680" bestFit="1" customWidth="1"/>
    <col min="15040" max="15040" width="14.7109375" style="680" bestFit="1" customWidth="1"/>
    <col min="15041" max="15042" width="11.42578125" style="680"/>
    <col min="15043" max="15043" width="17.7109375" style="680" customWidth="1"/>
    <col min="15044" max="15044" width="15.42578125" style="680" customWidth="1"/>
    <col min="15045" max="15203" width="11.42578125" style="680"/>
    <col min="15204" max="15204" width="3.7109375" style="680" customWidth="1"/>
    <col min="15205" max="15205" width="7.28515625" style="680" customWidth="1"/>
    <col min="15206" max="15206" width="38" style="680" customWidth="1"/>
    <col min="15207" max="15249" width="0" style="680" hidden="1" customWidth="1"/>
    <col min="15250" max="15250" width="18.28515625" style="680" customWidth="1"/>
    <col min="15251" max="15251" width="0" style="680" hidden="1" customWidth="1"/>
    <col min="15252" max="15252" width="20" style="680" customWidth="1"/>
    <col min="15253" max="15253" width="19.7109375" style="680" customWidth="1"/>
    <col min="15254" max="15254" width="19.5703125" style="680" customWidth="1"/>
    <col min="15255" max="15255" width="22.28515625" style="680" customWidth="1"/>
    <col min="15256" max="15256" width="19.7109375" style="680" customWidth="1"/>
    <col min="15257" max="15257" width="17.7109375" style="680" customWidth="1"/>
    <col min="15258" max="15258" width="21" style="680" customWidth="1"/>
    <col min="15259" max="15259" width="18.28515625" style="680" customWidth="1"/>
    <col min="15260" max="15260" width="19.28515625" style="680" customWidth="1"/>
    <col min="15261" max="15275" width="0" style="680" hidden="1" customWidth="1"/>
    <col min="15276" max="15276" width="18.28515625" style="680" customWidth="1"/>
    <col min="15277" max="15277" width="17.28515625" style="680" customWidth="1"/>
    <col min="15278" max="15278" width="18.7109375" style="680" customWidth="1"/>
    <col min="15279" max="15279" width="18.28515625" style="680" customWidth="1"/>
    <col min="15280" max="15280" width="16.5703125" style="680" customWidth="1"/>
    <col min="15281" max="15281" width="16.42578125" style="680" customWidth="1"/>
    <col min="15282" max="15282" width="17.28515625" style="680" customWidth="1"/>
    <col min="15283" max="15283" width="15.7109375" style="680" customWidth="1"/>
    <col min="15284" max="15284" width="11.42578125" style="680"/>
    <col min="15285" max="15285" width="11.5703125" style="680" customWidth="1"/>
    <col min="15286" max="15286" width="18.7109375" style="680" customWidth="1"/>
    <col min="15287" max="15287" width="17.28515625" style="680" customWidth="1"/>
    <col min="15288" max="15288" width="11.42578125" style="680"/>
    <col min="15289" max="15289" width="15.28515625" style="680" customWidth="1"/>
    <col min="15290" max="15291" width="11.42578125" style="680"/>
    <col min="15292" max="15292" width="14" style="680" bestFit="1" customWidth="1"/>
    <col min="15293" max="15293" width="14.28515625" style="680" customWidth="1"/>
    <col min="15294" max="15295" width="15" style="680" bestFit="1" customWidth="1"/>
    <col min="15296" max="15296" width="14.7109375" style="680" bestFit="1" customWidth="1"/>
    <col min="15297" max="15298" width="11.42578125" style="680"/>
    <col min="15299" max="15299" width="17.7109375" style="680" customWidth="1"/>
    <col min="15300" max="15300" width="15.42578125" style="680" customWidth="1"/>
    <col min="15301" max="15459" width="11.42578125" style="680"/>
    <col min="15460" max="15460" width="3.7109375" style="680" customWidth="1"/>
    <col min="15461" max="15461" width="7.28515625" style="680" customWidth="1"/>
    <col min="15462" max="15462" width="38" style="680" customWidth="1"/>
    <col min="15463" max="15505" width="0" style="680" hidden="1" customWidth="1"/>
    <col min="15506" max="15506" width="18.28515625" style="680" customWidth="1"/>
    <col min="15507" max="15507" width="0" style="680" hidden="1" customWidth="1"/>
    <col min="15508" max="15508" width="20" style="680" customWidth="1"/>
    <col min="15509" max="15509" width="19.7109375" style="680" customWidth="1"/>
    <col min="15510" max="15510" width="19.5703125" style="680" customWidth="1"/>
    <col min="15511" max="15511" width="22.28515625" style="680" customWidth="1"/>
    <col min="15512" max="15512" width="19.7109375" style="680" customWidth="1"/>
    <col min="15513" max="15513" width="17.7109375" style="680" customWidth="1"/>
    <col min="15514" max="15514" width="21" style="680" customWidth="1"/>
    <col min="15515" max="15515" width="18.28515625" style="680" customWidth="1"/>
    <col min="15516" max="15516" width="19.28515625" style="680" customWidth="1"/>
    <col min="15517" max="15531" width="0" style="680" hidden="1" customWidth="1"/>
    <col min="15532" max="15532" width="18.28515625" style="680" customWidth="1"/>
    <col min="15533" max="15533" width="17.28515625" style="680" customWidth="1"/>
    <col min="15534" max="15534" width="18.7109375" style="680" customWidth="1"/>
    <col min="15535" max="15535" width="18.28515625" style="680" customWidth="1"/>
    <col min="15536" max="15536" width="16.5703125" style="680" customWidth="1"/>
    <col min="15537" max="15537" width="16.42578125" style="680" customWidth="1"/>
    <col min="15538" max="15538" width="17.28515625" style="680" customWidth="1"/>
    <col min="15539" max="15539" width="15.7109375" style="680" customWidth="1"/>
    <col min="15540" max="15540" width="11.42578125" style="680"/>
    <col min="15541" max="15541" width="11.5703125" style="680" customWidth="1"/>
    <col min="15542" max="15542" width="18.7109375" style="680" customWidth="1"/>
    <col min="15543" max="15543" width="17.28515625" style="680" customWidth="1"/>
    <col min="15544" max="15544" width="11.42578125" style="680"/>
    <col min="15545" max="15545" width="15.28515625" style="680" customWidth="1"/>
    <col min="15546" max="15547" width="11.42578125" style="680"/>
    <col min="15548" max="15548" width="14" style="680" bestFit="1" customWidth="1"/>
    <col min="15549" max="15549" width="14.28515625" style="680" customWidth="1"/>
    <col min="15550" max="15551" width="15" style="680" bestFit="1" customWidth="1"/>
    <col min="15552" max="15552" width="14.7109375" style="680" bestFit="1" customWidth="1"/>
    <col min="15553" max="15554" width="11.42578125" style="680"/>
    <col min="15555" max="15555" width="17.7109375" style="680" customWidth="1"/>
    <col min="15556" max="15556" width="15.42578125" style="680" customWidth="1"/>
    <col min="15557" max="15715" width="11.42578125" style="680"/>
    <col min="15716" max="15716" width="3.7109375" style="680" customWidth="1"/>
    <col min="15717" max="15717" width="7.28515625" style="680" customWidth="1"/>
    <col min="15718" max="15718" width="38" style="680" customWidth="1"/>
    <col min="15719" max="15761" width="0" style="680" hidden="1" customWidth="1"/>
    <col min="15762" max="15762" width="18.28515625" style="680" customWidth="1"/>
    <col min="15763" max="15763" width="0" style="680" hidden="1" customWidth="1"/>
    <col min="15764" max="15764" width="20" style="680" customWidth="1"/>
    <col min="15765" max="15765" width="19.7109375" style="680" customWidth="1"/>
    <col min="15766" max="15766" width="19.5703125" style="680" customWidth="1"/>
    <col min="15767" max="15767" width="22.28515625" style="680" customWidth="1"/>
    <col min="15768" max="15768" width="19.7109375" style="680" customWidth="1"/>
    <col min="15769" max="15769" width="17.7109375" style="680" customWidth="1"/>
    <col min="15770" max="15770" width="21" style="680" customWidth="1"/>
    <col min="15771" max="15771" width="18.28515625" style="680" customWidth="1"/>
    <col min="15772" max="15772" width="19.28515625" style="680" customWidth="1"/>
    <col min="15773" max="15787" width="0" style="680" hidden="1" customWidth="1"/>
    <col min="15788" max="15788" width="18.28515625" style="680" customWidth="1"/>
    <col min="15789" max="15789" width="17.28515625" style="680" customWidth="1"/>
    <col min="15790" max="15790" width="18.7109375" style="680" customWidth="1"/>
    <col min="15791" max="15791" width="18.28515625" style="680" customWidth="1"/>
    <col min="15792" max="15792" width="16.5703125" style="680" customWidth="1"/>
    <col min="15793" max="15793" width="16.42578125" style="680" customWidth="1"/>
    <col min="15794" max="15794" width="17.28515625" style="680" customWidth="1"/>
    <col min="15795" max="15795" width="15.7109375" style="680" customWidth="1"/>
    <col min="15796" max="15796" width="11.42578125" style="680"/>
    <col min="15797" max="15797" width="11.5703125" style="680" customWidth="1"/>
    <col min="15798" max="15798" width="18.7109375" style="680" customWidth="1"/>
    <col min="15799" max="15799" width="17.28515625" style="680" customWidth="1"/>
    <col min="15800" max="15800" width="11.42578125" style="680"/>
    <col min="15801" max="15801" width="15.28515625" style="680" customWidth="1"/>
    <col min="15802" max="15803" width="11.42578125" style="680"/>
    <col min="15804" max="15804" width="14" style="680" bestFit="1" customWidth="1"/>
    <col min="15805" max="15805" width="14.28515625" style="680" customWidth="1"/>
    <col min="15806" max="15807" width="15" style="680" bestFit="1" customWidth="1"/>
    <col min="15808" max="15808" width="14.7109375" style="680" bestFit="1" customWidth="1"/>
    <col min="15809" max="15810" width="11.42578125" style="680"/>
    <col min="15811" max="15811" width="17.7109375" style="680" customWidth="1"/>
    <col min="15812" max="15812" width="15.42578125" style="680" customWidth="1"/>
    <col min="15813" max="15971" width="11.42578125" style="680"/>
    <col min="15972" max="15972" width="3.7109375" style="680" customWidth="1"/>
    <col min="15973" max="15973" width="7.28515625" style="680" customWidth="1"/>
    <col min="15974" max="15974" width="38" style="680" customWidth="1"/>
    <col min="15975" max="16017" width="0" style="680" hidden="1" customWidth="1"/>
    <col min="16018" max="16018" width="18.28515625" style="680" customWidth="1"/>
    <col min="16019" max="16019" width="0" style="680" hidden="1" customWidth="1"/>
    <col min="16020" max="16020" width="20" style="680" customWidth="1"/>
    <col min="16021" max="16021" width="19.7109375" style="680" customWidth="1"/>
    <col min="16022" max="16022" width="19.5703125" style="680" customWidth="1"/>
    <col min="16023" max="16023" width="22.28515625" style="680" customWidth="1"/>
    <col min="16024" max="16024" width="19.7109375" style="680" customWidth="1"/>
    <col min="16025" max="16025" width="17.7109375" style="680" customWidth="1"/>
    <col min="16026" max="16026" width="21" style="680" customWidth="1"/>
    <col min="16027" max="16027" width="18.28515625" style="680" customWidth="1"/>
    <col min="16028" max="16028" width="19.28515625" style="680" customWidth="1"/>
    <col min="16029" max="16043" width="0" style="680" hidden="1" customWidth="1"/>
    <col min="16044" max="16044" width="18.28515625" style="680" customWidth="1"/>
    <col min="16045" max="16045" width="17.28515625" style="680" customWidth="1"/>
    <col min="16046" max="16046" width="18.7109375" style="680" customWidth="1"/>
    <col min="16047" max="16047" width="18.28515625" style="680" customWidth="1"/>
    <col min="16048" max="16048" width="16.5703125" style="680" customWidth="1"/>
    <col min="16049" max="16049" width="16.42578125" style="680" customWidth="1"/>
    <col min="16050" max="16050" width="17.28515625" style="680" customWidth="1"/>
    <col min="16051" max="16051" width="15.7109375" style="680" customWidth="1"/>
    <col min="16052" max="16052" width="11.42578125" style="680"/>
    <col min="16053" max="16053" width="11.5703125" style="680" customWidth="1"/>
    <col min="16054" max="16054" width="18.7109375" style="680" customWidth="1"/>
    <col min="16055" max="16055" width="17.28515625" style="680" customWidth="1"/>
    <col min="16056" max="16056" width="11.42578125" style="680"/>
    <col min="16057" max="16057" width="15.28515625" style="680" customWidth="1"/>
    <col min="16058" max="16059" width="11.42578125" style="680"/>
    <col min="16060" max="16060" width="14" style="680" bestFit="1" customWidth="1"/>
    <col min="16061" max="16061" width="14.28515625" style="680" customWidth="1"/>
    <col min="16062" max="16063" width="15" style="680" bestFit="1" customWidth="1"/>
    <col min="16064" max="16064" width="14.7109375" style="680" bestFit="1" customWidth="1"/>
    <col min="16065" max="16066" width="11.42578125" style="680"/>
    <col min="16067" max="16067" width="17.7109375" style="680" customWidth="1"/>
    <col min="16068" max="16068" width="15.42578125" style="680" customWidth="1"/>
    <col min="16069" max="16384" width="11.42578125" style="680"/>
  </cols>
  <sheetData>
    <row r="1" spans="1:13" s="681" customFormat="1" ht="12.95" customHeight="1" x14ac:dyDescent="0.2">
      <c r="A1" s="1870" t="s">
        <v>425</v>
      </c>
      <c r="B1" s="1870"/>
      <c r="C1" s="1870"/>
      <c r="D1" s="1870"/>
      <c r="E1" s="1870"/>
      <c r="F1" s="1870"/>
      <c r="G1" s="1870"/>
      <c r="H1" s="1870"/>
      <c r="I1" s="1870"/>
      <c r="J1" s="1870"/>
      <c r="K1" s="1870"/>
      <c r="L1" s="1870"/>
      <c r="M1" s="1870"/>
    </row>
    <row r="2" spans="1:13" s="505" customFormat="1" ht="12.95" customHeight="1" x14ac:dyDescent="0.2">
      <c r="A2" s="1871" t="s">
        <v>0</v>
      </c>
      <c r="B2" s="1871"/>
      <c r="C2" s="1871"/>
      <c r="D2" s="1871"/>
      <c r="E2" s="1871"/>
      <c r="F2" s="1871"/>
      <c r="G2" s="1871"/>
      <c r="H2" s="1871"/>
      <c r="I2" s="1871"/>
      <c r="J2" s="1871"/>
      <c r="K2" s="1871"/>
      <c r="L2" s="1871"/>
      <c r="M2" s="1871"/>
    </row>
    <row r="3" spans="1:13" s="505" customFormat="1" ht="12.6" customHeight="1" x14ac:dyDescent="0.2">
      <c r="A3" s="1871" t="s">
        <v>411</v>
      </c>
      <c r="B3" s="1871"/>
      <c r="C3" s="1871"/>
      <c r="D3" s="1871"/>
      <c r="E3" s="1871"/>
      <c r="F3" s="1871"/>
      <c r="G3" s="1871"/>
      <c r="H3" s="1871"/>
      <c r="I3" s="1871"/>
      <c r="J3" s="1871"/>
      <c r="K3" s="1871"/>
      <c r="L3" s="1871"/>
      <c r="M3" s="1871"/>
    </row>
    <row r="4" spans="1:13" s="505" customFormat="1" ht="12.95" customHeight="1" x14ac:dyDescent="0.2">
      <c r="A4" s="1871" t="s">
        <v>1673</v>
      </c>
      <c r="B4" s="1871"/>
      <c r="C4" s="1871"/>
      <c r="D4" s="1871"/>
      <c r="E4" s="1871"/>
      <c r="F4" s="1871"/>
      <c r="G4" s="1871"/>
      <c r="H4" s="1871"/>
      <c r="I4" s="1871"/>
      <c r="J4" s="1871"/>
      <c r="K4" s="1871"/>
      <c r="L4" s="1871"/>
      <c r="M4" s="1871"/>
    </row>
    <row r="5" spans="1:13" s="505" customFormat="1" ht="12.6" customHeight="1" x14ac:dyDescent="0.2">
      <c r="A5" s="1871" t="s">
        <v>1</v>
      </c>
      <c r="B5" s="1871"/>
      <c r="C5" s="1871"/>
      <c r="D5" s="1871"/>
      <c r="E5" s="1871"/>
      <c r="F5" s="1871"/>
      <c r="G5" s="1871"/>
      <c r="H5" s="1871"/>
      <c r="I5" s="1871"/>
      <c r="J5" s="1871"/>
      <c r="K5" s="1871"/>
      <c r="L5" s="1871"/>
      <c r="M5" s="1871"/>
    </row>
    <row r="6" spans="1:13" s="505" customFormat="1" ht="12.6" customHeight="1" x14ac:dyDescent="0.2">
      <c r="A6" s="1856" t="s">
        <v>1263</v>
      </c>
      <c r="B6" s="1857"/>
      <c r="C6" s="1857"/>
      <c r="D6" s="1857"/>
      <c r="E6" s="1857"/>
      <c r="F6" s="1857"/>
      <c r="G6" s="1857"/>
      <c r="H6" s="1857"/>
      <c r="I6" s="1857"/>
      <c r="J6" s="1857"/>
      <c r="K6" s="1857"/>
      <c r="L6" s="1857"/>
      <c r="M6" s="1857"/>
    </row>
    <row r="7" spans="1:13" s="505" customFormat="1" ht="13.5" customHeight="1" x14ac:dyDescent="0.2">
      <c r="A7" s="1856" t="s">
        <v>1010</v>
      </c>
      <c r="B7" s="1857"/>
      <c r="C7" s="1857"/>
      <c r="D7" s="1857"/>
      <c r="E7" s="1857"/>
      <c r="F7" s="1857"/>
      <c r="G7" s="1857"/>
      <c r="H7" s="1857"/>
      <c r="I7" s="1857"/>
      <c r="J7" s="1857"/>
      <c r="K7" s="1857"/>
      <c r="L7" s="1857"/>
      <c r="M7" s="1857"/>
    </row>
    <row r="8" spans="1:13" x14ac:dyDescent="0.2">
      <c r="K8" s="762"/>
      <c r="L8" s="762"/>
    </row>
    <row r="9" spans="1:13" ht="38.25" customHeight="1" x14ac:dyDescent="0.2">
      <c r="D9" s="1547" t="s">
        <v>62</v>
      </c>
      <c r="E9" s="1548" t="s">
        <v>1241</v>
      </c>
      <c r="F9" s="1721"/>
      <c r="G9" s="1722"/>
      <c r="H9" s="1548" t="s">
        <v>1753</v>
      </c>
      <c r="I9" s="1721"/>
      <c r="J9" s="1722"/>
      <c r="K9" s="1548" t="s">
        <v>1242</v>
      </c>
      <c r="L9" s="1723"/>
      <c r="M9" s="1724"/>
    </row>
    <row r="10" spans="1:13" ht="12" customHeight="1" x14ac:dyDescent="0.2">
      <c r="D10" s="1549"/>
      <c r="E10" s="1725"/>
      <c r="F10" s="1726"/>
      <c r="G10" s="1725"/>
      <c r="H10" s="1726"/>
      <c r="I10" s="1726"/>
      <c r="J10" s="1727"/>
      <c r="K10" s="1726"/>
      <c r="L10" s="1726"/>
      <c r="M10" s="1727"/>
    </row>
    <row r="11" spans="1:13" ht="16.5" customHeight="1" x14ac:dyDescent="0.2">
      <c r="A11" s="1863" t="s">
        <v>1024</v>
      </c>
      <c r="B11" s="1866" t="s">
        <v>1025</v>
      </c>
      <c r="C11" s="1550"/>
      <c r="D11" s="1547" t="s">
        <v>209</v>
      </c>
      <c r="E11" s="1547" t="s">
        <v>1243</v>
      </c>
      <c r="F11" s="1547" t="s">
        <v>1244</v>
      </c>
      <c r="G11" s="1547" t="s">
        <v>6</v>
      </c>
      <c r="H11" s="1547" t="s">
        <v>1243</v>
      </c>
      <c r="I11" s="1547" t="s">
        <v>1244</v>
      </c>
      <c r="J11" s="1547" t="s">
        <v>6</v>
      </c>
      <c r="K11" s="1547" t="s">
        <v>1243</v>
      </c>
      <c r="L11" s="1547" t="s">
        <v>1244</v>
      </c>
      <c r="M11" s="1547" t="s">
        <v>6</v>
      </c>
    </row>
    <row r="12" spans="1:13" ht="12.75" customHeight="1" x14ac:dyDescent="0.2">
      <c r="A12" s="1864"/>
      <c r="B12" s="1867"/>
      <c r="C12" s="1522">
        <v>93</v>
      </c>
      <c r="D12" s="1552" t="s">
        <v>210</v>
      </c>
      <c r="E12" s="1553">
        <v>9399237845.7608643</v>
      </c>
      <c r="F12" s="1553">
        <v>23483367577.936394</v>
      </c>
      <c r="G12" s="1553">
        <v>32882605423.697258</v>
      </c>
      <c r="H12" s="1553">
        <v>2941253000</v>
      </c>
      <c r="I12" s="1553">
        <v>6734000</v>
      </c>
      <c r="J12" s="1553">
        <v>2947987000</v>
      </c>
      <c r="K12" s="1554">
        <v>6457984845.7608643</v>
      </c>
      <c r="L12" s="1554">
        <v>23476633577.936394</v>
      </c>
      <c r="M12" s="1554">
        <v>29934618423.697258</v>
      </c>
    </row>
    <row r="13" spans="1:13" ht="12.75" customHeight="1" x14ac:dyDescent="0.2">
      <c r="A13" s="1864"/>
      <c r="B13" s="1867"/>
      <c r="C13" s="1522">
        <v>4</v>
      </c>
      <c r="D13" s="1552" t="s">
        <v>211</v>
      </c>
      <c r="E13" s="1553">
        <v>13447366471.228964</v>
      </c>
      <c r="F13" s="1553">
        <v>30531391453.31728</v>
      </c>
      <c r="G13" s="1553">
        <v>43978757924.546242</v>
      </c>
      <c r="H13" s="1553">
        <v>3836678000</v>
      </c>
      <c r="I13" s="1553">
        <v>80844000</v>
      </c>
      <c r="J13" s="1553">
        <v>3917522000</v>
      </c>
      <c r="K13" s="1554">
        <v>9610688471.2289639</v>
      </c>
      <c r="L13" s="1554">
        <v>30450547453.31728</v>
      </c>
      <c r="M13" s="1554">
        <v>40061235924.546242</v>
      </c>
    </row>
    <row r="14" spans="1:13" ht="12.75" customHeight="1" x14ac:dyDescent="0.2">
      <c r="A14" s="1864"/>
      <c r="B14" s="1867"/>
      <c r="C14" s="1522">
        <v>14</v>
      </c>
      <c r="D14" s="1552" t="s">
        <v>212</v>
      </c>
      <c r="E14" s="1553">
        <v>103990163.83137928</v>
      </c>
      <c r="F14" s="1553">
        <v>217384248.53819898</v>
      </c>
      <c r="G14" s="1553">
        <v>321374412.36957824</v>
      </c>
      <c r="H14" s="1553">
        <v>0</v>
      </c>
      <c r="I14" s="1553">
        <v>0</v>
      </c>
      <c r="J14" s="1553">
        <v>0</v>
      </c>
      <c r="K14" s="1554">
        <v>103990163.83137928</v>
      </c>
      <c r="L14" s="1554">
        <v>217384248.53819898</v>
      </c>
      <c r="M14" s="1554">
        <v>321374412.36957824</v>
      </c>
    </row>
    <row r="15" spans="1:13" ht="12.75" customHeight="1" x14ac:dyDescent="0.2">
      <c r="A15" s="1864"/>
      <c r="B15" s="1867"/>
      <c r="C15" s="1522">
        <v>22</v>
      </c>
      <c r="D15" s="1552" t="s">
        <v>213</v>
      </c>
      <c r="E15" s="1553">
        <v>649211127.42701256</v>
      </c>
      <c r="F15" s="1553">
        <v>2579784295.8160281</v>
      </c>
      <c r="G15" s="1553">
        <v>3228995423.2430406</v>
      </c>
      <c r="H15" s="1553">
        <v>341396000</v>
      </c>
      <c r="I15" s="1553">
        <v>0</v>
      </c>
      <c r="J15" s="1553">
        <v>341396000</v>
      </c>
      <c r="K15" s="1554">
        <v>307815127.42701256</v>
      </c>
      <c r="L15" s="1554">
        <v>2579784295.8160281</v>
      </c>
      <c r="M15" s="1554">
        <v>2887599423.2430406</v>
      </c>
    </row>
    <row r="16" spans="1:13" ht="12.75" customHeight="1" x14ac:dyDescent="0.2">
      <c r="A16" s="1864"/>
      <c r="B16" s="1867"/>
      <c r="C16" s="1522">
        <v>26</v>
      </c>
      <c r="D16" s="1552" t="s">
        <v>215</v>
      </c>
      <c r="E16" s="1553">
        <v>393609142.45924324</v>
      </c>
      <c r="F16" s="1553">
        <v>480159826.27881539</v>
      </c>
      <c r="G16" s="1553">
        <v>873768968.73805857</v>
      </c>
      <c r="H16" s="1553">
        <v>63610000</v>
      </c>
      <c r="I16" s="1553">
        <v>15315000</v>
      </c>
      <c r="J16" s="1553">
        <v>78925000</v>
      </c>
      <c r="K16" s="1554">
        <v>329999142.45924324</v>
      </c>
      <c r="L16" s="1554">
        <v>464844826.27881539</v>
      </c>
      <c r="M16" s="1554">
        <v>794843968.73805857</v>
      </c>
    </row>
    <row r="17" spans="1:13" ht="12.6" customHeight="1" x14ac:dyDescent="0.2">
      <c r="A17" s="1864"/>
      <c r="B17" s="1867"/>
      <c r="C17" s="1522">
        <v>27</v>
      </c>
      <c r="D17" s="1552" t="s">
        <v>216</v>
      </c>
      <c r="E17" s="1553">
        <v>1378561542.6401794</v>
      </c>
      <c r="F17" s="1553">
        <v>2618384551.2112303</v>
      </c>
      <c r="G17" s="1553">
        <v>3996946093.8514099</v>
      </c>
      <c r="H17" s="1553">
        <v>495695000</v>
      </c>
      <c r="I17" s="1553">
        <v>0</v>
      </c>
      <c r="J17" s="1553">
        <v>495695000</v>
      </c>
      <c r="K17" s="1554">
        <v>882866542.6401794</v>
      </c>
      <c r="L17" s="1554">
        <v>2618384551.2112303</v>
      </c>
      <c r="M17" s="1554">
        <v>3501251093.8514099</v>
      </c>
    </row>
    <row r="18" spans="1:13" ht="12" customHeight="1" x14ac:dyDescent="0.2">
      <c r="A18" s="1864"/>
      <c r="B18" s="1867"/>
      <c r="C18" s="1522">
        <v>28</v>
      </c>
      <c r="D18" s="1552" t="s">
        <v>217</v>
      </c>
      <c r="E18" s="1553">
        <v>5328095201.8994846</v>
      </c>
      <c r="F18" s="1553">
        <v>8668020716.4950657</v>
      </c>
      <c r="G18" s="1553">
        <v>13996115918.39455</v>
      </c>
      <c r="H18" s="1553">
        <v>817799000</v>
      </c>
      <c r="I18" s="1553">
        <v>0</v>
      </c>
      <c r="J18" s="1553">
        <v>817799000</v>
      </c>
      <c r="K18" s="1554">
        <v>4510296201.8994846</v>
      </c>
      <c r="L18" s="1554">
        <v>8668020716.4950657</v>
      </c>
      <c r="M18" s="1554">
        <v>13178316918.39455</v>
      </c>
    </row>
    <row r="19" spans="1:13" ht="12.75" customHeight="1" x14ac:dyDescent="0.2">
      <c r="A19" s="1864"/>
      <c r="B19" s="1867"/>
      <c r="C19" s="1522">
        <v>32</v>
      </c>
      <c r="D19" s="1552" t="s">
        <v>218</v>
      </c>
      <c r="E19" s="1553">
        <v>1669935520.1603022</v>
      </c>
      <c r="F19" s="1553">
        <v>5287603991.2758722</v>
      </c>
      <c r="G19" s="1553">
        <v>6957539511.4361744</v>
      </c>
      <c r="H19" s="1553">
        <v>306067000</v>
      </c>
      <c r="I19" s="1553">
        <v>40806000</v>
      </c>
      <c r="J19" s="1553">
        <v>346873000</v>
      </c>
      <c r="K19" s="1554">
        <v>1363868520.1603022</v>
      </c>
      <c r="L19" s="1554">
        <v>5246797991.2758722</v>
      </c>
      <c r="M19" s="1554">
        <v>6610666511.4361744</v>
      </c>
    </row>
    <row r="20" spans="1:13" ht="12.75" customHeight="1" x14ac:dyDescent="0.2">
      <c r="A20" s="1864"/>
      <c r="B20" s="1867"/>
      <c r="C20" s="1522">
        <v>87</v>
      </c>
      <c r="D20" s="1552" t="s">
        <v>219</v>
      </c>
      <c r="E20" s="1553">
        <v>2585265183.3640852</v>
      </c>
      <c r="F20" s="1553">
        <v>5406611707.1790981</v>
      </c>
      <c r="G20" s="1553">
        <v>7991876890.5431833</v>
      </c>
      <c r="H20" s="1553">
        <v>963457000</v>
      </c>
      <c r="I20" s="1553">
        <v>0</v>
      </c>
      <c r="J20" s="1553">
        <v>963457000</v>
      </c>
      <c r="K20" s="1554">
        <v>1621808183.3640852</v>
      </c>
      <c r="L20" s="1554">
        <v>5406611707.1790981</v>
      </c>
      <c r="M20" s="1554">
        <v>7028419890.5431833</v>
      </c>
    </row>
    <row r="21" spans="1:13" ht="12.75" customHeight="1" x14ac:dyDescent="0.2">
      <c r="A21" s="1864"/>
      <c r="B21" s="1867"/>
      <c r="C21" s="1522">
        <v>88</v>
      </c>
      <c r="D21" s="1552" t="s">
        <v>177</v>
      </c>
      <c r="E21" s="1553">
        <v>1119226057.535126</v>
      </c>
      <c r="F21" s="1553">
        <v>4448793550.1618271</v>
      </c>
      <c r="G21" s="1553">
        <v>5568019607.6969528</v>
      </c>
      <c r="H21" s="1553">
        <v>638760000</v>
      </c>
      <c r="I21" s="1553">
        <v>0</v>
      </c>
      <c r="J21" s="1553">
        <v>638760000</v>
      </c>
      <c r="K21" s="1554">
        <v>480466057.53512597</v>
      </c>
      <c r="L21" s="1554">
        <v>4448793550.1618271</v>
      </c>
      <c r="M21" s="1554">
        <v>4929259607.6969528</v>
      </c>
    </row>
    <row r="22" spans="1:13" ht="12.75" customHeight="1" x14ac:dyDescent="0.2">
      <c r="A22" s="1864"/>
      <c r="B22" s="1867"/>
      <c r="C22" s="1522">
        <v>90</v>
      </c>
      <c r="D22" s="1552" t="s">
        <v>220</v>
      </c>
      <c r="E22" s="1553">
        <v>0</v>
      </c>
      <c r="F22" s="1553">
        <v>0</v>
      </c>
      <c r="G22" s="1553">
        <v>0</v>
      </c>
      <c r="H22" s="1553">
        <v>0</v>
      </c>
      <c r="I22" s="1553">
        <v>0</v>
      </c>
      <c r="J22" s="1553">
        <v>0</v>
      </c>
      <c r="K22" s="1554">
        <v>0</v>
      </c>
      <c r="L22" s="1554">
        <v>0</v>
      </c>
      <c r="M22" s="1554">
        <v>0</v>
      </c>
    </row>
    <row r="23" spans="1:13" ht="12.6" customHeight="1" x14ac:dyDescent="0.2">
      <c r="A23" s="1864"/>
      <c r="B23" s="1867"/>
      <c r="C23" s="1522">
        <v>94</v>
      </c>
      <c r="D23" s="1552" t="s">
        <v>221</v>
      </c>
      <c r="E23" s="1553">
        <v>136671848.29512608</v>
      </c>
      <c r="F23" s="1553">
        <v>738437445.11982608</v>
      </c>
      <c r="G23" s="1553">
        <v>875109293.41495216</v>
      </c>
      <c r="H23" s="1553">
        <v>50885000</v>
      </c>
      <c r="I23" s="1553">
        <v>0</v>
      </c>
      <c r="J23" s="1553">
        <v>50885000</v>
      </c>
      <c r="K23" s="1554">
        <v>85786848.295126081</v>
      </c>
      <c r="L23" s="1554">
        <v>738437445.11982608</v>
      </c>
      <c r="M23" s="1554">
        <v>824224293.41495216</v>
      </c>
    </row>
    <row r="24" spans="1:13" ht="12.75" customHeight="1" x14ac:dyDescent="0.2">
      <c r="A24" s="1864"/>
      <c r="B24" s="1867"/>
      <c r="C24" s="1522">
        <v>92</v>
      </c>
      <c r="D24" s="1555" t="s">
        <v>225</v>
      </c>
      <c r="E24" s="1553">
        <v>396626224.09376168</v>
      </c>
      <c r="F24" s="1553">
        <v>455263799.35859877</v>
      </c>
      <c r="G24" s="1553">
        <v>851890023.45236039</v>
      </c>
      <c r="H24" s="1553">
        <v>49769000</v>
      </c>
      <c r="I24" s="1553">
        <v>34209000</v>
      </c>
      <c r="J24" s="1553">
        <v>83978000</v>
      </c>
      <c r="K24" s="1554">
        <v>346857224.09376168</v>
      </c>
      <c r="L24" s="1554">
        <v>421054799.35859877</v>
      </c>
      <c r="M24" s="1554">
        <v>767912023.45236039</v>
      </c>
    </row>
    <row r="25" spans="1:13" ht="12.6" customHeight="1" x14ac:dyDescent="0.2">
      <c r="A25" s="1864"/>
      <c r="B25" s="1867"/>
      <c r="C25" s="1522">
        <v>96</v>
      </c>
      <c r="D25" s="1552" t="s">
        <v>227</v>
      </c>
      <c r="E25" s="1553">
        <v>960595178.87890184</v>
      </c>
      <c r="F25" s="1553">
        <v>3680285423.2977066</v>
      </c>
      <c r="G25" s="1553">
        <v>4640880602.1766081</v>
      </c>
      <c r="H25" s="1553">
        <v>478559000</v>
      </c>
      <c r="I25" s="1553">
        <v>0</v>
      </c>
      <c r="J25" s="1553">
        <v>478559000</v>
      </c>
      <c r="K25" s="1554">
        <v>482036178.87890184</v>
      </c>
      <c r="L25" s="1554">
        <v>3680285423.2977066</v>
      </c>
      <c r="M25" s="1554">
        <v>4162321602.1766086</v>
      </c>
    </row>
    <row r="26" spans="1:13" ht="12.75" customHeight="1" x14ac:dyDescent="0.2">
      <c r="A26" s="1864"/>
      <c r="B26" s="1867"/>
      <c r="C26" s="1522">
        <v>101</v>
      </c>
      <c r="D26" s="1552" t="s">
        <v>163</v>
      </c>
      <c r="E26" s="1553">
        <v>1718720105.6417775</v>
      </c>
      <c r="F26" s="1553">
        <v>5510205889.1305962</v>
      </c>
      <c r="G26" s="1553">
        <v>7228925994.7723732</v>
      </c>
      <c r="H26" s="1553">
        <v>190311000</v>
      </c>
      <c r="I26" s="1553">
        <v>0</v>
      </c>
      <c r="J26" s="1553">
        <v>190311000</v>
      </c>
      <c r="K26" s="1554">
        <v>1528409105.6417775</v>
      </c>
      <c r="L26" s="1554">
        <v>5510205889.1305962</v>
      </c>
      <c r="M26" s="1554">
        <v>7038614994.7723732</v>
      </c>
    </row>
    <row r="27" spans="1:13" ht="12.75" customHeight="1" x14ac:dyDescent="0.2">
      <c r="A27" s="1864"/>
      <c r="B27" s="1867"/>
      <c r="C27" s="1522">
        <v>120</v>
      </c>
      <c r="D27" s="1552" t="s">
        <v>542</v>
      </c>
      <c r="E27" s="1553">
        <v>54528696.284578562</v>
      </c>
      <c r="F27" s="1553">
        <v>211723444.49981627</v>
      </c>
      <c r="G27" s="1553">
        <v>266252140.78439483</v>
      </c>
      <c r="H27" s="1553">
        <v>37200000</v>
      </c>
      <c r="I27" s="1553">
        <v>0</v>
      </c>
      <c r="J27" s="1553">
        <v>37200000</v>
      </c>
      <c r="K27" s="1554">
        <v>17328696.284578562</v>
      </c>
      <c r="L27" s="1554">
        <v>211723444.49981627</v>
      </c>
      <c r="M27" s="1554">
        <v>229052140.78439483</v>
      </c>
    </row>
    <row r="28" spans="1:13" ht="12.75" customHeight="1" x14ac:dyDescent="0.2">
      <c r="A28" s="1864"/>
      <c r="B28" s="1867"/>
      <c r="C28" s="1522">
        <v>105</v>
      </c>
      <c r="D28" s="1552" t="s">
        <v>230</v>
      </c>
      <c r="E28" s="1553">
        <v>1374878979.9843667</v>
      </c>
      <c r="F28" s="1553">
        <v>1967376185.21275</v>
      </c>
      <c r="G28" s="1553">
        <v>3342255165.1971169</v>
      </c>
      <c r="H28" s="1553">
        <v>403451000</v>
      </c>
      <c r="I28" s="1553">
        <v>0</v>
      </c>
      <c r="J28" s="1553">
        <v>403451000</v>
      </c>
      <c r="K28" s="1554">
        <v>971427979.98436666</v>
      </c>
      <c r="L28" s="1554">
        <v>1967376185.21275</v>
      </c>
      <c r="M28" s="1554">
        <v>2938804165.1971169</v>
      </c>
    </row>
    <row r="29" spans="1:13" ht="12.75" customHeight="1" x14ac:dyDescent="0.2">
      <c r="A29" s="1864"/>
      <c r="B29" s="1867"/>
      <c r="C29" s="1522">
        <v>108</v>
      </c>
      <c r="D29" s="1552" t="s">
        <v>178</v>
      </c>
      <c r="E29" s="1553">
        <v>259287138.37982836</v>
      </c>
      <c r="F29" s="1553">
        <v>669024102.43865764</v>
      </c>
      <c r="G29" s="1553">
        <v>928311240.81848598</v>
      </c>
      <c r="H29" s="1553">
        <v>133714000</v>
      </c>
      <c r="I29" s="1553">
        <v>0</v>
      </c>
      <c r="J29" s="1553">
        <v>133714000</v>
      </c>
      <c r="K29" s="1554">
        <v>125573138.37982836</v>
      </c>
      <c r="L29" s="1554">
        <v>669024102.43865764</v>
      </c>
      <c r="M29" s="1554">
        <v>794597240.81848598</v>
      </c>
    </row>
    <row r="30" spans="1:13" ht="12.75" customHeight="1" x14ac:dyDescent="0.2">
      <c r="A30" s="1864"/>
      <c r="B30" s="1867"/>
      <c r="C30" s="1522">
        <v>116</v>
      </c>
      <c r="D30" s="1552" t="s">
        <v>276</v>
      </c>
      <c r="E30" s="1553">
        <v>1326852369.4025996</v>
      </c>
      <c r="F30" s="1553">
        <v>2759558078.3413377</v>
      </c>
      <c r="G30" s="1553">
        <v>4086410447.7439375</v>
      </c>
      <c r="H30" s="1553">
        <v>321057000</v>
      </c>
      <c r="I30" s="1553">
        <v>0</v>
      </c>
      <c r="J30" s="1553">
        <v>321057000</v>
      </c>
      <c r="K30" s="1554">
        <v>1005795369.4025996</v>
      </c>
      <c r="L30" s="1554">
        <v>2759558078.3413377</v>
      </c>
      <c r="M30" s="1554">
        <v>3765353447.7439375</v>
      </c>
    </row>
    <row r="31" spans="1:13" ht="12.75" customHeight="1" x14ac:dyDescent="0.2">
      <c r="A31" s="1864"/>
      <c r="B31" s="1867"/>
      <c r="C31" s="1522">
        <v>115</v>
      </c>
      <c r="D31" s="1552" t="s">
        <v>277</v>
      </c>
      <c r="E31" s="1553">
        <v>0</v>
      </c>
      <c r="F31" s="1553">
        <v>0</v>
      </c>
      <c r="G31" s="1553">
        <v>0</v>
      </c>
      <c r="H31" s="1553">
        <v>0</v>
      </c>
      <c r="I31" s="1553">
        <v>0</v>
      </c>
      <c r="J31" s="1553">
        <v>0</v>
      </c>
      <c r="K31" s="1554">
        <v>0</v>
      </c>
      <c r="L31" s="1554">
        <v>0</v>
      </c>
      <c r="M31" s="1554">
        <v>0</v>
      </c>
    </row>
    <row r="32" spans="1:13" ht="12.6" customHeight="1" x14ac:dyDescent="0.2">
      <c r="A32" s="1864"/>
      <c r="B32" s="1867"/>
      <c r="C32" s="1522">
        <v>110</v>
      </c>
      <c r="D32" s="1552" t="s">
        <v>162</v>
      </c>
      <c r="E32" s="1553">
        <v>0</v>
      </c>
      <c r="F32" s="1553">
        <v>0</v>
      </c>
      <c r="G32" s="1553">
        <v>0</v>
      </c>
      <c r="H32" s="1553">
        <v>0</v>
      </c>
      <c r="I32" s="1553">
        <v>0</v>
      </c>
      <c r="J32" s="1553">
        <v>0</v>
      </c>
      <c r="K32" s="1554">
        <v>0</v>
      </c>
      <c r="L32" s="1554">
        <v>0</v>
      </c>
      <c r="M32" s="1554">
        <v>0</v>
      </c>
    </row>
    <row r="33" spans="1:13" ht="12.75" customHeight="1" x14ac:dyDescent="0.2">
      <c r="A33" s="1864"/>
      <c r="B33" s="1867"/>
      <c r="C33" s="1522">
        <v>112</v>
      </c>
      <c r="D33" s="1552" t="s">
        <v>167</v>
      </c>
      <c r="E33" s="1553">
        <v>0</v>
      </c>
      <c r="F33" s="1553">
        <v>0</v>
      </c>
      <c r="G33" s="1553">
        <v>0</v>
      </c>
      <c r="H33" s="1553">
        <v>0</v>
      </c>
      <c r="I33" s="1553">
        <v>0</v>
      </c>
      <c r="J33" s="1553">
        <v>0</v>
      </c>
      <c r="K33" s="1554">
        <v>0</v>
      </c>
      <c r="L33" s="1554">
        <v>0</v>
      </c>
      <c r="M33" s="1554">
        <v>0</v>
      </c>
    </row>
    <row r="34" spans="1:13" ht="12.75" customHeight="1" x14ac:dyDescent="0.2">
      <c r="A34" s="1864"/>
      <c r="B34" s="1867"/>
      <c r="C34" s="1522">
        <v>114</v>
      </c>
      <c r="D34" s="1552" t="s">
        <v>278</v>
      </c>
      <c r="E34" s="1553">
        <v>0</v>
      </c>
      <c r="F34" s="1553">
        <v>0</v>
      </c>
      <c r="G34" s="1553">
        <v>0</v>
      </c>
      <c r="H34" s="1553">
        <v>0</v>
      </c>
      <c r="I34" s="1553">
        <v>0</v>
      </c>
      <c r="J34" s="1553">
        <v>0</v>
      </c>
      <c r="K34" s="1554">
        <v>0</v>
      </c>
      <c r="L34" s="1554">
        <v>0</v>
      </c>
      <c r="M34" s="1554">
        <v>0</v>
      </c>
    </row>
    <row r="35" spans="1:13" ht="12.75" customHeight="1" x14ac:dyDescent="0.2">
      <c r="A35" s="1864"/>
      <c r="B35" s="1867"/>
      <c r="C35" s="1522">
        <v>117</v>
      </c>
      <c r="D35" s="1552" t="s">
        <v>279</v>
      </c>
      <c r="E35" s="1553">
        <v>949113116.66170228</v>
      </c>
      <c r="F35" s="1553">
        <v>1718241526.2776651</v>
      </c>
      <c r="G35" s="1553">
        <v>2667354642.9393673</v>
      </c>
      <c r="H35" s="1553">
        <v>424755000</v>
      </c>
      <c r="I35" s="1553">
        <v>0</v>
      </c>
      <c r="J35" s="1553">
        <v>424755000</v>
      </c>
      <c r="K35" s="1554">
        <v>524358116.66170228</v>
      </c>
      <c r="L35" s="1554">
        <v>1718241526.2776651</v>
      </c>
      <c r="M35" s="1554">
        <v>2242599642.9393673</v>
      </c>
    </row>
    <row r="36" spans="1:13" ht="12.75" customHeight="1" x14ac:dyDescent="0.2">
      <c r="A36" s="1864"/>
      <c r="B36" s="1867"/>
      <c r="C36" s="1522">
        <v>121</v>
      </c>
      <c r="D36" s="1552" t="s">
        <v>730</v>
      </c>
      <c r="E36" s="1553">
        <v>1350824924.4888608</v>
      </c>
      <c r="F36" s="1553">
        <v>3000000000.0000005</v>
      </c>
      <c r="G36" s="1556">
        <v>4350824924.4888611</v>
      </c>
      <c r="H36" s="1553">
        <v>290322000</v>
      </c>
      <c r="I36" s="1553">
        <v>45021000</v>
      </c>
      <c r="J36" s="1553">
        <v>335343000</v>
      </c>
      <c r="K36" s="1554">
        <v>1060502924.4888608</v>
      </c>
      <c r="L36" s="1554">
        <v>2954979000.0000005</v>
      </c>
      <c r="M36" s="1554">
        <v>4015481924.4888611</v>
      </c>
    </row>
    <row r="37" spans="1:13" ht="12.75" customHeight="1" x14ac:dyDescent="0.2">
      <c r="A37" s="1864"/>
      <c r="B37" s="1867"/>
      <c r="C37" s="1522">
        <v>122</v>
      </c>
      <c r="D37" s="1552" t="s">
        <v>722</v>
      </c>
      <c r="E37" s="1553">
        <v>0</v>
      </c>
      <c r="F37" s="1553">
        <v>1000000000</v>
      </c>
      <c r="G37" s="1556">
        <v>1000000000</v>
      </c>
      <c r="H37" s="1553">
        <v>0</v>
      </c>
      <c r="I37" s="1553">
        <v>0</v>
      </c>
      <c r="J37" s="1553">
        <v>0</v>
      </c>
      <c r="K37" s="1554">
        <v>0</v>
      </c>
      <c r="L37" s="1554">
        <v>1000000000</v>
      </c>
      <c r="M37" s="1554">
        <v>1000000000</v>
      </c>
    </row>
    <row r="38" spans="1:13" x14ac:dyDescent="0.2">
      <c r="A38" s="1864"/>
      <c r="B38" s="1867"/>
      <c r="C38" s="1551"/>
      <c r="D38" s="1557" t="s">
        <v>232</v>
      </c>
      <c r="E38" s="1558">
        <v>44602596838.418152</v>
      </c>
      <c r="F38" s="1558">
        <v>105431617811.88676</v>
      </c>
      <c r="G38" s="1558">
        <v>150034214650.30487</v>
      </c>
      <c r="H38" s="1558">
        <v>12784738000</v>
      </c>
      <c r="I38" s="1558">
        <v>222929000</v>
      </c>
      <c r="J38" s="1558">
        <v>13007667000</v>
      </c>
      <c r="K38" s="1559">
        <v>31817858838.418152</v>
      </c>
      <c r="L38" s="1560">
        <v>105208688811.88676</v>
      </c>
      <c r="M38" s="1559">
        <v>137026547650.30489</v>
      </c>
    </row>
    <row r="39" spans="1:13" x14ac:dyDescent="0.2">
      <c r="A39" s="1864"/>
      <c r="B39" s="1867"/>
      <c r="C39" s="1561"/>
      <c r="E39" s="758"/>
      <c r="F39" s="1538"/>
      <c r="G39" s="1538"/>
      <c r="H39" s="758"/>
      <c r="I39" s="1728"/>
      <c r="J39" s="1538"/>
      <c r="K39" s="1562"/>
      <c r="L39" s="1562"/>
      <c r="M39" s="1729"/>
    </row>
    <row r="40" spans="1:13" ht="16.5" customHeight="1" x14ac:dyDescent="0.2">
      <c r="A40" s="1864"/>
      <c r="B40" s="1867"/>
      <c r="C40" s="1551"/>
      <c r="D40" s="1547" t="s">
        <v>233</v>
      </c>
      <c r="E40" s="1547" t="s">
        <v>1243</v>
      </c>
      <c r="F40" s="1547" t="s">
        <v>1244</v>
      </c>
      <c r="G40" s="1547" t="s">
        <v>6</v>
      </c>
      <c r="H40" s="1547" t="s">
        <v>1243</v>
      </c>
      <c r="I40" s="1547" t="s">
        <v>1244</v>
      </c>
      <c r="J40" s="1547" t="s">
        <v>6</v>
      </c>
      <c r="K40" s="1547" t="s">
        <v>1243</v>
      </c>
      <c r="L40" s="1547" t="s">
        <v>1244</v>
      </c>
      <c r="M40" s="1563" t="s">
        <v>6</v>
      </c>
    </row>
    <row r="41" spans="1:13" x14ac:dyDescent="0.2">
      <c r="A41" s="1864"/>
      <c r="B41" s="1867"/>
      <c r="C41" s="1522">
        <v>93</v>
      </c>
      <c r="D41" s="1552" t="s">
        <v>210</v>
      </c>
      <c r="E41" s="1553">
        <v>2250695087.6500001</v>
      </c>
      <c r="F41" s="1553">
        <v>0</v>
      </c>
      <c r="G41" s="1553">
        <v>2250695087.6500001</v>
      </c>
      <c r="H41" s="1553">
        <v>0</v>
      </c>
      <c r="I41" s="1553">
        <v>0</v>
      </c>
      <c r="J41" s="1553">
        <v>0</v>
      </c>
      <c r="K41" s="1554">
        <v>2250695087.6500001</v>
      </c>
      <c r="L41" s="1554">
        <v>0</v>
      </c>
      <c r="M41" s="1554">
        <v>2250695087.6500001</v>
      </c>
    </row>
    <row r="42" spans="1:13" x14ac:dyDescent="0.2">
      <c r="A42" s="1864"/>
      <c r="B42" s="1867"/>
      <c r="C42" s="1522">
        <v>4</v>
      </c>
      <c r="D42" s="1552" t="s">
        <v>211</v>
      </c>
      <c r="E42" s="1553">
        <v>3992159207.9830046</v>
      </c>
      <c r="F42" s="1553">
        <v>0</v>
      </c>
      <c r="G42" s="1553">
        <v>3992159207.9830046</v>
      </c>
      <c r="H42" s="1553">
        <v>43007446.340000004</v>
      </c>
      <c r="I42" s="1553">
        <v>0</v>
      </c>
      <c r="J42" s="1553">
        <v>43007446.340000004</v>
      </c>
      <c r="K42" s="1554">
        <v>3949151761.6430044</v>
      </c>
      <c r="L42" s="1554">
        <v>0</v>
      </c>
      <c r="M42" s="1554">
        <v>3949151761.6430044</v>
      </c>
    </row>
    <row r="43" spans="1:13" x14ac:dyDescent="0.2">
      <c r="A43" s="1864"/>
      <c r="B43" s="1867"/>
      <c r="C43" s="1522">
        <v>14</v>
      </c>
      <c r="D43" s="1552" t="s">
        <v>212</v>
      </c>
      <c r="E43" s="1553">
        <v>5709677414.71</v>
      </c>
      <c r="F43" s="1553">
        <v>0</v>
      </c>
      <c r="G43" s="1553">
        <v>5709677414.71</v>
      </c>
      <c r="H43" s="1553">
        <v>0</v>
      </c>
      <c r="I43" s="1553">
        <v>0</v>
      </c>
      <c r="J43" s="1553">
        <v>0</v>
      </c>
      <c r="K43" s="1554">
        <v>5709677414.71</v>
      </c>
      <c r="L43" s="1554">
        <v>0</v>
      </c>
      <c r="M43" s="1554">
        <v>5709677414.71</v>
      </c>
    </row>
    <row r="44" spans="1:13" x14ac:dyDescent="0.2">
      <c r="A44" s="1864"/>
      <c r="B44" s="1867"/>
      <c r="C44" s="1522">
        <v>28</v>
      </c>
      <c r="D44" s="1552" t="s">
        <v>217</v>
      </c>
      <c r="E44" s="1553">
        <v>53683313.777000226</v>
      </c>
      <c r="F44" s="1553">
        <v>0</v>
      </c>
      <c r="G44" s="1553">
        <v>53683313.777000226</v>
      </c>
      <c r="H44" s="1553">
        <v>0</v>
      </c>
      <c r="I44" s="1553">
        <v>0</v>
      </c>
      <c r="J44" s="1553">
        <v>0</v>
      </c>
      <c r="K44" s="1554">
        <v>53683313.777000226</v>
      </c>
      <c r="L44" s="1554">
        <v>0</v>
      </c>
      <c r="M44" s="1554">
        <v>53683313.777000226</v>
      </c>
    </row>
    <row r="45" spans="1:13" x14ac:dyDescent="0.2">
      <c r="A45" s="1864"/>
      <c r="B45" s="1867"/>
      <c r="C45" s="1522">
        <v>32</v>
      </c>
      <c r="D45" s="1552" t="s">
        <v>218</v>
      </c>
      <c r="E45" s="1553">
        <v>5031271819.5400009</v>
      </c>
      <c r="F45" s="1553">
        <v>0</v>
      </c>
      <c r="G45" s="1553">
        <v>5031271819.5400009</v>
      </c>
      <c r="H45" s="1553">
        <v>0</v>
      </c>
      <c r="I45" s="1553">
        <v>0</v>
      </c>
      <c r="J45" s="1553">
        <v>0</v>
      </c>
      <c r="K45" s="1554">
        <v>5031271819.5400009</v>
      </c>
      <c r="L45" s="1554">
        <v>0</v>
      </c>
      <c r="M45" s="1554">
        <v>5031271819.5400009</v>
      </c>
    </row>
    <row r="46" spans="1:13" x14ac:dyDescent="0.2">
      <c r="A46" s="1864"/>
      <c r="B46" s="1867"/>
      <c r="C46" s="1551"/>
      <c r="D46" s="1557" t="s">
        <v>427</v>
      </c>
      <c r="E46" s="1558">
        <v>17037486843.660007</v>
      </c>
      <c r="F46" s="1558">
        <v>0</v>
      </c>
      <c r="G46" s="1558">
        <v>17037486843.660007</v>
      </c>
      <c r="H46" s="1558">
        <v>43007446.340000004</v>
      </c>
      <c r="I46" s="1558">
        <v>0</v>
      </c>
      <c r="J46" s="1558">
        <v>43007446.340000004</v>
      </c>
      <c r="K46" s="1564">
        <v>16994479397.320007</v>
      </c>
      <c r="L46" s="1564">
        <v>0</v>
      </c>
      <c r="M46" s="1564">
        <v>16994479397.320007</v>
      </c>
    </row>
    <row r="47" spans="1:13" x14ac:dyDescent="0.2">
      <c r="A47" s="1864"/>
      <c r="B47" s="1867"/>
      <c r="C47" s="1561"/>
      <c r="D47" s="1730"/>
      <c r="E47" s="1728"/>
      <c r="F47" s="1728"/>
      <c r="G47" s="1538"/>
      <c r="H47" s="1728"/>
      <c r="I47" s="1728"/>
      <c r="J47" s="1538"/>
      <c r="K47" s="1565"/>
      <c r="L47" s="1562"/>
      <c r="M47" s="1729"/>
    </row>
    <row r="48" spans="1:13" ht="16.5" customHeight="1" x14ac:dyDescent="0.2">
      <c r="A48" s="1864"/>
      <c r="B48" s="1868" t="s">
        <v>1026</v>
      </c>
      <c r="C48" s="1566"/>
      <c r="D48" s="1547" t="s">
        <v>234</v>
      </c>
      <c r="E48" s="1547" t="s">
        <v>1243</v>
      </c>
      <c r="F48" s="1547" t="s">
        <v>1244</v>
      </c>
      <c r="G48" s="1547" t="s">
        <v>6</v>
      </c>
      <c r="H48" s="1547" t="s">
        <v>1243</v>
      </c>
      <c r="I48" s="1547" t="s">
        <v>1244</v>
      </c>
      <c r="J48" s="1547" t="s">
        <v>6</v>
      </c>
      <c r="K48" s="1547" t="s">
        <v>1243</v>
      </c>
      <c r="L48" s="1547" t="s">
        <v>1244</v>
      </c>
      <c r="M48" s="1563" t="s">
        <v>6</v>
      </c>
    </row>
    <row r="49" spans="1:13" ht="12.75" customHeight="1" x14ac:dyDescent="0.2">
      <c r="A49" s="1864"/>
      <c r="B49" s="1868"/>
      <c r="C49" s="1522">
        <v>93</v>
      </c>
      <c r="D49" s="1552" t="s">
        <v>210</v>
      </c>
      <c r="E49" s="1553">
        <v>17206378709.601425</v>
      </c>
      <c r="F49" s="1553">
        <v>21045315245.568077</v>
      </c>
      <c r="G49" s="1553">
        <v>38251693955.169502</v>
      </c>
      <c r="H49" s="1553">
        <v>6074998320.1614704</v>
      </c>
      <c r="I49" s="1553">
        <v>0</v>
      </c>
      <c r="J49" s="1553">
        <v>6074998320.1614704</v>
      </c>
      <c r="K49" s="1554">
        <v>11131380389.439955</v>
      </c>
      <c r="L49" s="1554">
        <v>21045315245.568077</v>
      </c>
      <c r="M49" s="1554">
        <v>32176695635.008034</v>
      </c>
    </row>
    <row r="50" spans="1:13" ht="12.75" customHeight="1" x14ac:dyDescent="0.2">
      <c r="A50" s="1864"/>
      <c r="B50" s="1868"/>
      <c r="C50" s="1522">
        <v>4</v>
      </c>
      <c r="D50" s="1552" t="s">
        <v>211</v>
      </c>
      <c r="E50" s="1553">
        <v>15340253089.730019</v>
      </c>
      <c r="F50" s="1553">
        <v>12619530676.912703</v>
      </c>
      <c r="G50" s="1553">
        <v>27959783766.642723</v>
      </c>
      <c r="H50" s="1553">
        <v>1517813110.54</v>
      </c>
      <c r="I50" s="1553">
        <v>0</v>
      </c>
      <c r="J50" s="1553">
        <v>1517813110.54</v>
      </c>
      <c r="K50" s="1554">
        <v>13822439979.190018</v>
      </c>
      <c r="L50" s="1554">
        <v>12619530676.912703</v>
      </c>
      <c r="M50" s="1554">
        <v>26441970656.102722</v>
      </c>
    </row>
    <row r="51" spans="1:13" ht="12.75" customHeight="1" x14ac:dyDescent="0.2">
      <c r="A51" s="1864"/>
      <c r="B51" s="1868"/>
      <c r="C51" s="1522">
        <v>14</v>
      </c>
      <c r="D51" s="1552" t="s">
        <v>212</v>
      </c>
      <c r="E51" s="1553">
        <v>1904143652.894588</v>
      </c>
      <c r="F51" s="1553">
        <v>729108209.28530359</v>
      </c>
      <c r="G51" s="1553">
        <v>2633251862.1798916</v>
      </c>
      <c r="H51" s="1553">
        <v>90618579.750000015</v>
      </c>
      <c r="I51" s="1553">
        <v>0</v>
      </c>
      <c r="J51" s="1553">
        <v>90618579.750000015</v>
      </c>
      <c r="K51" s="1554">
        <v>1813525073.144588</v>
      </c>
      <c r="L51" s="1554">
        <v>729108209.28530359</v>
      </c>
      <c r="M51" s="1554">
        <v>2542633282.4298916</v>
      </c>
    </row>
    <row r="52" spans="1:13" ht="12.75" customHeight="1" x14ac:dyDescent="0.2">
      <c r="A52" s="1864"/>
      <c r="B52" s="1868"/>
      <c r="C52" s="1522">
        <v>22</v>
      </c>
      <c r="D52" s="1552" t="s">
        <v>213</v>
      </c>
      <c r="E52" s="1553">
        <v>3734284687.1580415</v>
      </c>
      <c r="F52" s="1553">
        <v>4351991259.8194494</v>
      </c>
      <c r="G52" s="1553">
        <v>8086275946.9774914</v>
      </c>
      <c r="H52" s="1553">
        <v>148174856.48999998</v>
      </c>
      <c r="I52" s="1553">
        <v>0</v>
      </c>
      <c r="J52" s="1553">
        <v>148174856.48999998</v>
      </c>
      <c r="K52" s="1554">
        <v>3586109830.6680417</v>
      </c>
      <c r="L52" s="1554">
        <v>4351991259.8194494</v>
      </c>
      <c r="M52" s="1554">
        <v>7938101090.4874916</v>
      </c>
    </row>
    <row r="53" spans="1:13" ht="12.75" customHeight="1" x14ac:dyDescent="0.2">
      <c r="A53" s="1864"/>
      <c r="B53" s="1868"/>
      <c r="C53" s="1522">
        <v>26</v>
      </c>
      <c r="D53" s="1552" t="s">
        <v>54</v>
      </c>
      <c r="E53" s="1553">
        <v>0</v>
      </c>
      <c r="F53" s="1553">
        <v>0</v>
      </c>
      <c r="G53" s="1553">
        <v>0</v>
      </c>
      <c r="H53" s="1553">
        <v>0</v>
      </c>
      <c r="I53" s="1553">
        <v>0</v>
      </c>
      <c r="J53" s="1553">
        <v>0</v>
      </c>
      <c r="K53" s="1554">
        <v>0</v>
      </c>
      <c r="L53" s="1554">
        <v>0</v>
      </c>
      <c r="M53" s="1554">
        <v>0</v>
      </c>
    </row>
    <row r="54" spans="1:13" ht="12.75" customHeight="1" x14ac:dyDescent="0.2">
      <c r="A54" s="1864"/>
      <c r="B54" s="1868"/>
      <c r="C54" s="1522">
        <v>27</v>
      </c>
      <c r="D54" s="1552" t="s">
        <v>216</v>
      </c>
      <c r="E54" s="1553">
        <v>410519912.48937482</v>
      </c>
      <c r="F54" s="1553">
        <v>278498076.57075053</v>
      </c>
      <c r="G54" s="1553">
        <v>689017989.06012535</v>
      </c>
      <c r="H54" s="1553">
        <v>0</v>
      </c>
      <c r="I54" s="1553">
        <v>0</v>
      </c>
      <c r="J54" s="1553">
        <v>0</v>
      </c>
      <c r="K54" s="1554">
        <v>410519912.48937482</v>
      </c>
      <c r="L54" s="1554">
        <v>278498076.57075053</v>
      </c>
      <c r="M54" s="1554">
        <v>689017989.06012535</v>
      </c>
    </row>
    <row r="55" spans="1:13" ht="12.75" customHeight="1" x14ac:dyDescent="0.2">
      <c r="A55" s="1864"/>
      <c r="B55" s="1868"/>
      <c r="C55" s="1522">
        <v>28</v>
      </c>
      <c r="D55" s="1552" t="s">
        <v>217</v>
      </c>
      <c r="E55" s="1553">
        <v>6433686736.539752</v>
      </c>
      <c r="F55" s="1553">
        <v>5925580488.3193274</v>
      </c>
      <c r="G55" s="1553">
        <v>12359267224.859079</v>
      </c>
      <c r="H55" s="1553">
        <v>61361137.239999995</v>
      </c>
      <c r="I55" s="1553">
        <v>0</v>
      </c>
      <c r="J55" s="1553">
        <v>61361137.239999995</v>
      </c>
      <c r="K55" s="1554">
        <v>6372325599.2997522</v>
      </c>
      <c r="L55" s="1554">
        <v>5925580488.3193274</v>
      </c>
      <c r="M55" s="1554">
        <v>12297906087.61908</v>
      </c>
    </row>
    <row r="56" spans="1:13" ht="12.75" customHeight="1" x14ac:dyDescent="0.2">
      <c r="A56" s="1864"/>
      <c r="B56" s="1868"/>
      <c r="C56" s="1522">
        <v>32</v>
      </c>
      <c r="D56" s="1552" t="s">
        <v>218</v>
      </c>
      <c r="E56" s="1553">
        <v>11745937414.085667</v>
      </c>
      <c r="F56" s="1553">
        <v>7112821201.6054487</v>
      </c>
      <c r="G56" s="1553">
        <v>18858758615.691116</v>
      </c>
      <c r="H56" s="1553">
        <v>5182374687.3300018</v>
      </c>
      <c r="I56" s="1553">
        <v>0</v>
      </c>
      <c r="J56" s="1553">
        <v>5182374687.3300018</v>
      </c>
      <c r="K56" s="1554">
        <v>6563562726.7556648</v>
      </c>
      <c r="L56" s="1554">
        <v>7112821201.6054487</v>
      </c>
      <c r="M56" s="1554">
        <v>13676383928.361115</v>
      </c>
    </row>
    <row r="57" spans="1:13" ht="12.75" customHeight="1" x14ac:dyDescent="0.2">
      <c r="A57" s="1864"/>
      <c r="B57" s="1868"/>
      <c r="C57" s="1522">
        <v>87</v>
      </c>
      <c r="D57" s="1552" t="s">
        <v>219</v>
      </c>
      <c r="E57" s="1553">
        <v>4553072250.7107286</v>
      </c>
      <c r="F57" s="1553">
        <v>5973023518.4592047</v>
      </c>
      <c r="G57" s="1553">
        <v>10526095769.169933</v>
      </c>
      <c r="H57" s="1553">
        <v>79347377.530000001</v>
      </c>
      <c r="I57" s="1553">
        <v>19157370.710000001</v>
      </c>
      <c r="J57" s="1553">
        <v>98504748.24000001</v>
      </c>
      <c r="K57" s="1554">
        <v>4473724873.1807289</v>
      </c>
      <c r="L57" s="1554">
        <v>5953866147.7492046</v>
      </c>
      <c r="M57" s="1554">
        <v>10427591020.929934</v>
      </c>
    </row>
    <row r="58" spans="1:13" ht="12.75" customHeight="1" x14ac:dyDescent="0.2">
      <c r="A58" s="1864"/>
      <c r="B58" s="1868"/>
      <c r="C58" s="1522">
        <v>88</v>
      </c>
      <c r="D58" s="1552" t="s">
        <v>177</v>
      </c>
      <c r="E58" s="1553">
        <v>2108124739.116327</v>
      </c>
      <c r="F58" s="1553">
        <v>3450692502.8850632</v>
      </c>
      <c r="G58" s="1553">
        <v>5558817242.0013905</v>
      </c>
      <c r="H58" s="1553">
        <v>489505895.8499999</v>
      </c>
      <c r="I58" s="1553">
        <v>0</v>
      </c>
      <c r="J58" s="1553">
        <v>489505895.8499999</v>
      </c>
      <c r="K58" s="1554">
        <v>1618618843.2663271</v>
      </c>
      <c r="L58" s="1554">
        <v>3450692502.8850632</v>
      </c>
      <c r="M58" s="1554">
        <v>5069311346.1513901</v>
      </c>
    </row>
    <row r="59" spans="1:13" ht="12.75" hidden="1" customHeight="1" x14ac:dyDescent="0.2">
      <c r="A59" s="1864"/>
      <c r="B59" s="1868"/>
      <c r="C59" s="1522">
        <v>90</v>
      </c>
      <c r="D59" s="1552" t="s">
        <v>220</v>
      </c>
      <c r="E59" s="1553">
        <v>0</v>
      </c>
      <c r="F59" s="1553">
        <v>0</v>
      </c>
      <c r="G59" s="1553">
        <v>0</v>
      </c>
      <c r="H59" s="1553">
        <v>0</v>
      </c>
      <c r="I59" s="1553">
        <v>0</v>
      </c>
      <c r="J59" s="1553">
        <v>0</v>
      </c>
      <c r="K59" s="1554">
        <v>0</v>
      </c>
      <c r="L59" s="1554">
        <v>0</v>
      </c>
      <c r="M59" s="1554">
        <v>0</v>
      </c>
    </row>
    <row r="60" spans="1:13" ht="12.75" customHeight="1" x14ac:dyDescent="0.2">
      <c r="A60" s="1864"/>
      <c r="B60" s="1868"/>
      <c r="C60" s="1522">
        <v>92</v>
      </c>
      <c r="D60" s="1555" t="s">
        <v>225</v>
      </c>
      <c r="E60" s="1553">
        <v>15473067.25509453</v>
      </c>
      <c r="F60" s="1553">
        <v>300000000.00000006</v>
      </c>
      <c r="G60" s="1553">
        <v>315473067.25509459</v>
      </c>
      <c r="H60" s="1553">
        <v>0</v>
      </c>
      <c r="I60" s="1553">
        <v>0</v>
      </c>
      <c r="J60" s="1553">
        <v>0</v>
      </c>
      <c r="K60" s="1554">
        <v>15473067.25509453</v>
      </c>
      <c r="L60" s="1554">
        <v>300000000.00000006</v>
      </c>
      <c r="M60" s="1554">
        <v>315473067.25509459</v>
      </c>
    </row>
    <row r="61" spans="1:13" ht="12.75" customHeight="1" x14ac:dyDescent="0.2">
      <c r="A61" s="1864"/>
      <c r="B61" s="1868"/>
      <c r="C61" s="1522">
        <v>94</v>
      </c>
      <c r="D61" s="1552" t="s">
        <v>221</v>
      </c>
      <c r="E61" s="1553">
        <v>53218632.697779886</v>
      </c>
      <c r="F61" s="1553">
        <v>3519648623.4802332</v>
      </c>
      <c r="G61" s="1553">
        <v>3572867256.1780128</v>
      </c>
      <c r="H61" s="1553">
        <v>0</v>
      </c>
      <c r="I61" s="1553">
        <v>0</v>
      </c>
      <c r="J61" s="1553">
        <v>0</v>
      </c>
      <c r="K61" s="1554">
        <v>53218632.697779886</v>
      </c>
      <c r="L61" s="1554">
        <v>3519648623.4802332</v>
      </c>
      <c r="M61" s="1554">
        <v>3572867256.1780128</v>
      </c>
    </row>
    <row r="62" spans="1:13" ht="12.75" customHeight="1" x14ac:dyDescent="0.2">
      <c r="A62" s="1864"/>
      <c r="B62" s="1868"/>
      <c r="C62" s="1522">
        <v>96</v>
      </c>
      <c r="D62" s="1552" t="s">
        <v>227</v>
      </c>
      <c r="E62" s="1553">
        <v>485529414.59247279</v>
      </c>
      <c r="F62" s="1553">
        <v>997338189.71131539</v>
      </c>
      <c r="G62" s="1553">
        <v>1482867604.3037882</v>
      </c>
      <c r="H62" s="1567">
        <v>376829177.31999999</v>
      </c>
      <c r="I62" s="1567">
        <v>0</v>
      </c>
      <c r="J62" s="1553">
        <v>376829177.31999999</v>
      </c>
      <c r="K62" s="1554">
        <v>108700237.2724728</v>
      </c>
      <c r="L62" s="1554">
        <v>997338189.71131539</v>
      </c>
      <c r="M62" s="1554">
        <v>1106038426.9837883</v>
      </c>
    </row>
    <row r="63" spans="1:13" ht="12.75" customHeight="1" x14ac:dyDescent="0.2">
      <c r="A63" s="1864"/>
      <c r="B63" s="1868"/>
      <c r="C63" s="1522">
        <v>101</v>
      </c>
      <c r="D63" s="1552" t="s">
        <v>163</v>
      </c>
      <c r="E63" s="1553">
        <v>320447103.22297537</v>
      </c>
      <c r="F63" s="1553">
        <v>276937095.34569305</v>
      </c>
      <c r="G63" s="1553">
        <v>597384198.56866837</v>
      </c>
      <c r="H63" s="1567">
        <v>109703862.62</v>
      </c>
      <c r="I63" s="1567">
        <v>0</v>
      </c>
      <c r="J63" s="1553">
        <v>109703862.62</v>
      </c>
      <c r="K63" s="1554">
        <v>210743240.60297537</v>
      </c>
      <c r="L63" s="1554">
        <v>276937095.34569305</v>
      </c>
      <c r="M63" s="1554">
        <v>487680335.94866842</v>
      </c>
    </row>
    <row r="64" spans="1:13" ht="12.75" customHeight="1" x14ac:dyDescent="0.2">
      <c r="A64" s="1864"/>
      <c r="B64" s="1868"/>
      <c r="C64" s="1522">
        <v>105</v>
      </c>
      <c r="D64" s="1552" t="s">
        <v>230</v>
      </c>
      <c r="E64" s="1553">
        <v>373051344.4660148</v>
      </c>
      <c r="F64" s="1553">
        <v>540392098.31466436</v>
      </c>
      <c r="G64" s="1553">
        <v>913443442.78067923</v>
      </c>
      <c r="H64" s="1553">
        <v>99564570.570000008</v>
      </c>
      <c r="I64" s="1553">
        <v>0</v>
      </c>
      <c r="J64" s="1553">
        <v>99564570.570000008</v>
      </c>
      <c r="K64" s="1554">
        <v>273486773.89601481</v>
      </c>
      <c r="L64" s="1554">
        <v>540392098.31466436</v>
      </c>
      <c r="M64" s="1554">
        <v>813878872.21067917</v>
      </c>
    </row>
    <row r="65" spans="1:13" ht="12.75" customHeight="1" x14ac:dyDescent="0.2">
      <c r="A65" s="1864"/>
      <c r="B65" s="1868"/>
      <c r="C65" s="1522">
        <v>108</v>
      </c>
      <c r="D65" s="1552" t="s">
        <v>178</v>
      </c>
      <c r="E65" s="1553">
        <v>0</v>
      </c>
      <c r="F65" s="1553">
        <v>0</v>
      </c>
      <c r="G65" s="1553">
        <v>0</v>
      </c>
      <c r="H65" s="1553">
        <v>0</v>
      </c>
      <c r="I65" s="1553">
        <v>0</v>
      </c>
      <c r="J65" s="1553">
        <v>0</v>
      </c>
      <c r="K65" s="1554">
        <v>0</v>
      </c>
      <c r="L65" s="1554">
        <v>0</v>
      </c>
      <c r="M65" s="1554">
        <v>0</v>
      </c>
    </row>
    <row r="66" spans="1:13" ht="12.75" customHeight="1" x14ac:dyDescent="0.2">
      <c r="A66" s="1864"/>
      <c r="B66" s="1868"/>
      <c r="C66" s="1522">
        <v>120</v>
      </c>
      <c r="D66" s="1731" t="s">
        <v>718</v>
      </c>
      <c r="E66" s="1553">
        <v>0</v>
      </c>
      <c r="F66" s="1553">
        <v>400000000</v>
      </c>
      <c r="G66" s="1553">
        <v>400000000</v>
      </c>
      <c r="H66" s="1553">
        <v>0</v>
      </c>
      <c r="I66" s="1553">
        <v>0</v>
      </c>
      <c r="J66" s="1553">
        <v>0</v>
      </c>
      <c r="K66" s="1554">
        <v>0</v>
      </c>
      <c r="L66" s="1554">
        <v>400000000</v>
      </c>
      <c r="M66" s="1554">
        <v>400000000</v>
      </c>
    </row>
    <row r="67" spans="1:13" ht="12.75" customHeight="1" x14ac:dyDescent="0.2">
      <c r="A67" s="1864"/>
      <c r="B67" s="1868"/>
      <c r="C67" s="1522">
        <v>116</v>
      </c>
      <c r="D67" s="1552" t="s">
        <v>276</v>
      </c>
      <c r="E67" s="1553">
        <v>365831188.92428106</v>
      </c>
      <c r="F67" s="1553">
        <v>1091953806.9992456</v>
      </c>
      <c r="G67" s="1553">
        <v>1457784995.9235268</v>
      </c>
      <c r="H67" s="1553">
        <v>113217781.36</v>
      </c>
      <c r="I67" s="1553">
        <v>20079488.93</v>
      </c>
      <c r="J67" s="1553">
        <v>133297270.28999999</v>
      </c>
      <c r="K67" s="1554">
        <v>252613407.56428105</v>
      </c>
      <c r="L67" s="1554">
        <v>1071874318.0692457</v>
      </c>
      <c r="M67" s="1554">
        <v>1324487725.6335268</v>
      </c>
    </row>
    <row r="68" spans="1:13" ht="12.75" customHeight="1" x14ac:dyDescent="0.2">
      <c r="A68" s="1864"/>
      <c r="B68" s="1868"/>
      <c r="C68" s="1522">
        <v>115</v>
      </c>
      <c r="D68" s="1552" t="s">
        <v>277</v>
      </c>
      <c r="E68" s="1553">
        <v>0</v>
      </c>
      <c r="F68" s="1553">
        <v>0</v>
      </c>
      <c r="G68" s="1553">
        <v>0</v>
      </c>
      <c r="H68" s="1553">
        <v>0</v>
      </c>
      <c r="I68" s="1553">
        <v>0</v>
      </c>
      <c r="J68" s="1553">
        <v>0</v>
      </c>
      <c r="K68" s="1554">
        <v>0</v>
      </c>
      <c r="L68" s="1554">
        <v>0</v>
      </c>
      <c r="M68" s="1554">
        <v>0</v>
      </c>
    </row>
    <row r="69" spans="1:13" ht="12.75" customHeight="1" x14ac:dyDescent="0.2">
      <c r="A69" s="1864"/>
      <c r="B69" s="1868"/>
      <c r="C69" s="1522">
        <v>110</v>
      </c>
      <c r="D69" s="1552" t="s">
        <v>162</v>
      </c>
      <c r="E69" s="1553">
        <v>40389913.176032275</v>
      </c>
      <c r="F69" s="1553">
        <v>0</v>
      </c>
      <c r="G69" s="1553">
        <v>40389913.176032275</v>
      </c>
      <c r="H69" s="1553">
        <v>0</v>
      </c>
      <c r="I69" s="1553">
        <v>0</v>
      </c>
      <c r="J69" s="1553">
        <v>0</v>
      </c>
      <c r="K69" s="1554">
        <v>40389913.176032275</v>
      </c>
      <c r="L69" s="1554">
        <v>0</v>
      </c>
      <c r="M69" s="1554">
        <v>40389913.176032275</v>
      </c>
    </row>
    <row r="70" spans="1:13" ht="12.75" customHeight="1" x14ac:dyDescent="0.2">
      <c r="A70" s="1864"/>
      <c r="B70" s="1868"/>
      <c r="C70" s="1522">
        <v>112</v>
      </c>
      <c r="D70" s="1552" t="s">
        <v>167</v>
      </c>
      <c r="E70" s="1553">
        <v>0</v>
      </c>
      <c r="F70" s="1553">
        <v>0</v>
      </c>
      <c r="G70" s="1553">
        <v>0</v>
      </c>
      <c r="H70" s="1553">
        <v>0</v>
      </c>
      <c r="I70" s="1553">
        <v>0</v>
      </c>
      <c r="J70" s="1553">
        <v>0</v>
      </c>
      <c r="K70" s="1554">
        <v>0</v>
      </c>
      <c r="L70" s="1554">
        <v>0</v>
      </c>
      <c r="M70" s="1554">
        <v>0</v>
      </c>
    </row>
    <row r="71" spans="1:13" ht="12.75" customHeight="1" x14ac:dyDescent="0.2">
      <c r="A71" s="1864"/>
      <c r="B71" s="1868"/>
      <c r="C71" s="1522">
        <v>117</v>
      </c>
      <c r="D71" s="1552" t="s">
        <v>279</v>
      </c>
      <c r="E71" s="1553">
        <v>208807949.46795902</v>
      </c>
      <c r="F71" s="1553">
        <v>150542279.10617349</v>
      </c>
      <c r="G71" s="1553">
        <v>359350228.5741325</v>
      </c>
      <c r="H71" s="1553">
        <v>14880502.720000001</v>
      </c>
      <c r="I71" s="1553">
        <v>0</v>
      </c>
      <c r="J71" s="1553">
        <v>14880502.720000001</v>
      </c>
      <c r="K71" s="1554">
        <v>193927446.74795902</v>
      </c>
      <c r="L71" s="1554">
        <v>150542279.10617349</v>
      </c>
      <c r="M71" s="1554">
        <v>344469725.85413253</v>
      </c>
    </row>
    <row r="72" spans="1:13" ht="12.75" customHeight="1" x14ac:dyDescent="0.2">
      <c r="A72" s="1864"/>
      <c r="B72" s="1868"/>
      <c r="C72" s="1522">
        <v>121</v>
      </c>
      <c r="D72" s="1552" t="s">
        <v>730</v>
      </c>
      <c r="E72" s="1553">
        <v>392707092.67957902</v>
      </c>
      <c r="F72" s="1553">
        <v>1024371935.5418614</v>
      </c>
      <c r="G72" s="1553">
        <v>1417079028.2214403</v>
      </c>
      <c r="H72" s="1567">
        <v>80597286.329999998</v>
      </c>
      <c r="I72" s="1567">
        <v>0</v>
      </c>
      <c r="J72" s="1553">
        <v>80597286.329999998</v>
      </c>
      <c r="K72" s="1554">
        <v>312109806.34957904</v>
      </c>
      <c r="L72" s="1554">
        <v>1024371935.5418614</v>
      </c>
      <c r="M72" s="1554">
        <v>1336481741.8914404</v>
      </c>
    </row>
    <row r="73" spans="1:13" ht="12.6" customHeight="1" x14ac:dyDescent="0.2">
      <c r="A73" s="1864"/>
      <c r="B73" s="1868"/>
      <c r="C73" s="1522">
        <v>122</v>
      </c>
      <c r="D73" s="1552" t="s">
        <v>722</v>
      </c>
      <c r="E73" s="1553">
        <v>0</v>
      </c>
      <c r="F73" s="1553">
        <v>499999999.99999994</v>
      </c>
      <c r="G73" s="1553">
        <v>499999999.99999994</v>
      </c>
      <c r="H73" s="1553">
        <v>0</v>
      </c>
      <c r="I73" s="1553">
        <v>0</v>
      </c>
      <c r="J73" s="1553">
        <v>0</v>
      </c>
      <c r="K73" s="1554">
        <v>0</v>
      </c>
      <c r="L73" s="1554">
        <v>499999999.99999994</v>
      </c>
      <c r="M73" s="1554">
        <v>499999999.99999994</v>
      </c>
    </row>
    <row r="74" spans="1:13" x14ac:dyDescent="0.2">
      <c r="A74" s="1865"/>
      <c r="B74" s="1869"/>
      <c r="C74" s="1522"/>
      <c r="D74" s="1557" t="s">
        <v>235</v>
      </c>
      <c r="E74" s="1558">
        <v>65691856898.808098</v>
      </c>
      <c r="F74" s="1558">
        <v>70287745207.924515</v>
      </c>
      <c r="G74" s="1558">
        <v>135979602106.7326</v>
      </c>
      <c r="H74" s="1558">
        <v>14438987145.811472</v>
      </c>
      <c r="I74" s="1558">
        <v>39236859.640000001</v>
      </c>
      <c r="J74" s="1558">
        <v>14478224005.451471</v>
      </c>
      <c r="K74" s="1558">
        <v>51252869752.996628</v>
      </c>
      <c r="L74" s="1558">
        <v>70248508348.284515</v>
      </c>
      <c r="M74" s="1558">
        <v>121501378101.28114</v>
      </c>
    </row>
    <row r="75" spans="1:13" hidden="1" x14ac:dyDescent="0.2">
      <c r="C75" s="1522"/>
      <c r="D75" s="1568"/>
      <c r="E75" s="1538"/>
      <c r="F75" s="1538"/>
      <c r="G75" s="1542"/>
      <c r="H75" s="1569"/>
      <c r="I75" s="1569"/>
      <c r="J75" s="762"/>
      <c r="K75" s="1562"/>
      <c r="L75" s="1562"/>
      <c r="M75" s="1729"/>
    </row>
    <row r="76" spans="1:13" ht="17.649999999999999" hidden="1" customHeight="1" x14ac:dyDescent="0.2">
      <c r="C76" s="1732"/>
      <c r="D76" s="1733" t="s">
        <v>674</v>
      </c>
      <c r="E76" s="1553">
        <v>0</v>
      </c>
      <c r="F76" s="1553">
        <v>0</v>
      </c>
      <c r="G76" s="1553">
        <v>0</v>
      </c>
      <c r="H76" s="1553">
        <v>0</v>
      </c>
      <c r="I76" s="1553">
        <v>0</v>
      </c>
      <c r="J76" s="1553">
        <v>0</v>
      </c>
      <c r="K76" s="1554">
        <v>0</v>
      </c>
      <c r="L76" s="1554">
        <v>0</v>
      </c>
      <c r="M76" s="1554">
        <v>0</v>
      </c>
    </row>
    <row r="77" spans="1:13" ht="12.75" customHeight="1" x14ac:dyDescent="0.2">
      <c r="D77" s="1541"/>
      <c r="E77" s="1734"/>
      <c r="F77" s="1570"/>
      <c r="G77" s="1571"/>
      <c r="H77" s="1572">
        <v>0</v>
      </c>
      <c r="I77" s="1572">
        <v>0</v>
      </c>
      <c r="J77" s="1572">
        <v>0</v>
      </c>
      <c r="K77" s="1562"/>
      <c r="L77" s="1562"/>
      <c r="M77" s="1729"/>
    </row>
    <row r="78" spans="1:13" s="681" customFormat="1" x14ac:dyDescent="0.2">
      <c r="C78" s="680"/>
      <c r="D78" s="1557" t="s">
        <v>29</v>
      </c>
      <c r="E78" s="1735">
        <v>127331940580.88626</v>
      </c>
      <c r="F78" s="1735">
        <v>175719363019.81128</v>
      </c>
      <c r="G78" s="1735">
        <v>303051303600.69751</v>
      </c>
      <c r="H78" s="1735">
        <v>27266732592.151474</v>
      </c>
      <c r="I78" s="1735">
        <v>262165859.63999999</v>
      </c>
      <c r="J78" s="1735">
        <v>27528898451.791473</v>
      </c>
      <c r="K78" s="1736">
        <v>100065207988.73479</v>
      </c>
      <c r="L78" s="1736">
        <v>175457197160.17126</v>
      </c>
      <c r="M78" s="1573">
        <v>275522405148.90601</v>
      </c>
    </row>
    <row r="79" spans="1:13" ht="13.5" thickBot="1" x14ac:dyDescent="0.25">
      <c r="E79" s="758"/>
      <c r="F79" s="758"/>
      <c r="G79" s="1574"/>
      <c r="H79" s="1737"/>
      <c r="I79" s="1737"/>
      <c r="J79" s="758"/>
      <c r="K79" s="1562"/>
      <c r="L79" s="1562"/>
      <c r="M79" s="1729"/>
    </row>
    <row r="80" spans="1:13" ht="13.5" hidden="1" thickBot="1" x14ac:dyDescent="0.25">
      <c r="D80" s="680" t="s">
        <v>236</v>
      </c>
      <c r="J80" s="758"/>
      <c r="K80" s="1562"/>
      <c r="L80" s="1562"/>
      <c r="M80" s="1562"/>
    </row>
    <row r="81" spans="4:13" ht="17.649999999999999" hidden="1" customHeight="1" x14ac:dyDescent="0.2">
      <c r="J81" s="758"/>
      <c r="K81" s="1562"/>
      <c r="L81" s="1562"/>
      <c r="M81" s="1562"/>
    </row>
    <row r="82" spans="4:13" ht="13.5" hidden="1" thickBot="1" x14ac:dyDescent="0.25">
      <c r="D82" s="680" t="s">
        <v>237</v>
      </c>
      <c r="J82" s="758"/>
      <c r="K82" s="1562"/>
      <c r="L82" s="1562"/>
      <c r="M82" s="1562"/>
    </row>
    <row r="83" spans="4:13" ht="13.5" hidden="1" thickBot="1" x14ac:dyDescent="0.25">
      <c r="J83" s="758"/>
      <c r="K83" s="1562"/>
      <c r="L83" s="1562"/>
      <c r="M83" s="1562"/>
    </row>
    <row r="84" spans="4:13" ht="13.5" hidden="1" thickBot="1" x14ac:dyDescent="0.25">
      <c r="D84" s="1575" t="s">
        <v>238</v>
      </c>
      <c r="J84" s="758"/>
      <c r="K84" s="1562"/>
      <c r="L84" s="1562"/>
      <c r="M84" s="1562"/>
    </row>
    <row r="85" spans="4:13" ht="13.5" hidden="1" thickBot="1" x14ac:dyDescent="0.25">
      <c r="J85" s="758"/>
      <c r="K85" s="1562"/>
      <c r="L85" s="1562"/>
      <c r="M85" s="1562"/>
    </row>
    <row r="86" spans="4:13" ht="13.5" hidden="1" thickBot="1" x14ac:dyDescent="0.25">
      <c r="J86" s="758"/>
      <c r="K86" s="1562"/>
      <c r="L86" s="1562"/>
      <c r="M86" s="1562"/>
    </row>
    <row r="87" spans="4:13" ht="13.5" hidden="1" thickBot="1" x14ac:dyDescent="0.25">
      <c r="J87" s="758"/>
      <c r="K87" s="1562"/>
      <c r="L87" s="1562"/>
      <c r="M87" s="1562"/>
    </row>
    <row r="88" spans="4:13" ht="13.5" hidden="1" thickBot="1" x14ac:dyDescent="0.25">
      <c r="J88" s="758"/>
      <c r="K88" s="1562"/>
      <c r="L88" s="1562"/>
      <c r="M88" s="1562"/>
    </row>
    <row r="89" spans="4:13" ht="13.5" hidden="1" thickBot="1" x14ac:dyDescent="0.25">
      <c r="D89" s="1575" t="s">
        <v>238</v>
      </c>
      <c r="J89" s="758"/>
      <c r="K89" s="1562"/>
      <c r="L89" s="1562"/>
      <c r="M89" s="1562"/>
    </row>
    <row r="90" spans="4:13" ht="13.5" hidden="1" thickBot="1" x14ac:dyDescent="0.25">
      <c r="J90" s="758"/>
      <c r="K90" s="1562"/>
      <c r="L90" s="1562"/>
      <c r="M90" s="1562"/>
    </row>
    <row r="91" spans="4:13" ht="13.5" hidden="1" thickBot="1" x14ac:dyDescent="0.25">
      <c r="J91" s="758"/>
      <c r="K91" s="1562"/>
      <c r="L91" s="1562"/>
      <c r="M91" s="1562"/>
    </row>
    <row r="92" spans="4:13" ht="13.5" hidden="1" thickBot="1" x14ac:dyDescent="0.25">
      <c r="J92" s="758"/>
      <c r="K92" s="1562"/>
      <c r="L92" s="1562"/>
      <c r="M92" s="1562"/>
    </row>
    <row r="93" spans="4:13" ht="13.5" hidden="1" thickBot="1" x14ac:dyDescent="0.25">
      <c r="J93" s="758"/>
      <c r="K93" s="1562"/>
      <c r="L93" s="1562"/>
      <c r="M93" s="1562"/>
    </row>
    <row r="94" spans="4:13" ht="13.5" hidden="1" thickBot="1" x14ac:dyDescent="0.25">
      <c r="D94" s="680" t="s">
        <v>239</v>
      </c>
      <c r="G94" s="1538"/>
      <c r="J94" s="1538"/>
      <c r="K94" s="1562"/>
      <c r="L94" s="1562"/>
      <c r="M94" s="1562"/>
    </row>
    <row r="95" spans="4:13" ht="13.5" hidden="1" thickBot="1" x14ac:dyDescent="0.25">
      <c r="D95" s="680" t="s">
        <v>675</v>
      </c>
      <c r="K95" s="1562"/>
      <c r="L95" s="1562"/>
      <c r="M95" s="1562"/>
    </row>
    <row r="96" spans="4:13" ht="13.5" thickBot="1" x14ac:dyDescent="0.25">
      <c r="D96" s="1576" t="s">
        <v>429</v>
      </c>
      <c r="E96" s="1577">
        <v>2492654654.4613132</v>
      </c>
      <c r="F96" s="1577">
        <v>3514387260.3962255</v>
      </c>
      <c r="G96" s="1577">
        <v>6007041914.8575382</v>
      </c>
      <c r="H96" s="1577">
        <v>561695316.66674995</v>
      </c>
      <c r="I96" s="1577">
        <v>0</v>
      </c>
      <c r="J96" s="1577">
        <v>561695316.66674995</v>
      </c>
      <c r="K96" s="1578">
        <v>1930959337.7945633</v>
      </c>
      <c r="L96" s="1578">
        <v>3514387260.3962255</v>
      </c>
      <c r="M96" s="1579">
        <v>5445346598.1907883</v>
      </c>
    </row>
    <row r="97" spans="4:13" ht="13.5" thickBot="1" x14ac:dyDescent="0.25">
      <c r="E97" s="1538"/>
      <c r="F97" s="1538"/>
      <c r="G97" s="758"/>
      <c r="H97" s="1737"/>
      <c r="I97" s="1737"/>
      <c r="J97" s="758"/>
      <c r="K97" s="1729"/>
      <c r="L97" s="1729"/>
      <c r="M97" s="1729"/>
    </row>
    <row r="98" spans="4:13" ht="13.5" thickBot="1" x14ac:dyDescent="0.25">
      <c r="D98" s="1576" t="s">
        <v>430</v>
      </c>
      <c r="E98" s="1577">
        <v>2774998635.7787976</v>
      </c>
      <c r="F98" s="1577">
        <v>3391664999.2851968</v>
      </c>
      <c r="G98" s="1577">
        <v>6166663635.0639944</v>
      </c>
      <c r="H98" s="1577">
        <v>1036261736.5700001</v>
      </c>
      <c r="I98" s="1577">
        <v>0</v>
      </c>
      <c r="J98" s="1577">
        <v>1036261736.5700001</v>
      </c>
      <c r="K98" s="1578">
        <v>1738736899.2087975</v>
      </c>
      <c r="L98" s="1578">
        <v>3391664999.2851968</v>
      </c>
      <c r="M98" s="1579">
        <v>5130401898.4939938</v>
      </c>
    </row>
    <row r="99" spans="4:13" ht="13.5" thickBot="1" x14ac:dyDescent="0.25">
      <c r="E99" s="1538"/>
      <c r="F99" s="1538"/>
      <c r="G99" s="758"/>
      <c r="H99" s="1737"/>
      <c r="I99" s="1737"/>
      <c r="J99" s="758"/>
      <c r="K99" s="1729"/>
      <c r="L99" s="1729"/>
      <c r="M99" s="1729"/>
    </row>
    <row r="100" spans="4:13" ht="13.5" thickBot="1" x14ac:dyDescent="0.25">
      <c r="D100" s="1580" t="s">
        <v>695</v>
      </c>
      <c r="E100" s="1577">
        <v>132599593871.12637</v>
      </c>
      <c r="F100" s="1577">
        <v>182625415279.49271</v>
      </c>
      <c r="G100" s="1577">
        <v>315225009150.61902</v>
      </c>
      <c r="H100" s="1577">
        <v>28864689645.388222</v>
      </c>
      <c r="I100" s="1577">
        <v>262165859.63999999</v>
      </c>
      <c r="J100" s="1577">
        <v>29126855505.028221</v>
      </c>
      <c r="K100" s="1578">
        <v>103734904225.73816</v>
      </c>
      <c r="L100" s="1578">
        <v>182363249419.85269</v>
      </c>
      <c r="M100" s="1578">
        <v>286098153645.59082</v>
      </c>
    </row>
    <row r="101" spans="4:13" hidden="1" x14ac:dyDescent="0.2">
      <c r="G101" s="758"/>
      <c r="J101" s="762"/>
    </row>
    <row r="102" spans="4:13" hidden="1" x14ac:dyDescent="0.2"/>
    <row r="103" spans="4:13" hidden="1" x14ac:dyDescent="0.2"/>
    <row r="104" spans="4:13" hidden="1" x14ac:dyDescent="0.2">
      <c r="G104" s="1538">
        <v>218378627110.62152</v>
      </c>
    </row>
    <row r="105" spans="4:13" hidden="1" x14ac:dyDescent="0.2">
      <c r="G105" s="1538">
        <v>123208582372</v>
      </c>
    </row>
    <row r="106" spans="4:13" hidden="1" x14ac:dyDescent="0.2">
      <c r="G106" s="1538">
        <v>-95170044738.621521</v>
      </c>
    </row>
    <row r="107" spans="4:13" hidden="1" x14ac:dyDescent="0.2"/>
    <row r="108" spans="4:13" hidden="1" x14ac:dyDescent="0.2"/>
    <row r="109" spans="4:13" hidden="1" x14ac:dyDescent="0.2">
      <c r="D109" s="1547" t="s">
        <v>678</v>
      </c>
      <c r="E109" s="1581" t="s">
        <v>679</v>
      </c>
      <c r="F109" s="1547" t="s">
        <v>680</v>
      </c>
      <c r="G109" s="1547" t="s">
        <v>6</v>
      </c>
      <c r="H109" s="989" t="s">
        <v>681</v>
      </c>
    </row>
    <row r="110" spans="4:13" hidden="1" x14ac:dyDescent="0.2">
      <c r="D110" s="1522" t="s">
        <v>210</v>
      </c>
      <c r="E110" s="1553">
        <v>603898939.68297827</v>
      </c>
      <c r="F110" s="1553">
        <v>718193493.98702168</v>
      </c>
      <c r="G110" s="1553">
        <v>1322092433.6700001</v>
      </c>
      <c r="H110" s="1538">
        <v>500004869.44</v>
      </c>
      <c r="I110" s="1538">
        <v>822087564.23000002</v>
      </c>
      <c r="K110" s="1538"/>
    </row>
    <row r="111" spans="4:13" hidden="1" x14ac:dyDescent="0.2">
      <c r="D111" s="1522" t="s">
        <v>211</v>
      </c>
      <c r="E111" s="1553">
        <v>609208363.85143912</v>
      </c>
      <c r="F111" s="1553">
        <v>566969100.46856093</v>
      </c>
      <c r="G111" s="1553">
        <v>1176177464.3200002</v>
      </c>
      <c r="H111" s="1538">
        <v>292889309.67000002</v>
      </c>
      <c r="I111" s="1538">
        <v>883288154.6500001</v>
      </c>
      <c r="K111" s="1538"/>
    </row>
    <row r="112" spans="4:13" hidden="1" x14ac:dyDescent="0.2">
      <c r="D112" s="1522" t="s">
        <v>212</v>
      </c>
      <c r="E112" s="1553">
        <v>27712194.000337683</v>
      </c>
      <c r="F112" s="1553">
        <v>175017711.40966234</v>
      </c>
      <c r="G112" s="1553">
        <v>202729905.41000003</v>
      </c>
      <c r="H112" s="1538">
        <v>354129420.95999998</v>
      </c>
      <c r="I112" s="1538">
        <v>-151399515.54999995</v>
      </c>
      <c r="K112" s="1538"/>
    </row>
    <row r="113" spans="4:11" hidden="1" x14ac:dyDescent="0.2">
      <c r="D113" s="1522" t="s">
        <v>213</v>
      </c>
      <c r="E113" s="1553">
        <v>101861991.45182696</v>
      </c>
      <c r="F113" s="1553">
        <v>49582437.838173047</v>
      </c>
      <c r="G113" s="1553">
        <v>151444429.29000002</v>
      </c>
      <c r="H113" s="1538">
        <v>68533521.620000005</v>
      </c>
      <c r="I113" s="1538">
        <v>82910907.670000017</v>
      </c>
      <c r="K113" s="1538"/>
    </row>
    <row r="114" spans="4:11" hidden="1" x14ac:dyDescent="0.2">
      <c r="D114" s="1522" t="s">
        <v>214</v>
      </c>
      <c r="E114" s="1553">
        <v>0</v>
      </c>
      <c r="F114" s="1553">
        <v>0</v>
      </c>
      <c r="G114" s="1553">
        <v>0</v>
      </c>
      <c r="H114" s="1538">
        <v>10579870.050000001</v>
      </c>
      <c r="I114" s="1538">
        <v>-10579870.050000001</v>
      </c>
      <c r="K114" s="1538"/>
    </row>
    <row r="115" spans="4:11" hidden="1" x14ac:dyDescent="0.2">
      <c r="D115" s="1522" t="s">
        <v>215</v>
      </c>
      <c r="E115" s="1553">
        <v>5159274.51448783</v>
      </c>
      <c r="F115" s="1553">
        <v>4550855.8455121703</v>
      </c>
      <c r="G115" s="1553">
        <v>9710130.3599999994</v>
      </c>
      <c r="H115" s="1538">
        <v>6351695.54</v>
      </c>
      <c r="I115" s="1538">
        <v>3358434.8199999994</v>
      </c>
      <c r="K115" s="1538"/>
    </row>
    <row r="116" spans="4:11" hidden="1" x14ac:dyDescent="0.2">
      <c r="D116" s="1522" t="s">
        <v>216</v>
      </c>
      <c r="E116" s="1553">
        <v>54713100.342690371</v>
      </c>
      <c r="F116" s="1553">
        <v>35708556.687309615</v>
      </c>
      <c r="G116" s="1553">
        <v>90421657.029999986</v>
      </c>
      <c r="H116" s="1538">
        <v>190919438.38999999</v>
      </c>
      <c r="I116" s="1538">
        <v>-100497781.36</v>
      </c>
      <c r="K116" s="1538"/>
    </row>
    <row r="117" spans="4:11" hidden="1" x14ac:dyDescent="0.2">
      <c r="D117" s="1522" t="s">
        <v>217</v>
      </c>
      <c r="E117" s="1553">
        <v>148913278.80259308</v>
      </c>
      <c r="F117" s="1553">
        <v>180882520.73740688</v>
      </c>
      <c r="G117" s="1553">
        <v>329795799.53999996</v>
      </c>
      <c r="H117" s="1538">
        <v>98064706.269999996</v>
      </c>
      <c r="I117" s="1538">
        <v>231731093.26999998</v>
      </c>
      <c r="K117" s="1538"/>
    </row>
    <row r="118" spans="4:11" hidden="1" x14ac:dyDescent="0.2">
      <c r="D118" s="1522" t="s">
        <v>218</v>
      </c>
      <c r="E118" s="1553">
        <v>325832651.97161293</v>
      </c>
      <c r="F118" s="1553">
        <v>638536512.38838661</v>
      </c>
      <c r="G118" s="1553">
        <v>964369164.35999954</v>
      </c>
      <c r="H118" s="1538">
        <v>545269837.86000001</v>
      </c>
      <c r="I118" s="1538">
        <v>419099326.49999952</v>
      </c>
      <c r="K118" s="1538"/>
    </row>
    <row r="119" spans="4:11" hidden="1" x14ac:dyDescent="0.2">
      <c r="D119" s="1522" t="s">
        <v>219</v>
      </c>
      <c r="E119" s="1553">
        <v>238341637.05502039</v>
      </c>
      <c r="F119" s="1553">
        <v>265158511.01497957</v>
      </c>
      <c r="G119" s="1553">
        <v>503500148.06999993</v>
      </c>
      <c r="H119" s="1538">
        <v>65740302.140000001</v>
      </c>
      <c r="I119" s="1538">
        <v>437759845.92999995</v>
      </c>
      <c r="K119" s="1538"/>
    </row>
    <row r="120" spans="4:11" hidden="1" x14ac:dyDescent="0.2">
      <c r="D120" s="1522" t="s">
        <v>177</v>
      </c>
      <c r="E120" s="1553">
        <v>67965509.620407522</v>
      </c>
      <c r="F120" s="1553">
        <v>43375251.089592457</v>
      </c>
      <c r="G120" s="1553">
        <v>111340760.70999998</v>
      </c>
      <c r="H120" s="1538">
        <v>175715281.75999999</v>
      </c>
      <c r="I120" s="1538">
        <v>-64374521.050000012</v>
      </c>
      <c r="K120" s="1538"/>
    </row>
    <row r="121" spans="4:11" hidden="1" x14ac:dyDescent="0.2">
      <c r="D121" s="1522" t="s">
        <v>220</v>
      </c>
      <c r="E121" s="1553">
        <v>53287938.185126811</v>
      </c>
      <c r="F121" s="1553">
        <v>44376317.494873188</v>
      </c>
      <c r="G121" s="1553">
        <v>97664255.680000007</v>
      </c>
      <c r="H121" s="1538">
        <v>111995719.06999999</v>
      </c>
      <c r="I121" s="1538">
        <v>-14331463.389999986</v>
      </c>
      <c r="K121" s="1538"/>
    </row>
    <row r="122" spans="4:11" hidden="1" x14ac:dyDescent="0.2">
      <c r="D122" s="1522" t="s">
        <v>221</v>
      </c>
      <c r="E122" s="1553">
        <v>9979395.4589222427</v>
      </c>
      <c r="F122" s="1553">
        <v>7870580.0610777549</v>
      </c>
      <c r="G122" s="1553">
        <v>17849975.519999996</v>
      </c>
      <c r="H122" s="1538">
        <v>13924496.58</v>
      </c>
      <c r="I122" s="1538">
        <v>3925478.9399999958</v>
      </c>
      <c r="K122" s="1538"/>
    </row>
    <row r="123" spans="4:11" hidden="1" x14ac:dyDescent="0.2">
      <c r="D123" s="1522" t="s">
        <v>222</v>
      </c>
      <c r="E123" s="1553">
        <v>0</v>
      </c>
      <c r="F123" s="1553">
        <v>0</v>
      </c>
      <c r="G123" s="1553">
        <v>0</v>
      </c>
      <c r="H123" s="1538">
        <v>7960476.5814024806</v>
      </c>
      <c r="I123" s="1538">
        <v>-7960476.5814024806</v>
      </c>
      <c r="K123" s="1538"/>
    </row>
    <row r="124" spans="4:11" hidden="1" x14ac:dyDescent="0.2">
      <c r="D124" s="1522" t="s">
        <v>223</v>
      </c>
      <c r="E124" s="1553">
        <v>0</v>
      </c>
      <c r="F124" s="1553">
        <v>0</v>
      </c>
      <c r="G124" s="1553">
        <v>0</v>
      </c>
      <c r="H124" s="1538">
        <v>6368381.2651219843</v>
      </c>
      <c r="I124" s="1538">
        <v>-6368381.2651219843</v>
      </c>
      <c r="K124" s="1538"/>
    </row>
    <row r="125" spans="4:11" hidden="1" x14ac:dyDescent="0.2">
      <c r="D125" s="1522" t="s">
        <v>224</v>
      </c>
      <c r="E125" s="1553">
        <v>0</v>
      </c>
      <c r="F125" s="1553">
        <v>0</v>
      </c>
      <c r="G125" s="1553">
        <v>0</v>
      </c>
      <c r="H125" s="1538">
        <v>6368381.2651219834</v>
      </c>
      <c r="I125" s="1538">
        <v>-6368381.2651219834</v>
      </c>
      <c r="K125" s="1538"/>
    </row>
    <row r="126" spans="4:11" hidden="1" x14ac:dyDescent="0.2">
      <c r="D126" s="1522" t="s">
        <v>657</v>
      </c>
      <c r="E126" s="1553">
        <v>6515177.4500431772</v>
      </c>
      <c r="F126" s="1553">
        <v>3853588.559956823</v>
      </c>
      <c r="G126" s="1553">
        <v>10368766.01</v>
      </c>
      <c r="H126" s="1538">
        <v>10485798.84</v>
      </c>
      <c r="I126" s="1538">
        <v>-117032.83000000007</v>
      </c>
      <c r="K126" s="1538"/>
    </row>
    <row r="127" spans="4:11" hidden="1" x14ac:dyDescent="0.2">
      <c r="D127" s="1522" t="s">
        <v>226</v>
      </c>
      <c r="E127" s="1553">
        <v>0</v>
      </c>
      <c r="F127" s="1553">
        <v>0</v>
      </c>
      <c r="G127" s="1553">
        <v>0</v>
      </c>
      <c r="H127" s="1538">
        <v>34146239.520000003</v>
      </c>
      <c r="I127" s="1538">
        <v>-34146239.520000003</v>
      </c>
      <c r="K127" s="1538"/>
    </row>
    <row r="128" spans="4:11" hidden="1" x14ac:dyDescent="0.2">
      <c r="D128" s="1522" t="s">
        <v>227</v>
      </c>
      <c r="E128" s="1553">
        <v>48844638.04145135</v>
      </c>
      <c r="F128" s="1553">
        <v>34890935.014426664</v>
      </c>
      <c r="G128" s="1553">
        <v>83735573.055878013</v>
      </c>
      <c r="H128" s="1538">
        <v>17825146.399999999</v>
      </c>
      <c r="I128" s="1538">
        <v>65910426.655878015</v>
      </c>
      <c r="K128" s="1538"/>
    </row>
    <row r="129" spans="4:11" hidden="1" x14ac:dyDescent="0.2">
      <c r="D129" s="1522" t="s">
        <v>163</v>
      </c>
      <c r="E129" s="1553">
        <v>68543054.597006992</v>
      </c>
      <c r="F129" s="1553">
        <v>40782000.872993007</v>
      </c>
      <c r="G129" s="1553">
        <v>109325055.47</v>
      </c>
      <c r="H129" s="1538">
        <v>4772495.16</v>
      </c>
      <c r="I129" s="1538">
        <v>104552560.31</v>
      </c>
      <c r="K129" s="1538"/>
    </row>
    <row r="130" spans="4:11" hidden="1" x14ac:dyDescent="0.2">
      <c r="D130" s="1522" t="s">
        <v>228</v>
      </c>
      <c r="E130" s="1553">
        <v>2890540</v>
      </c>
      <c r="F130" s="1553">
        <v>615985.15139000013</v>
      </c>
      <c r="G130" s="1553">
        <v>3506525.1513900002</v>
      </c>
      <c r="H130" s="1538">
        <v>9544990.3200000003</v>
      </c>
      <c r="I130" s="1538">
        <v>-6038465.1686100001</v>
      </c>
      <c r="K130" s="1538"/>
    </row>
    <row r="131" spans="4:11" hidden="1" x14ac:dyDescent="0.2">
      <c r="D131" s="1522" t="s">
        <v>229</v>
      </c>
      <c r="E131" s="1553">
        <v>0</v>
      </c>
      <c r="F131" s="1553">
        <v>0</v>
      </c>
      <c r="G131" s="1553">
        <v>0</v>
      </c>
      <c r="H131" s="1538">
        <v>9544990.3200000003</v>
      </c>
      <c r="I131" s="1538">
        <v>-9544990.3200000003</v>
      </c>
      <c r="K131" s="1538"/>
    </row>
    <row r="132" spans="4:11" hidden="1" x14ac:dyDescent="0.2">
      <c r="D132" s="1522" t="s">
        <v>230</v>
      </c>
      <c r="E132" s="1553">
        <v>48206002.565072671</v>
      </c>
      <c r="F132" s="1553">
        <v>5876227.4249273306</v>
      </c>
      <c r="G132" s="1553">
        <v>54082229.990000002</v>
      </c>
      <c r="H132" s="1538">
        <v>6368381.2599999998</v>
      </c>
      <c r="I132" s="1538">
        <v>47713848.730000004</v>
      </c>
      <c r="K132" s="1538"/>
    </row>
    <row r="133" spans="4:11" hidden="1" x14ac:dyDescent="0.2">
      <c r="D133" s="1738" t="s">
        <v>178</v>
      </c>
      <c r="E133" s="1553">
        <v>2504868.879344251</v>
      </c>
      <c r="F133" s="1553">
        <v>3098509.6906557493</v>
      </c>
      <c r="G133" s="1553">
        <v>5603378.5700000003</v>
      </c>
      <c r="H133" s="1538">
        <v>4505930.1399999997</v>
      </c>
      <c r="I133" s="1538">
        <v>1097448.4300000006</v>
      </c>
      <c r="K133" s="1538"/>
    </row>
    <row r="134" spans="4:11" hidden="1" x14ac:dyDescent="0.2">
      <c r="D134" s="1738" t="s">
        <v>426</v>
      </c>
      <c r="E134" s="1553">
        <v>22352144.851511113</v>
      </c>
      <c r="F134" s="1553">
        <v>12414699.734515607</v>
      </c>
      <c r="G134" s="1553">
        <v>34766844.586026721</v>
      </c>
      <c r="H134" s="1538">
        <v>4505930.1399999997</v>
      </c>
      <c r="I134" s="1538">
        <v>30260914.44602672</v>
      </c>
      <c r="K134" s="1538"/>
    </row>
    <row r="135" spans="4:11" hidden="1" x14ac:dyDescent="0.2">
      <c r="D135" s="1522" t="s">
        <v>231</v>
      </c>
      <c r="E135" s="1553">
        <v>0</v>
      </c>
      <c r="F135" s="1553">
        <v>0</v>
      </c>
      <c r="G135" s="1553">
        <v>0</v>
      </c>
      <c r="H135" s="1538">
        <v>23334333.41</v>
      </c>
      <c r="I135" s="1538">
        <v>-23334333.41</v>
      </c>
      <c r="K135" s="1538"/>
    </row>
    <row r="136" spans="4:11" hidden="1" x14ac:dyDescent="0.2">
      <c r="D136" s="1582" t="s">
        <v>682</v>
      </c>
      <c r="E136" s="1558">
        <v>2446730701.3218727</v>
      </c>
      <c r="F136" s="1558">
        <v>2831753795.4714212</v>
      </c>
      <c r="G136" s="1558">
        <v>5278484496.7932959</v>
      </c>
      <c r="H136" s="1583">
        <v>2579849943.9716468</v>
      </c>
      <c r="I136" s="1538">
        <v>2698634552.8216491</v>
      </c>
      <c r="K136" s="1538"/>
    </row>
    <row r="137" spans="4:11" hidden="1" x14ac:dyDescent="0.2"/>
    <row r="138" spans="4:11" hidden="1" x14ac:dyDescent="0.2">
      <c r="D138" s="1547" t="s">
        <v>677</v>
      </c>
      <c r="E138" s="1581" t="s">
        <v>679</v>
      </c>
      <c r="F138" s="1547" t="s">
        <v>680</v>
      </c>
      <c r="G138" s="1547" t="s">
        <v>6</v>
      </c>
      <c r="H138" s="989" t="s">
        <v>683</v>
      </c>
    </row>
    <row r="139" spans="4:11" hidden="1" x14ac:dyDescent="0.2">
      <c r="D139" s="1522" t="s">
        <v>210</v>
      </c>
      <c r="E139" s="1553">
        <v>26821192021.37072</v>
      </c>
      <c r="F139" s="1553">
        <v>29329601088.169281</v>
      </c>
      <c r="G139" s="1553">
        <v>56150793109.540001</v>
      </c>
      <c r="H139" s="1538">
        <v>22344390603.91</v>
      </c>
      <c r="I139" s="1538">
        <v>33961402505.630001</v>
      </c>
    </row>
    <row r="140" spans="4:11" hidden="1" x14ac:dyDescent="0.2">
      <c r="D140" s="1522" t="s">
        <v>211</v>
      </c>
      <c r="E140" s="1553">
        <v>26956122294.311466</v>
      </c>
      <c r="F140" s="1553">
        <v>15170479414.340103</v>
      </c>
      <c r="G140" s="1553">
        <v>42126601708.651566</v>
      </c>
      <c r="H140" s="1538">
        <v>13149689481.77</v>
      </c>
      <c r="I140" s="1538">
        <v>29551912226.881565</v>
      </c>
    </row>
    <row r="141" spans="4:11" hidden="1" x14ac:dyDescent="0.2">
      <c r="D141" s="1522" t="s">
        <v>212</v>
      </c>
      <c r="E141" s="1553">
        <v>1226203274.3512249</v>
      </c>
      <c r="F141" s="1553">
        <v>9856613548.5787792</v>
      </c>
      <c r="G141" s="1553">
        <v>11082816822.930004</v>
      </c>
      <c r="H141" s="1538">
        <v>10433626755.08</v>
      </c>
      <c r="I141" s="1538">
        <v>879190067.8500042</v>
      </c>
    </row>
    <row r="142" spans="4:11" hidden="1" x14ac:dyDescent="0.2">
      <c r="D142" s="1522" t="s">
        <v>213</v>
      </c>
      <c r="E142" s="1553">
        <v>4507167763.355175</v>
      </c>
      <c r="F142" s="1553">
        <v>2140996909.1548245</v>
      </c>
      <c r="G142" s="1553">
        <v>6648164672.5099993</v>
      </c>
      <c r="H142" s="1538">
        <v>3377589921.52</v>
      </c>
      <c r="I142" s="1538">
        <v>3280574750.9899993</v>
      </c>
    </row>
    <row r="143" spans="4:11" hidden="1" x14ac:dyDescent="0.2">
      <c r="D143" s="1522" t="s">
        <v>214</v>
      </c>
      <c r="E143" s="1553">
        <v>0</v>
      </c>
      <c r="F143" s="1553">
        <v>0</v>
      </c>
      <c r="G143" s="1553">
        <v>0</v>
      </c>
      <c r="H143" s="1538">
        <v>488431375.05000001</v>
      </c>
      <c r="I143" s="1538">
        <v>-488431375.05000001</v>
      </c>
    </row>
    <row r="144" spans="4:11" hidden="1" x14ac:dyDescent="0.2">
      <c r="D144" s="1522" t="s">
        <v>215</v>
      </c>
      <c r="E144" s="1553">
        <v>228286482.94193941</v>
      </c>
      <c r="F144" s="1553">
        <v>102218302.71806064</v>
      </c>
      <c r="G144" s="1553">
        <v>330504785.66000009</v>
      </c>
      <c r="H144" s="1538">
        <v>327584776.91000003</v>
      </c>
      <c r="I144" s="1538">
        <v>12920008.75000006</v>
      </c>
    </row>
    <row r="145" spans="4:9" hidden="1" x14ac:dyDescent="0.2">
      <c r="D145" s="1522" t="s">
        <v>216</v>
      </c>
      <c r="E145" s="1553">
        <v>2420933643.4818749</v>
      </c>
      <c r="F145" s="1553">
        <v>1301632217.8581252</v>
      </c>
      <c r="G145" s="1553">
        <v>3722565861.3400002</v>
      </c>
      <c r="H145" s="1538">
        <v>7869333537.9399996</v>
      </c>
      <c r="I145" s="1538">
        <v>-4031767676.5999994</v>
      </c>
    </row>
    <row r="146" spans="4:9" hidden="1" x14ac:dyDescent="0.2">
      <c r="D146" s="1522" t="s">
        <v>217</v>
      </c>
      <c r="E146" s="1553">
        <v>6600440353.3981009</v>
      </c>
      <c r="F146" s="1553">
        <v>7667980361.6118984</v>
      </c>
      <c r="G146" s="1553">
        <v>14268420715.009998</v>
      </c>
      <c r="H146" s="1538">
        <v>4941239816.5</v>
      </c>
      <c r="I146" s="1538">
        <v>9372180898.5099983</v>
      </c>
    </row>
    <row r="147" spans="4:9" hidden="1" x14ac:dyDescent="0.2">
      <c r="D147" s="1522" t="s">
        <v>218</v>
      </c>
      <c r="E147" s="1553">
        <v>15545871010.50482</v>
      </c>
      <c r="F147" s="1553">
        <v>22988887033.345177</v>
      </c>
      <c r="G147" s="1553">
        <v>38534758043.849998</v>
      </c>
      <c r="H147" s="1538">
        <v>24481807689.669998</v>
      </c>
      <c r="I147" s="1538">
        <v>14117950354.18</v>
      </c>
    </row>
    <row r="148" spans="4:9" hidden="1" x14ac:dyDescent="0.2">
      <c r="D148" s="1522" t="s">
        <v>219</v>
      </c>
      <c r="E148" s="1553">
        <v>10546090135.177895</v>
      </c>
      <c r="F148" s="1553">
        <v>6808072035.4121046</v>
      </c>
      <c r="G148" s="1553">
        <v>17354162170.59</v>
      </c>
      <c r="H148" s="1538">
        <v>3194299693.6500001</v>
      </c>
      <c r="I148" s="1538">
        <v>14209862476.940001</v>
      </c>
    </row>
    <row r="149" spans="4:9" hidden="1" x14ac:dyDescent="0.2">
      <c r="D149" s="1522" t="s">
        <v>177</v>
      </c>
      <c r="E149" s="1553">
        <v>3007323434.5313067</v>
      </c>
      <c r="F149" s="1553">
        <v>1919258897.9786932</v>
      </c>
      <c r="G149" s="1553">
        <v>4926582332.5100002</v>
      </c>
      <c r="H149" s="1538">
        <v>8964526478.1299992</v>
      </c>
      <c r="I149" s="1538">
        <v>-3947944145.6199989</v>
      </c>
    </row>
    <row r="150" spans="4:9" hidden="1" x14ac:dyDescent="0.2">
      <c r="D150" s="1522" t="s">
        <v>220</v>
      </c>
      <c r="E150" s="1553">
        <v>2357873371.0233102</v>
      </c>
      <c r="F150" s="1553">
        <v>1464531871.3066897</v>
      </c>
      <c r="G150" s="1553">
        <v>3822405242.3299999</v>
      </c>
      <c r="H150" s="1538">
        <v>5386622593.7399998</v>
      </c>
      <c r="I150" s="1538">
        <v>-1514217351.4099998</v>
      </c>
    </row>
    <row r="151" spans="4:9" hidden="1" x14ac:dyDescent="0.2">
      <c r="D151" s="1522" t="s">
        <v>221</v>
      </c>
      <c r="E151" s="1553">
        <v>441566170.74877179</v>
      </c>
      <c r="F151" s="1553">
        <v>348255754.96122819</v>
      </c>
      <c r="G151" s="1553">
        <v>789821925.71000004</v>
      </c>
      <c r="H151" s="1538">
        <v>621369829.07000005</v>
      </c>
      <c r="I151" s="1538">
        <v>258452096.63999999</v>
      </c>
    </row>
    <row r="152" spans="4:9" hidden="1" x14ac:dyDescent="0.2">
      <c r="D152" s="1522" t="s">
        <v>222</v>
      </c>
      <c r="E152" s="1553">
        <v>0</v>
      </c>
      <c r="F152" s="1553">
        <v>0</v>
      </c>
      <c r="G152" s="1553">
        <v>0</v>
      </c>
      <c r="H152" s="1538">
        <v>406023829.06999999</v>
      </c>
      <c r="I152" s="1538">
        <v>-406023829.06999999</v>
      </c>
    </row>
    <row r="153" spans="4:9" hidden="1" x14ac:dyDescent="0.2">
      <c r="D153" s="1522" t="s">
        <v>223</v>
      </c>
      <c r="E153" s="1553">
        <v>0</v>
      </c>
      <c r="F153" s="1553">
        <v>0</v>
      </c>
      <c r="G153" s="1553">
        <v>0</v>
      </c>
      <c r="H153" s="1538">
        <v>326419063.25999999</v>
      </c>
      <c r="I153" s="1538">
        <v>-326419063.25999999</v>
      </c>
    </row>
    <row r="154" spans="4:9" hidden="1" x14ac:dyDescent="0.2">
      <c r="D154" s="1522" t="s">
        <v>224</v>
      </c>
      <c r="E154" s="1553">
        <v>0</v>
      </c>
      <c r="F154" s="1553">
        <v>0</v>
      </c>
      <c r="G154" s="1553">
        <v>0</v>
      </c>
      <c r="H154" s="1538">
        <v>326419063.25999999</v>
      </c>
      <c r="I154" s="1538">
        <v>-326419063.25999999</v>
      </c>
    </row>
    <row r="155" spans="4:9" hidden="1" x14ac:dyDescent="0.2">
      <c r="D155" s="1522" t="s">
        <v>657</v>
      </c>
      <c r="E155" s="1553">
        <v>288282188.05500787</v>
      </c>
      <c r="F155" s="1553">
        <v>136427768.20499215</v>
      </c>
      <c r="G155" s="1553">
        <v>424709956.25999999</v>
      </c>
      <c r="H155" s="1538">
        <v>521855441.75999999</v>
      </c>
      <c r="I155" s="1538">
        <v>-82145485.5</v>
      </c>
    </row>
    <row r="156" spans="4:9" hidden="1" x14ac:dyDescent="0.2">
      <c r="D156" s="1522" t="s">
        <v>226</v>
      </c>
      <c r="E156" s="1553">
        <v>0</v>
      </c>
      <c r="F156" s="1553">
        <v>0</v>
      </c>
      <c r="G156" s="1553">
        <v>0</v>
      </c>
      <c r="H156" s="1538">
        <v>1689812976.0999999</v>
      </c>
      <c r="I156" s="1538">
        <v>-1689812976.0999999</v>
      </c>
    </row>
    <row r="157" spans="4:9" hidden="1" x14ac:dyDescent="0.2">
      <c r="D157" s="1522" t="s">
        <v>227</v>
      </c>
      <c r="E157" s="1553">
        <v>2161267169.9757233</v>
      </c>
      <c r="F157" s="1553">
        <v>1543846682.0542769</v>
      </c>
      <c r="G157" s="1553">
        <v>3705113852.0300002</v>
      </c>
      <c r="H157" s="1538">
        <v>870462758.87</v>
      </c>
      <c r="I157" s="1538">
        <v>2854651093.1600003</v>
      </c>
    </row>
    <row r="158" spans="4:9" hidden="1" x14ac:dyDescent="0.2">
      <c r="D158" s="1522" t="s">
        <v>163</v>
      </c>
      <c r="E158" s="1553">
        <v>3032878521.9914603</v>
      </c>
      <c r="F158" s="1553">
        <v>1574707187.2785401</v>
      </c>
      <c r="G158" s="1553">
        <v>4607585709.2700005</v>
      </c>
      <c r="H158" s="1538">
        <v>246624757.97</v>
      </c>
      <c r="I158" s="1538">
        <v>4375960951.3000002</v>
      </c>
    </row>
    <row r="159" spans="4:9" hidden="1" x14ac:dyDescent="0.2">
      <c r="D159" s="1522" t="s">
        <v>228</v>
      </c>
      <c r="E159" s="1553">
        <v>127900000</v>
      </c>
      <c r="F159" s="1553">
        <v>27255980.15000001</v>
      </c>
      <c r="G159" s="1553">
        <v>155155980.15000001</v>
      </c>
      <c r="H159" s="1538">
        <v>485249515.94999999</v>
      </c>
      <c r="I159" s="1538">
        <v>-320093535.79999995</v>
      </c>
    </row>
    <row r="160" spans="4:9" hidden="1" x14ac:dyDescent="0.2">
      <c r="D160" s="1522" t="s">
        <v>229</v>
      </c>
      <c r="E160" s="1553">
        <v>0</v>
      </c>
      <c r="F160" s="1553">
        <v>0</v>
      </c>
      <c r="G160" s="1553">
        <v>0</v>
      </c>
      <c r="H160" s="1538">
        <v>485249515.94999999</v>
      </c>
      <c r="I160" s="1538">
        <v>-485249515.94999999</v>
      </c>
    </row>
    <row r="161" spans="4:9" hidden="1" x14ac:dyDescent="0.2">
      <c r="D161" s="1522" t="s">
        <v>230</v>
      </c>
      <c r="E161" s="1553">
        <v>2133008963.056313</v>
      </c>
      <c r="F161" s="1553">
        <v>218152063.03368691</v>
      </c>
      <c r="G161" s="1553">
        <v>2351161026.0900002</v>
      </c>
      <c r="H161" s="1538">
        <v>326419063.25999999</v>
      </c>
      <c r="I161" s="1538">
        <v>2034741962.8300002</v>
      </c>
    </row>
    <row r="162" spans="4:9" hidden="1" x14ac:dyDescent="0.2">
      <c r="D162" s="1738" t="s">
        <v>178</v>
      </c>
      <c r="E162" s="1553">
        <v>110834906.16567484</v>
      </c>
      <c r="F162" s="1553">
        <v>137102202.69432518</v>
      </c>
      <c r="G162" s="1553">
        <v>247937108.86000001</v>
      </c>
      <c r="H162" s="1538">
        <v>230296507.02000001</v>
      </c>
      <c r="I162" s="1538">
        <v>27640601.840000004</v>
      </c>
    </row>
    <row r="163" spans="4:9" hidden="1" x14ac:dyDescent="0.2">
      <c r="D163" s="1738" t="s">
        <v>426</v>
      </c>
      <c r="E163" s="1553">
        <v>989032958.03146529</v>
      </c>
      <c r="F163" s="1553">
        <v>549322997.1024605</v>
      </c>
      <c r="G163" s="1553">
        <v>1538355955.1339259</v>
      </c>
      <c r="H163" s="1538">
        <v>230296507.02000001</v>
      </c>
      <c r="I163" s="1538">
        <v>1333059448.1139259</v>
      </c>
    </row>
    <row r="164" spans="4:9" hidden="1" x14ac:dyDescent="0.2">
      <c r="D164" s="1522" t="s">
        <v>231</v>
      </c>
      <c r="E164" s="1553">
        <v>0</v>
      </c>
      <c r="F164" s="1553">
        <v>0</v>
      </c>
      <c r="G164" s="1553">
        <v>0</v>
      </c>
      <c r="H164" s="1538">
        <v>951403726.05999994</v>
      </c>
      <c r="I164" s="1538">
        <v>-951403726.05999994</v>
      </c>
    </row>
    <row r="165" spans="4:9" hidden="1" x14ac:dyDescent="0.2">
      <c r="D165" s="1582" t="s">
        <v>684</v>
      </c>
      <c r="E165" s="1558">
        <v>109502274662.47227</v>
      </c>
      <c r="F165" s="1558">
        <v>103285342315.95323</v>
      </c>
      <c r="G165" s="1558">
        <v>212787616978.42542</v>
      </c>
      <c r="H165" s="1583">
        <v>112677045278.49001</v>
      </c>
      <c r="I165" s="1538"/>
    </row>
    <row r="166" spans="4:9" hidden="1" x14ac:dyDescent="0.2"/>
    <row r="167" spans="4:9" hidden="1" x14ac:dyDescent="0.2"/>
  </sheetData>
  <mergeCells count="10">
    <mergeCell ref="A11:A74"/>
    <mergeCell ref="B11:B47"/>
    <mergeCell ref="B48:B74"/>
    <mergeCell ref="A1:M1"/>
    <mergeCell ref="A2:M2"/>
    <mergeCell ref="A3:M3"/>
    <mergeCell ref="A4:M4"/>
    <mergeCell ref="A5:M5"/>
    <mergeCell ref="A6:M6"/>
    <mergeCell ref="A7:M7"/>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A0F14-FB7E-4D5B-909E-B36A5DEE8FD4}">
  <sheetPr>
    <tabColor theme="0"/>
    <pageSetUpPr fitToPage="1"/>
  </sheetPr>
  <dimension ref="A1:U50"/>
  <sheetViews>
    <sheetView showGridLines="0" topLeftCell="B1" zoomScale="80" zoomScaleNormal="80" workbookViewId="0">
      <selection activeCell="A5" sqref="A5:N5"/>
    </sheetView>
  </sheetViews>
  <sheetFormatPr baseColWidth="10" defaultColWidth="11.42578125" defaultRowHeight="12.75" x14ac:dyDescent="0.2"/>
  <cols>
    <col min="1" max="1" width="5.42578125" style="680" hidden="1" customWidth="1"/>
    <col min="2" max="2" width="27.5703125" style="680" customWidth="1"/>
    <col min="3" max="3" width="13.5703125" style="680" customWidth="1"/>
    <col min="4" max="5" width="11.5703125" style="680" customWidth="1"/>
    <col min="6" max="6" width="11.5703125" style="1243" customWidth="1"/>
    <col min="7" max="7" width="13.42578125" style="680" customWidth="1"/>
    <col min="8" max="9" width="11.5703125" style="680" customWidth="1"/>
    <col min="10" max="10" width="12.28515625" style="1244" customWidth="1"/>
    <col min="11" max="11" width="14.42578125" style="680" customWidth="1"/>
    <col min="12" max="13" width="11.5703125" style="680" customWidth="1"/>
    <col min="14" max="14" width="14.42578125" style="1244" customWidth="1"/>
    <col min="15" max="219" width="11.42578125" style="680"/>
    <col min="220" max="220" width="27.5703125" style="680" customWidth="1"/>
    <col min="221" max="226" width="11.5703125" style="680" customWidth="1"/>
    <col min="227" max="227" width="16" style="680" customWidth="1"/>
    <col min="228" max="230" width="8.5703125" style="680" customWidth="1"/>
    <col min="231" max="231" width="10.5703125" style="680" customWidth="1"/>
    <col min="232" max="233" width="9.42578125" style="680" customWidth="1"/>
    <col min="234" max="234" width="8.5703125" style="680" customWidth="1"/>
    <col min="235" max="235" width="9.42578125" style="680" customWidth="1"/>
    <col min="236" max="236" width="1.42578125" style="680" customWidth="1"/>
    <col min="237" max="238" width="8.5703125" style="680" customWidth="1"/>
    <col min="239" max="239" width="9.42578125" style="680" customWidth="1"/>
    <col min="240" max="242" width="8.5703125" style="680" customWidth="1"/>
    <col min="243" max="243" width="10.42578125" style="680" customWidth="1"/>
    <col min="244" max="244" width="11.42578125" style="680"/>
    <col min="245" max="246" width="8.5703125" style="680" customWidth="1"/>
    <col min="247" max="247" width="9.42578125" style="680" customWidth="1"/>
    <col min="248" max="248" width="11.5703125" style="680" customWidth="1"/>
    <col min="249" max="249" width="11.42578125" style="680"/>
    <col min="250" max="250" width="16" style="680" customWidth="1"/>
    <col min="251" max="267" width="11.42578125" style="680"/>
    <col min="268" max="268" width="10.5703125" style="680" customWidth="1"/>
    <col min="269" max="475" width="11.42578125" style="680"/>
    <col min="476" max="476" width="27.5703125" style="680" customWidth="1"/>
    <col min="477" max="482" width="11.5703125" style="680" customWidth="1"/>
    <col min="483" max="483" width="16" style="680" customWidth="1"/>
    <col min="484" max="486" width="8.5703125" style="680" customWidth="1"/>
    <col min="487" max="487" width="10.5703125" style="680" customWidth="1"/>
    <col min="488" max="489" width="9.42578125" style="680" customWidth="1"/>
    <col min="490" max="490" width="8.5703125" style="680" customWidth="1"/>
    <col min="491" max="491" width="9.42578125" style="680" customWidth="1"/>
    <col min="492" max="492" width="1.42578125" style="680" customWidth="1"/>
    <col min="493" max="494" width="8.5703125" style="680" customWidth="1"/>
    <col min="495" max="495" width="9.42578125" style="680" customWidth="1"/>
    <col min="496" max="498" width="8.5703125" style="680" customWidth="1"/>
    <col min="499" max="499" width="10.42578125" style="680" customWidth="1"/>
    <col min="500" max="500" width="11.42578125" style="680"/>
    <col min="501" max="502" width="8.5703125" style="680" customWidth="1"/>
    <col min="503" max="503" width="9.42578125" style="680" customWidth="1"/>
    <col min="504" max="504" width="11.5703125" style="680" customWidth="1"/>
    <col min="505" max="505" width="11.42578125" style="680"/>
    <col min="506" max="506" width="16" style="680" customWidth="1"/>
    <col min="507" max="523" width="11.42578125" style="680"/>
    <col min="524" max="524" width="10.5703125" style="680" customWidth="1"/>
    <col min="525" max="731" width="11.42578125" style="680"/>
    <col min="732" max="732" width="27.5703125" style="680" customWidth="1"/>
    <col min="733" max="738" width="11.5703125" style="680" customWidth="1"/>
    <col min="739" max="739" width="16" style="680" customWidth="1"/>
    <col min="740" max="742" width="8.5703125" style="680" customWidth="1"/>
    <col min="743" max="743" width="10.5703125" style="680" customWidth="1"/>
    <col min="744" max="745" width="9.42578125" style="680" customWidth="1"/>
    <col min="746" max="746" width="8.5703125" style="680" customWidth="1"/>
    <col min="747" max="747" width="9.42578125" style="680" customWidth="1"/>
    <col min="748" max="748" width="1.42578125" style="680" customWidth="1"/>
    <col min="749" max="750" width="8.5703125" style="680" customWidth="1"/>
    <col min="751" max="751" width="9.42578125" style="680" customWidth="1"/>
    <col min="752" max="754" width="8.5703125" style="680" customWidth="1"/>
    <col min="755" max="755" width="10.42578125" style="680" customWidth="1"/>
    <col min="756" max="756" width="11.42578125" style="680"/>
    <col min="757" max="758" width="8.5703125" style="680" customWidth="1"/>
    <col min="759" max="759" width="9.42578125" style="680" customWidth="1"/>
    <col min="760" max="760" width="11.5703125" style="680" customWidth="1"/>
    <col min="761" max="761" width="11.42578125" style="680"/>
    <col min="762" max="762" width="16" style="680" customWidth="1"/>
    <col min="763" max="779" width="11.42578125" style="680"/>
    <col min="780" max="780" width="10.5703125" style="680" customWidth="1"/>
    <col min="781" max="987" width="11.42578125" style="680"/>
    <col min="988" max="988" width="27.5703125" style="680" customWidth="1"/>
    <col min="989" max="994" width="11.5703125" style="680" customWidth="1"/>
    <col min="995" max="995" width="16" style="680" customWidth="1"/>
    <col min="996" max="998" width="8.5703125" style="680" customWidth="1"/>
    <col min="999" max="999" width="10.5703125" style="680" customWidth="1"/>
    <col min="1000" max="1001" width="9.42578125" style="680" customWidth="1"/>
    <col min="1002" max="1002" width="8.5703125" style="680" customWidth="1"/>
    <col min="1003" max="1003" width="9.42578125" style="680" customWidth="1"/>
    <col min="1004" max="1004" width="1.42578125" style="680" customWidth="1"/>
    <col min="1005" max="1006" width="8.5703125" style="680" customWidth="1"/>
    <col min="1007" max="1007" width="9.42578125" style="680" customWidth="1"/>
    <col min="1008" max="1010" width="8.5703125" style="680" customWidth="1"/>
    <col min="1011" max="1011" width="10.42578125" style="680" customWidth="1"/>
    <col min="1012" max="1012" width="11.42578125" style="680"/>
    <col min="1013" max="1014" width="8.5703125" style="680" customWidth="1"/>
    <col min="1015" max="1015" width="9.42578125" style="680" customWidth="1"/>
    <col min="1016" max="1016" width="11.5703125" style="680" customWidth="1"/>
    <col min="1017" max="1017" width="11.42578125" style="680"/>
    <col min="1018" max="1018" width="16" style="680" customWidth="1"/>
    <col min="1019" max="1035" width="11.42578125" style="680"/>
    <col min="1036" max="1036" width="10.5703125" style="680" customWidth="1"/>
    <col min="1037" max="1243" width="11.42578125" style="680"/>
    <col min="1244" max="1244" width="27.5703125" style="680" customWidth="1"/>
    <col min="1245" max="1250" width="11.5703125" style="680" customWidth="1"/>
    <col min="1251" max="1251" width="16" style="680" customWidth="1"/>
    <col min="1252" max="1254" width="8.5703125" style="680" customWidth="1"/>
    <col min="1255" max="1255" width="10.5703125" style="680" customWidth="1"/>
    <col min="1256" max="1257" width="9.42578125" style="680" customWidth="1"/>
    <col min="1258" max="1258" width="8.5703125" style="680" customWidth="1"/>
    <col min="1259" max="1259" width="9.42578125" style="680" customWidth="1"/>
    <col min="1260" max="1260" width="1.42578125" style="680" customWidth="1"/>
    <col min="1261" max="1262" width="8.5703125" style="680" customWidth="1"/>
    <col min="1263" max="1263" width="9.42578125" style="680" customWidth="1"/>
    <col min="1264" max="1266" width="8.5703125" style="680" customWidth="1"/>
    <col min="1267" max="1267" width="10.42578125" style="680" customWidth="1"/>
    <col min="1268" max="1268" width="11.42578125" style="680"/>
    <col min="1269" max="1270" width="8.5703125" style="680" customWidth="1"/>
    <col min="1271" max="1271" width="9.42578125" style="680" customWidth="1"/>
    <col min="1272" max="1272" width="11.5703125" style="680" customWidth="1"/>
    <col min="1273" max="1273" width="11.42578125" style="680"/>
    <col min="1274" max="1274" width="16" style="680" customWidth="1"/>
    <col min="1275" max="1291" width="11.42578125" style="680"/>
    <col min="1292" max="1292" width="10.5703125" style="680" customWidth="1"/>
    <col min="1293" max="1499" width="11.42578125" style="680"/>
    <col min="1500" max="1500" width="27.5703125" style="680" customWidth="1"/>
    <col min="1501" max="1506" width="11.5703125" style="680" customWidth="1"/>
    <col min="1507" max="1507" width="16" style="680" customWidth="1"/>
    <col min="1508" max="1510" width="8.5703125" style="680" customWidth="1"/>
    <col min="1511" max="1511" width="10.5703125" style="680" customWidth="1"/>
    <col min="1512" max="1513" width="9.42578125" style="680" customWidth="1"/>
    <col min="1514" max="1514" width="8.5703125" style="680" customWidth="1"/>
    <col min="1515" max="1515" width="9.42578125" style="680" customWidth="1"/>
    <col min="1516" max="1516" width="1.42578125" style="680" customWidth="1"/>
    <col min="1517" max="1518" width="8.5703125" style="680" customWidth="1"/>
    <col min="1519" max="1519" width="9.42578125" style="680" customWidth="1"/>
    <col min="1520" max="1522" width="8.5703125" style="680" customWidth="1"/>
    <col min="1523" max="1523" width="10.42578125" style="680" customWidth="1"/>
    <col min="1524" max="1524" width="11.42578125" style="680"/>
    <col min="1525" max="1526" width="8.5703125" style="680" customWidth="1"/>
    <col min="1527" max="1527" width="9.42578125" style="680" customWidth="1"/>
    <col min="1528" max="1528" width="11.5703125" style="680" customWidth="1"/>
    <col min="1529" max="1529" width="11.42578125" style="680"/>
    <col min="1530" max="1530" width="16" style="680" customWidth="1"/>
    <col min="1531" max="1547" width="11.42578125" style="680"/>
    <col min="1548" max="1548" width="10.5703125" style="680" customWidth="1"/>
    <col min="1549" max="1755" width="11.42578125" style="680"/>
    <col min="1756" max="1756" width="27.5703125" style="680" customWidth="1"/>
    <col min="1757" max="1762" width="11.5703125" style="680" customWidth="1"/>
    <col min="1763" max="1763" width="16" style="680" customWidth="1"/>
    <col min="1764" max="1766" width="8.5703125" style="680" customWidth="1"/>
    <col min="1767" max="1767" width="10.5703125" style="680" customWidth="1"/>
    <col min="1768" max="1769" width="9.42578125" style="680" customWidth="1"/>
    <col min="1770" max="1770" width="8.5703125" style="680" customWidth="1"/>
    <col min="1771" max="1771" width="9.42578125" style="680" customWidth="1"/>
    <col min="1772" max="1772" width="1.42578125" style="680" customWidth="1"/>
    <col min="1773" max="1774" width="8.5703125" style="680" customWidth="1"/>
    <col min="1775" max="1775" width="9.42578125" style="680" customWidth="1"/>
    <col min="1776" max="1778" width="8.5703125" style="680" customWidth="1"/>
    <col min="1779" max="1779" width="10.42578125" style="680" customWidth="1"/>
    <col min="1780" max="1780" width="11.42578125" style="680"/>
    <col min="1781" max="1782" width="8.5703125" style="680" customWidth="1"/>
    <col min="1783" max="1783" width="9.42578125" style="680" customWidth="1"/>
    <col min="1784" max="1784" width="11.5703125" style="680" customWidth="1"/>
    <col min="1785" max="1785" width="11.42578125" style="680"/>
    <col min="1786" max="1786" width="16" style="680" customWidth="1"/>
    <col min="1787" max="1803" width="11.42578125" style="680"/>
    <col min="1804" max="1804" width="10.5703125" style="680" customWidth="1"/>
    <col min="1805" max="2011" width="11.42578125" style="680"/>
    <col min="2012" max="2012" width="27.5703125" style="680" customWidth="1"/>
    <col min="2013" max="2018" width="11.5703125" style="680" customWidth="1"/>
    <col min="2019" max="2019" width="16" style="680" customWidth="1"/>
    <col min="2020" max="2022" width="8.5703125" style="680" customWidth="1"/>
    <col min="2023" max="2023" width="10.5703125" style="680" customWidth="1"/>
    <col min="2024" max="2025" width="9.42578125" style="680" customWidth="1"/>
    <col min="2026" max="2026" width="8.5703125" style="680" customWidth="1"/>
    <col min="2027" max="2027" width="9.42578125" style="680" customWidth="1"/>
    <col min="2028" max="2028" width="1.42578125" style="680" customWidth="1"/>
    <col min="2029" max="2030" width="8.5703125" style="680" customWidth="1"/>
    <col min="2031" max="2031" width="9.42578125" style="680" customWidth="1"/>
    <col min="2032" max="2034" width="8.5703125" style="680" customWidth="1"/>
    <col min="2035" max="2035" width="10.42578125" style="680" customWidth="1"/>
    <col min="2036" max="2036" width="11.42578125" style="680"/>
    <col min="2037" max="2038" width="8.5703125" style="680" customWidth="1"/>
    <col min="2039" max="2039" width="9.42578125" style="680" customWidth="1"/>
    <col min="2040" max="2040" width="11.5703125" style="680" customWidth="1"/>
    <col min="2041" max="2041" width="11.42578125" style="680"/>
    <col min="2042" max="2042" width="16" style="680" customWidth="1"/>
    <col min="2043" max="2059" width="11.42578125" style="680"/>
    <col min="2060" max="2060" width="10.5703125" style="680" customWidth="1"/>
    <col min="2061" max="2267" width="11.42578125" style="680"/>
    <col min="2268" max="2268" width="27.5703125" style="680" customWidth="1"/>
    <col min="2269" max="2274" width="11.5703125" style="680" customWidth="1"/>
    <col min="2275" max="2275" width="16" style="680" customWidth="1"/>
    <col min="2276" max="2278" width="8.5703125" style="680" customWidth="1"/>
    <col min="2279" max="2279" width="10.5703125" style="680" customWidth="1"/>
    <col min="2280" max="2281" width="9.42578125" style="680" customWidth="1"/>
    <col min="2282" max="2282" width="8.5703125" style="680" customWidth="1"/>
    <col min="2283" max="2283" width="9.42578125" style="680" customWidth="1"/>
    <col min="2284" max="2284" width="1.42578125" style="680" customWidth="1"/>
    <col min="2285" max="2286" width="8.5703125" style="680" customWidth="1"/>
    <col min="2287" max="2287" width="9.42578125" style="680" customWidth="1"/>
    <col min="2288" max="2290" width="8.5703125" style="680" customWidth="1"/>
    <col min="2291" max="2291" width="10.42578125" style="680" customWidth="1"/>
    <col min="2292" max="2292" width="11.42578125" style="680"/>
    <col min="2293" max="2294" width="8.5703125" style="680" customWidth="1"/>
    <col min="2295" max="2295" width="9.42578125" style="680" customWidth="1"/>
    <col min="2296" max="2296" width="11.5703125" style="680" customWidth="1"/>
    <col min="2297" max="2297" width="11.42578125" style="680"/>
    <col min="2298" max="2298" width="16" style="680" customWidth="1"/>
    <col min="2299" max="2315" width="11.42578125" style="680"/>
    <col min="2316" max="2316" width="10.5703125" style="680" customWidth="1"/>
    <col min="2317" max="2523" width="11.42578125" style="680"/>
    <col min="2524" max="2524" width="27.5703125" style="680" customWidth="1"/>
    <col min="2525" max="2530" width="11.5703125" style="680" customWidth="1"/>
    <col min="2531" max="2531" width="16" style="680" customWidth="1"/>
    <col min="2532" max="2534" width="8.5703125" style="680" customWidth="1"/>
    <col min="2535" max="2535" width="10.5703125" style="680" customWidth="1"/>
    <col min="2536" max="2537" width="9.42578125" style="680" customWidth="1"/>
    <col min="2538" max="2538" width="8.5703125" style="680" customWidth="1"/>
    <col min="2539" max="2539" width="9.42578125" style="680" customWidth="1"/>
    <col min="2540" max="2540" width="1.42578125" style="680" customWidth="1"/>
    <col min="2541" max="2542" width="8.5703125" style="680" customWidth="1"/>
    <col min="2543" max="2543" width="9.42578125" style="680" customWidth="1"/>
    <col min="2544" max="2546" width="8.5703125" style="680" customWidth="1"/>
    <col min="2547" max="2547" width="10.42578125" style="680" customWidth="1"/>
    <col min="2548" max="2548" width="11.42578125" style="680"/>
    <col min="2549" max="2550" width="8.5703125" style="680" customWidth="1"/>
    <col min="2551" max="2551" width="9.42578125" style="680" customWidth="1"/>
    <col min="2552" max="2552" width="11.5703125" style="680" customWidth="1"/>
    <col min="2553" max="2553" width="11.42578125" style="680"/>
    <col min="2554" max="2554" width="16" style="680" customWidth="1"/>
    <col min="2555" max="2571" width="11.42578125" style="680"/>
    <col min="2572" max="2572" width="10.5703125" style="680" customWidth="1"/>
    <col min="2573" max="2779" width="11.42578125" style="680"/>
    <col min="2780" max="2780" width="27.5703125" style="680" customWidth="1"/>
    <col min="2781" max="2786" width="11.5703125" style="680" customWidth="1"/>
    <col min="2787" max="2787" width="16" style="680" customWidth="1"/>
    <col min="2788" max="2790" width="8.5703125" style="680" customWidth="1"/>
    <col min="2791" max="2791" width="10.5703125" style="680" customWidth="1"/>
    <col min="2792" max="2793" width="9.42578125" style="680" customWidth="1"/>
    <col min="2794" max="2794" width="8.5703125" style="680" customWidth="1"/>
    <col min="2795" max="2795" width="9.42578125" style="680" customWidth="1"/>
    <col min="2796" max="2796" width="1.42578125" style="680" customWidth="1"/>
    <col min="2797" max="2798" width="8.5703125" style="680" customWidth="1"/>
    <col min="2799" max="2799" width="9.42578125" style="680" customWidth="1"/>
    <col min="2800" max="2802" width="8.5703125" style="680" customWidth="1"/>
    <col min="2803" max="2803" width="10.42578125" style="680" customWidth="1"/>
    <col min="2804" max="2804" width="11.42578125" style="680"/>
    <col min="2805" max="2806" width="8.5703125" style="680" customWidth="1"/>
    <col min="2807" max="2807" width="9.42578125" style="680" customWidth="1"/>
    <col min="2808" max="2808" width="11.5703125" style="680" customWidth="1"/>
    <col min="2809" max="2809" width="11.42578125" style="680"/>
    <col min="2810" max="2810" width="16" style="680" customWidth="1"/>
    <col min="2811" max="2827" width="11.42578125" style="680"/>
    <col min="2828" max="2828" width="10.5703125" style="680" customWidth="1"/>
    <col min="2829" max="3035" width="11.42578125" style="680"/>
    <col min="3036" max="3036" width="27.5703125" style="680" customWidth="1"/>
    <col min="3037" max="3042" width="11.5703125" style="680" customWidth="1"/>
    <col min="3043" max="3043" width="16" style="680" customWidth="1"/>
    <col min="3044" max="3046" width="8.5703125" style="680" customWidth="1"/>
    <col min="3047" max="3047" width="10.5703125" style="680" customWidth="1"/>
    <col min="3048" max="3049" width="9.42578125" style="680" customWidth="1"/>
    <col min="3050" max="3050" width="8.5703125" style="680" customWidth="1"/>
    <col min="3051" max="3051" width="9.42578125" style="680" customWidth="1"/>
    <col min="3052" max="3052" width="1.42578125" style="680" customWidth="1"/>
    <col min="3053" max="3054" width="8.5703125" style="680" customWidth="1"/>
    <col min="3055" max="3055" width="9.42578125" style="680" customWidth="1"/>
    <col min="3056" max="3058" width="8.5703125" style="680" customWidth="1"/>
    <col min="3059" max="3059" width="10.42578125" style="680" customWidth="1"/>
    <col min="3060" max="3060" width="11.42578125" style="680"/>
    <col min="3061" max="3062" width="8.5703125" style="680" customWidth="1"/>
    <col min="3063" max="3063" width="9.42578125" style="680" customWidth="1"/>
    <col min="3064" max="3064" width="11.5703125" style="680" customWidth="1"/>
    <col min="3065" max="3065" width="11.42578125" style="680"/>
    <col min="3066" max="3066" width="16" style="680" customWidth="1"/>
    <col min="3067" max="3083" width="11.42578125" style="680"/>
    <col min="3084" max="3084" width="10.5703125" style="680" customWidth="1"/>
    <col min="3085" max="3291" width="11.42578125" style="680"/>
    <col min="3292" max="3292" width="27.5703125" style="680" customWidth="1"/>
    <col min="3293" max="3298" width="11.5703125" style="680" customWidth="1"/>
    <col min="3299" max="3299" width="16" style="680" customWidth="1"/>
    <col min="3300" max="3302" width="8.5703125" style="680" customWidth="1"/>
    <col min="3303" max="3303" width="10.5703125" style="680" customWidth="1"/>
    <col min="3304" max="3305" width="9.42578125" style="680" customWidth="1"/>
    <col min="3306" max="3306" width="8.5703125" style="680" customWidth="1"/>
    <col min="3307" max="3307" width="9.42578125" style="680" customWidth="1"/>
    <col min="3308" max="3308" width="1.42578125" style="680" customWidth="1"/>
    <col min="3309" max="3310" width="8.5703125" style="680" customWidth="1"/>
    <col min="3311" max="3311" width="9.42578125" style="680" customWidth="1"/>
    <col min="3312" max="3314" width="8.5703125" style="680" customWidth="1"/>
    <col min="3315" max="3315" width="10.42578125" style="680" customWidth="1"/>
    <col min="3316" max="3316" width="11.42578125" style="680"/>
    <col min="3317" max="3318" width="8.5703125" style="680" customWidth="1"/>
    <col min="3319" max="3319" width="9.42578125" style="680" customWidth="1"/>
    <col min="3320" max="3320" width="11.5703125" style="680" customWidth="1"/>
    <col min="3321" max="3321" width="11.42578125" style="680"/>
    <col min="3322" max="3322" width="16" style="680" customWidth="1"/>
    <col min="3323" max="3339" width="11.42578125" style="680"/>
    <col min="3340" max="3340" width="10.5703125" style="680" customWidth="1"/>
    <col min="3341" max="3547" width="11.42578125" style="680"/>
    <col min="3548" max="3548" width="27.5703125" style="680" customWidth="1"/>
    <col min="3549" max="3554" width="11.5703125" style="680" customWidth="1"/>
    <col min="3555" max="3555" width="16" style="680" customWidth="1"/>
    <col min="3556" max="3558" width="8.5703125" style="680" customWidth="1"/>
    <col min="3559" max="3559" width="10.5703125" style="680" customWidth="1"/>
    <col min="3560" max="3561" width="9.42578125" style="680" customWidth="1"/>
    <col min="3562" max="3562" width="8.5703125" style="680" customWidth="1"/>
    <col min="3563" max="3563" width="9.42578125" style="680" customWidth="1"/>
    <col min="3564" max="3564" width="1.42578125" style="680" customWidth="1"/>
    <col min="3565" max="3566" width="8.5703125" style="680" customWidth="1"/>
    <col min="3567" max="3567" width="9.42578125" style="680" customWidth="1"/>
    <col min="3568" max="3570" width="8.5703125" style="680" customWidth="1"/>
    <col min="3571" max="3571" width="10.42578125" style="680" customWidth="1"/>
    <col min="3572" max="3572" width="11.42578125" style="680"/>
    <col min="3573" max="3574" width="8.5703125" style="680" customWidth="1"/>
    <col min="3575" max="3575" width="9.42578125" style="680" customWidth="1"/>
    <col min="3576" max="3576" width="11.5703125" style="680" customWidth="1"/>
    <col min="3577" max="3577" width="11.42578125" style="680"/>
    <col min="3578" max="3578" width="16" style="680" customWidth="1"/>
    <col min="3579" max="3595" width="11.42578125" style="680"/>
    <col min="3596" max="3596" width="10.5703125" style="680" customWidth="1"/>
    <col min="3597" max="3803" width="11.42578125" style="680"/>
    <col min="3804" max="3804" width="27.5703125" style="680" customWidth="1"/>
    <col min="3805" max="3810" width="11.5703125" style="680" customWidth="1"/>
    <col min="3811" max="3811" width="16" style="680" customWidth="1"/>
    <col min="3812" max="3814" width="8.5703125" style="680" customWidth="1"/>
    <col min="3815" max="3815" width="10.5703125" style="680" customWidth="1"/>
    <col min="3816" max="3817" width="9.42578125" style="680" customWidth="1"/>
    <col min="3818" max="3818" width="8.5703125" style="680" customWidth="1"/>
    <col min="3819" max="3819" width="9.42578125" style="680" customWidth="1"/>
    <col min="3820" max="3820" width="1.42578125" style="680" customWidth="1"/>
    <col min="3821" max="3822" width="8.5703125" style="680" customWidth="1"/>
    <col min="3823" max="3823" width="9.42578125" style="680" customWidth="1"/>
    <col min="3824" max="3826" width="8.5703125" style="680" customWidth="1"/>
    <col min="3827" max="3827" width="10.42578125" style="680" customWidth="1"/>
    <col min="3828" max="3828" width="11.42578125" style="680"/>
    <col min="3829" max="3830" width="8.5703125" style="680" customWidth="1"/>
    <col min="3831" max="3831" width="9.42578125" style="680" customWidth="1"/>
    <col min="3832" max="3832" width="11.5703125" style="680" customWidth="1"/>
    <col min="3833" max="3833" width="11.42578125" style="680"/>
    <col min="3834" max="3834" width="16" style="680" customWidth="1"/>
    <col min="3835" max="3851" width="11.42578125" style="680"/>
    <col min="3852" max="3852" width="10.5703125" style="680" customWidth="1"/>
    <col min="3853" max="4059" width="11.42578125" style="680"/>
    <col min="4060" max="4060" width="27.5703125" style="680" customWidth="1"/>
    <col min="4061" max="4066" width="11.5703125" style="680" customWidth="1"/>
    <col min="4067" max="4067" width="16" style="680" customWidth="1"/>
    <col min="4068" max="4070" width="8.5703125" style="680" customWidth="1"/>
    <col min="4071" max="4071" width="10.5703125" style="680" customWidth="1"/>
    <col min="4072" max="4073" width="9.42578125" style="680" customWidth="1"/>
    <col min="4074" max="4074" width="8.5703125" style="680" customWidth="1"/>
    <col min="4075" max="4075" width="9.42578125" style="680" customWidth="1"/>
    <col min="4076" max="4076" width="1.42578125" style="680" customWidth="1"/>
    <col min="4077" max="4078" width="8.5703125" style="680" customWidth="1"/>
    <col min="4079" max="4079" width="9.42578125" style="680" customWidth="1"/>
    <col min="4080" max="4082" width="8.5703125" style="680" customWidth="1"/>
    <col min="4083" max="4083" width="10.42578125" style="680" customWidth="1"/>
    <col min="4084" max="4084" width="11.42578125" style="680"/>
    <col min="4085" max="4086" width="8.5703125" style="680" customWidth="1"/>
    <col min="4087" max="4087" width="9.42578125" style="680" customWidth="1"/>
    <col min="4088" max="4088" width="11.5703125" style="680" customWidth="1"/>
    <col min="4089" max="4089" width="11.42578125" style="680"/>
    <col min="4090" max="4090" width="16" style="680" customWidth="1"/>
    <col min="4091" max="4107" width="11.42578125" style="680"/>
    <col min="4108" max="4108" width="10.5703125" style="680" customWidth="1"/>
    <col min="4109" max="4315" width="11.42578125" style="680"/>
    <col min="4316" max="4316" width="27.5703125" style="680" customWidth="1"/>
    <col min="4317" max="4322" width="11.5703125" style="680" customWidth="1"/>
    <col min="4323" max="4323" width="16" style="680" customWidth="1"/>
    <col min="4324" max="4326" width="8.5703125" style="680" customWidth="1"/>
    <col min="4327" max="4327" width="10.5703125" style="680" customWidth="1"/>
    <col min="4328" max="4329" width="9.42578125" style="680" customWidth="1"/>
    <col min="4330" max="4330" width="8.5703125" style="680" customWidth="1"/>
    <col min="4331" max="4331" width="9.42578125" style="680" customWidth="1"/>
    <col min="4332" max="4332" width="1.42578125" style="680" customWidth="1"/>
    <col min="4333" max="4334" width="8.5703125" style="680" customWidth="1"/>
    <col min="4335" max="4335" width="9.42578125" style="680" customWidth="1"/>
    <col min="4336" max="4338" width="8.5703125" style="680" customWidth="1"/>
    <col min="4339" max="4339" width="10.42578125" style="680" customWidth="1"/>
    <col min="4340" max="4340" width="11.42578125" style="680"/>
    <col min="4341" max="4342" width="8.5703125" style="680" customWidth="1"/>
    <col min="4343" max="4343" width="9.42578125" style="680" customWidth="1"/>
    <col min="4344" max="4344" width="11.5703125" style="680" customWidth="1"/>
    <col min="4345" max="4345" width="11.42578125" style="680"/>
    <col min="4346" max="4346" width="16" style="680" customWidth="1"/>
    <col min="4347" max="4363" width="11.42578125" style="680"/>
    <col min="4364" max="4364" width="10.5703125" style="680" customWidth="1"/>
    <col min="4365" max="4571" width="11.42578125" style="680"/>
    <col min="4572" max="4572" width="27.5703125" style="680" customWidth="1"/>
    <col min="4573" max="4578" width="11.5703125" style="680" customWidth="1"/>
    <col min="4579" max="4579" width="16" style="680" customWidth="1"/>
    <col min="4580" max="4582" width="8.5703125" style="680" customWidth="1"/>
    <col min="4583" max="4583" width="10.5703125" style="680" customWidth="1"/>
    <col min="4584" max="4585" width="9.42578125" style="680" customWidth="1"/>
    <col min="4586" max="4586" width="8.5703125" style="680" customWidth="1"/>
    <col min="4587" max="4587" width="9.42578125" style="680" customWidth="1"/>
    <col min="4588" max="4588" width="1.42578125" style="680" customWidth="1"/>
    <col min="4589" max="4590" width="8.5703125" style="680" customWidth="1"/>
    <col min="4591" max="4591" width="9.42578125" style="680" customWidth="1"/>
    <col min="4592" max="4594" width="8.5703125" style="680" customWidth="1"/>
    <col min="4595" max="4595" width="10.42578125" style="680" customWidth="1"/>
    <col min="4596" max="4596" width="11.42578125" style="680"/>
    <col min="4597" max="4598" width="8.5703125" style="680" customWidth="1"/>
    <col min="4599" max="4599" width="9.42578125" style="680" customWidth="1"/>
    <col min="4600" max="4600" width="11.5703125" style="680" customWidth="1"/>
    <col min="4601" max="4601" width="11.42578125" style="680"/>
    <col min="4602" max="4602" width="16" style="680" customWidth="1"/>
    <col min="4603" max="4619" width="11.42578125" style="680"/>
    <col min="4620" max="4620" width="10.5703125" style="680" customWidth="1"/>
    <col min="4621" max="4827" width="11.42578125" style="680"/>
    <col min="4828" max="4828" width="27.5703125" style="680" customWidth="1"/>
    <col min="4829" max="4834" width="11.5703125" style="680" customWidth="1"/>
    <col min="4835" max="4835" width="16" style="680" customWidth="1"/>
    <col min="4836" max="4838" width="8.5703125" style="680" customWidth="1"/>
    <col min="4839" max="4839" width="10.5703125" style="680" customWidth="1"/>
    <col min="4840" max="4841" width="9.42578125" style="680" customWidth="1"/>
    <col min="4842" max="4842" width="8.5703125" style="680" customWidth="1"/>
    <col min="4843" max="4843" width="9.42578125" style="680" customWidth="1"/>
    <col min="4844" max="4844" width="1.42578125" style="680" customWidth="1"/>
    <col min="4845" max="4846" width="8.5703125" style="680" customWidth="1"/>
    <col min="4847" max="4847" width="9.42578125" style="680" customWidth="1"/>
    <col min="4848" max="4850" width="8.5703125" style="680" customWidth="1"/>
    <col min="4851" max="4851" width="10.42578125" style="680" customWidth="1"/>
    <col min="4852" max="4852" width="11.42578125" style="680"/>
    <col min="4853" max="4854" width="8.5703125" style="680" customWidth="1"/>
    <col min="4855" max="4855" width="9.42578125" style="680" customWidth="1"/>
    <col min="4856" max="4856" width="11.5703125" style="680" customWidth="1"/>
    <col min="4857" max="4857" width="11.42578125" style="680"/>
    <col min="4858" max="4858" width="16" style="680" customWidth="1"/>
    <col min="4859" max="4875" width="11.42578125" style="680"/>
    <col min="4876" max="4876" width="10.5703125" style="680" customWidth="1"/>
    <col min="4877" max="5083" width="11.42578125" style="680"/>
    <col min="5084" max="5084" width="27.5703125" style="680" customWidth="1"/>
    <col min="5085" max="5090" width="11.5703125" style="680" customWidth="1"/>
    <col min="5091" max="5091" width="16" style="680" customWidth="1"/>
    <col min="5092" max="5094" width="8.5703125" style="680" customWidth="1"/>
    <col min="5095" max="5095" width="10.5703125" style="680" customWidth="1"/>
    <col min="5096" max="5097" width="9.42578125" style="680" customWidth="1"/>
    <col min="5098" max="5098" width="8.5703125" style="680" customWidth="1"/>
    <col min="5099" max="5099" width="9.42578125" style="680" customWidth="1"/>
    <col min="5100" max="5100" width="1.42578125" style="680" customWidth="1"/>
    <col min="5101" max="5102" width="8.5703125" style="680" customWidth="1"/>
    <col min="5103" max="5103" width="9.42578125" style="680" customWidth="1"/>
    <col min="5104" max="5106" width="8.5703125" style="680" customWidth="1"/>
    <col min="5107" max="5107" width="10.42578125" style="680" customWidth="1"/>
    <col min="5108" max="5108" width="11.42578125" style="680"/>
    <col min="5109" max="5110" width="8.5703125" style="680" customWidth="1"/>
    <col min="5111" max="5111" width="9.42578125" style="680" customWidth="1"/>
    <col min="5112" max="5112" width="11.5703125" style="680" customWidth="1"/>
    <col min="5113" max="5113" width="11.42578125" style="680"/>
    <col min="5114" max="5114" width="16" style="680" customWidth="1"/>
    <col min="5115" max="5131" width="11.42578125" style="680"/>
    <col min="5132" max="5132" width="10.5703125" style="680" customWidth="1"/>
    <col min="5133" max="5339" width="11.42578125" style="680"/>
    <col min="5340" max="5340" width="27.5703125" style="680" customWidth="1"/>
    <col min="5341" max="5346" width="11.5703125" style="680" customWidth="1"/>
    <col min="5347" max="5347" width="16" style="680" customWidth="1"/>
    <col min="5348" max="5350" width="8.5703125" style="680" customWidth="1"/>
    <col min="5351" max="5351" width="10.5703125" style="680" customWidth="1"/>
    <col min="5352" max="5353" width="9.42578125" style="680" customWidth="1"/>
    <col min="5354" max="5354" width="8.5703125" style="680" customWidth="1"/>
    <col min="5355" max="5355" width="9.42578125" style="680" customWidth="1"/>
    <col min="5356" max="5356" width="1.42578125" style="680" customWidth="1"/>
    <col min="5357" max="5358" width="8.5703125" style="680" customWidth="1"/>
    <col min="5359" max="5359" width="9.42578125" style="680" customWidth="1"/>
    <col min="5360" max="5362" width="8.5703125" style="680" customWidth="1"/>
    <col min="5363" max="5363" width="10.42578125" style="680" customWidth="1"/>
    <col min="5364" max="5364" width="11.42578125" style="680"/>
    <col min="5365" max="5366" width="8.5703125" style="680" customWidth="1"/>
    <col min="5367" max="5367" width="9.42578125" style="680" customWidth="1"/>
    <col min="5368" max="5368" width="11.5703125" style="680" customWidth="1"/>
    <col min="5369" max="5369" width="11.42578125" style="680"/>
    <col min="5370" max="5370" width="16" style="680" customWidth="1"/>
    <col min="5371" max="5387" width="11.42578125" style="680"/>
    <col min="5388" max="5388" width="10.5703125" style="680" customWidth="1"/>
    <col min="5389" max="5595" width="11.42578125" style="680"/>
    <col min="5596" max="5596" width="27.5703125" style="680" customWidth="1"/>
    <col min="5597" max="5602" width="11.5703125" style="680" customWidth="1"/>
    <col min="5603" max="5603" width="16" style="680" customWidth="1"/>
    <col min="5604" max="5606" width="8.5703125" style="680" customWidth="1"/>
    <col min="5607" max="5607" width="10.5703125" style="680" customWidth="1"/>
    <col min="5608" max="5609" width="9.42578125" style="680" customWidth="1"/>
    <col min="5610" max="5610" width="8.5703125" style="680" customWidth="1"/>
    <col min="5611" max="5611" width="9.42578125" style="680" customWidth="1"/>
    <col min="5612" max="5612" width="1.42578125" style="680" customWidth="1"/>
    <col min="5613" max="5614" width="8.5703125" style="680" customWidth="1"/>
    <col min="5615" max="5615" width="9.42578125" style="680" customWidth="1"/>
    <col min="5616" max="5618" width="8.5703125" style="680" customWidth="1"/>
    <col min="5619" max="5619" width="10.42578125" style="680" customWidth="1"/>
    <col min="5620" max="5620" width="11.42578125" style="680"/>
    <col min="5621" max="5622" width="8.5703125" style="680" customWidth="1"/>
    <col min="5623" max="5623" width="9.42578125" style="680" customWidth="1"/>
    <col min="5624" max="5624" width="11.5703125" style="680" customWidth="1"/>
    <col min="5625" max="5625" width="11.42578125" style="680"/>
    <col min="5626" max="5626" width="16" style="680" customWidth="1"/>
    <col min="5627" max="5643" width="11.42578125" style="680"/>
    <col min="5644" max="5644" width="10.5703125" style="680" customWidth="1"/>
    <col min="5645" max="5851" width="11.42578125" style="680"/>
    <col min="5852" max="5852" width="27.5703125" style="680" customWidth="1"/>
    <col min="5853" max="5858" width="11.5703125" style="680" customWidth="1"/>
    <col min="5859" max="5859" width="16" style="680" customWidth="1"/>
    <col min="5860" max="5862" width="8.5703125" style="680" customWidth="1"/>
    <col min="5863" max="5863" width="10.5703125" style="680" customWidth="1"/>
    <col min="5864" max="5865" width="9.42578125" style="680" customWidth="1"/>
    <col min="5866" max="5866" width="8.5703125" style="680" customWidth="1"/>
    <col min="5867" max="5867" width="9.42578125" style="680" customWidth="1"/>
    <col min="5868" max="5868" width="1.42578125" style="680" customWidth="1"/>
    <col min="5869" max="5870" width="8.5703125" style="680" customWidth="1"/>
    <col min="5871" max="5871" width="9.42578125" style="680" customWidth="1"/>
    <col min="5872" max="5874" width="8.5703125" style="680" customWidth="1"/>
    <col min="5875" max="5875" width="10.42578125" style="680" customWidth="1"/>
    <col min="5876" max="5876" width="11.42578125" style="680"/>
    <col min="5877" max="5878" width="8.5703125" style="680" customWidth="1"/>
    <col min="5879" max="5879" width="9.42578125" style="680" customWidth="1"/>
    <col min="5880" max="5880" width="11.5703125" style="680" customWidth="1"/>
    <col min="5881" max="5881" width="11.42578125" style="680"/>
    <col min="5882" max="5882" width="16" style="680" customWidth="1"/>
    <col min="5883" max="5899" width="11.42578125" style="680"/>
    <col min="5900" max="5900" width="10.5703125" style="680" customWidth="1"/>
    <col min="5901" max="6107" width="11.42578125" style="680"/>
    <col min="6108" max="6108" width="27.5703125" style="680" customWidth="1"/>
    <col min="6109" max="6114" width="11.5703125" style="680" customWidth="1"/>
    <col min="6115" max="6115" width="16" style="680" customWidth="1"/>
    <col min="6116" max="6118" width="8.5703125" style="680" customWidth="1"/>
    <col min="6119" max="6119" width="10.5703125" style="680" customWidth="1"/>
    <col min="6120" max="6121" width="9.42578125" style="680" customWidth="1"/>
    <col min="6122" max="6122" width="8.5703125" style="680" customWidth="1"/>
    <col min="6123" max="6123" width="9.42578125" style="680" customWidth="1"/>
    <col min="6124" max="6124" width="1.42578125" style="680" customWidth="1"/>
    <col min="6125" max="6126" width="8.5703125" style="680" customWidth="1"/>
    <col min="6127" max="6127" width="9.42578125" style="680" customWidth="1"/>
    <col min="6128" max="6130" width="8.5703125" style="680" customWidth="1"/>
    <col min="6131" max="6131" width="10.42578125" style="680" customWidth="1"/>
    <col min="6132" max="6132" width="11.42578125" style="680"/>
    <col min="6133" max="6134" width="8.5703125" style="680" customWidth="1"/>
    <col min="6135" max="6135" width="9.42578125" style="680" customWidth="1"/>
    <col min="6136" max="6136" width="11.5703125" style="680" customWidth="1"/>
    <col min="6137" max="6137" width="11.42578125" style="680"/>
    <col min="6138" max="6138" width="16" style="680" customWidth="1"/>
    <col min="6139" max="6155" width="11.42578125" style="680"/>
    <col min="6156" max="6156" width="10.5703125" style="680" customWidth="1"/>
    <col min="6157" max="6363" width="11.42578125" style="680"/>
    <col min="6364" max="6364" width="27.5703125" style="680" customWidth="1"/>
    <col min="6365" max="6370" width="11.5703125" style="680" customWidth="1"/>
    <col min="6371" max="6371" width="16" style="680" customWidth="1"/>
    <col min="6372" max="6374" width="8.5703125" style="680" customWidth="1"/>
    <col min="6375" max="6375" width="10.5703125" style="680" customWidth="1"/>
    <col min="6376" max="6377" width="9.42578125" style="680" customWidth="1"/>
    <col min="6378" max="6378" width="8.5703125" style="680" customWidth="1"/>
    <col min="6379" max="6379" width="9.42578125" style="680" customWidth="1"/>
    <col min="6380" max="6380" width="1.42578125" style="680" customWidth="1"/>
    <col min="6381" max="6382" width="8.5703125" style="680" customWidth="1"/>
    <col min="6383" max="6383" width="9.42578125" style="680" customWidth="1"/>
    <col min="6384" max="6386" width="8.5703125" style="680" customWidth="1"/>
    <col min="6387" max="6387" width="10.42578125" style="680" customWidth="1"/>
    <col min="6388" max="6388" width="11.42578125" style="680"/>
    <col min="6389" max="6390" width="8.5703125" style="680" customWidth="1"/>
    <col min="6391" max="6391" width="9.42578125" style="680" customWidth="1"/>
    <col min="6392" max="6392" width="11.5703125" style="680" customWidth="1"/>
    <col min="6393" max="6393" width="11.42578125" style="680"/>
    <col min="6394" max="6394" width="16" style="680" customWidth="1"/>
    <col min="6395" max="6411" width="11.42578125" style="680"/>
    <col min="6412" max="6412" width="10.5703125" style="680" customWidth="1"/>
    <col min="6413" max="6619" width="11.42578125" style="680"/>
    <col min="6620" max="6620" width="27.5703125" style="680" customWidth="1"/>
    <col min="6621" max="6626" width="11.5703125" style="680" customWidth="1"/>
    <col min="6627" max="6627" width="16" style="680" customWidth="1"/>
    <col min="6628" max="6630" width="8.5703125" style="680" customWidth="1"/>
    <col min="6631" max="6631" width="10.5703125" style="680" customWidth="1"/>
    <col min="6632" max="6633" width="9.42578125" style="680" customWidth="1"/>
    <col min="6634" max="6634" width="8.5703125" style="680" customWidth="1"/>
    <col min="6635" max="6635" width="9.42578125" style="680" customWidth="1"/>
    <col min="6636" max="6636" width="1.42578125" style="680" customWidth="1"/>
    <col min="6637" max="6638" width="8.5703125" style="680" customWidth="1"/>
    <col min="6639" max="6639" width="9.42578125" style="680" customWidth="1"/>
    <col min="6640" max="6642" width="8.5703125" style="680" customWidth="1"/>
    <col min="6643" max="6643" width="10.42578125" style="680" customWidth="1"/>
    <col min="6644" max="6644" width="11.42578125" style="680"/>
    <col min="6645" max="6646" width="8.5703125" style="680" customWidth="1"/>
    <col min="6647" max="6647" width="9.42578125" style="680" customWidth="1"/>
    <col min="6648" max="6648" width="11.5703125" style="680" customWidth="1"/>
    <col min="6649" max="6649" width="11.42578125" style="680"/>
    <col min="6650" max="6650" width="16" style="680" customWidth="1"/>
    <col min="6651" max="6667" width="11.42578125" style="680"/>
    <col min="6668" max="6668" width="10.5703125" style="680" customWidth="1"/>
    <col min="6669" max="6875" width="11.42578125" style="680"/>
    <col min="6876" max="6876" width="27.5703125" style="680" customWidth="1"/>
    <col min="6877" max="6882" width="11.5703125" style="680" customWidth="1"/>
    <col min="6883" max="6883" width="16" style="680" customWidth="1"/>
    <col min="6884" max="6886" width="8.5703125" style="680" customWidth="1"/>
    <col min="6887" max="6887" width="10.5703125" style="680" customWidth="1"/>
    <col min="6888" max="6889" width="9.42578125" style="680" customWidth="1"/>
    <col min="6890" max="6890" width="8.5703125" style="680" customWidth="1"/>
    <col min="6891" max="6891" width="9.42578125" style="680" customWidth="1"/>
    <col min="6892" max="6892" width="1.42578125" style="680" customWidth="1"/>
    <col min="6893" max="6894" width="8.5703125" style="680" customWidth="1"/>
    <col min="6895" max="6895" width="9.42578125" style="680" customWidth="1"/>
    <col min="6896" max="6898" width="8.5703125" style="680" customWidth="1"/>
    <col min="6899" max="6899" width="10.42578125" style="680" customWidth="1"/>
    <col min="6900" max="6900" width="11.42578125" style="680"/>
    <col min="6901" max="6902" width="8.5703125" style="680" customWidth="1"/>
    <col min="6903" max="6903" width="9.42578125" style="680" customWidth="1"/>
    <col min="6904" max="6904" width="11.5703125" style="680" customWidth="1"/>
    <col min="6905" max="6905" width="11.42578125" style="680"/>
    <col min="6906" max="6906" width="16" style="680" customWidth="1"/>
    <col min="6907" max="6923" width="11.42578125" style="680"/>
    <col min="6924" max="6924" width="10.5703125" style="680" customWidth="1"/>
    <col min="6925" max="7131" width="11.42578125" style="680"/>
    <col min="7132" max="7132" width="27.5703125" style="680" customWidth="1"/>
    <col min="7133" max="7138" width="11.5703125" style="680" customWidth="1"/>
    <col min="7139" max="7139" width="16" style="680" customWidth="1"/>
    <col min="7140" max="7142" width="8.5703125" style="680" customWidth="1"/>
    <col min="7143" max="7143" width="10.5703125" style="680" customWidth="1"/>
    <col min="7144" max="7145" width="9.42578125" style="680" customWidth="1"/>
    <col min="7146" max="7146" width="8.5703125" style="680" customWidth="1"/>
    <col min="7147" max="7147" width="9.42578125" style="680" customWidth="1"/>
    <col min="7148" max="7148" width="1.42578125" style="680" customWidth="1"/>
    <col min="7149" max="7150" width="8.5703125" style="680" customWidth="1"/>
    <col min="7151" max="7151" width="9.42578125" style="680" customWidth="1"/>
    <col min="7152" max="7154" width="8.5703125" style="680" customWidth="1"/>
    <col min="7155" max="7155" width="10.42578125" style="680" customWidth="1"/>
    <col min="7156" max="7156" width="11.42578125" style="680"/>
    <col min="7157" max="7158" width="8.5703125" style="680" customWidth="1"/>
    <col min="7159" max="7159" width="9.42578125" style="680" customWidth="1"/>
    <col min="7160" max="7160" width="11.5703125" style="680" customWidth="1"/>
    <col min="7161" max="7161" width="11.42578125" style="680"/>
    <col min="7162" max="7162" width="16" style="680" customWidth="1"/>
    <col min="7163" max="7179" width="11.42578125" style="680"/>
    <col min="7180" max="7180" width="10.5703125" style="680" customWidth="1"/>
    <col min="7181" max="7387" width="11.42578125" style="680"/>
    <col min="7388" max="7388" width="27.5703125" style="680" customWidth="1"/>
    <col min="7389" max="7394" width="11.5703125" style="680" customWidth="1"/>
    <col min="7395" max="7395" width="16" style="680" customWidth="1"/>
    <col min="7396" max="7398" width="8.5703125" style="680" customWidth="1"/>
    <col min="7399" max="7399" width="10.5703125" style="680" customWidth="1"/>
    <col min="7400" max="7401" width="9.42578125" style="680" customWidth="1"/>
    <col min="7402" max="7402" width="8.5703125" style="680" customWidth="1"/>
    <col min="7403" max="7403" width="9.42578125" style="680" customWidth="1"/>
    <col min="7404" max="7404" width="1.42578125" style="680" customWidth="1"/>
    <col min="7405" max="7406" width="8.5703125" style="680" customWidth="1"/>
    <col min="7407" max="7407" width="9.42578125" style="680" customWidth="1"/>
    <col min="7408" max="7410" width="8.5703125" style="680" customWidth="1"/>
    <col min="7411" max="7411" width="10.42578125" style="680" customWidth="1"/>
    <col min="7412" max="7412" width="11.42578125" style="680"/>
    <col min="7413" max="7414" width="8.5703125" style="680" customWidth="1"/>
    <col min="7415" max="7415" width="9.42578125" style="680" customWidth="1"/>
    <col min="7416" max="7416" width="11.5703125" style="680" customWidth="1"/>
    <col min="7417" max="7417" width="11.42578125" style="680"/>
    <col min="7418" max="7418" width="16" style="680" customWidth="1"/>
    <col min="7419" max="7435" width="11.42578125" style="680"/>
    <col min="7436" max="7436" width="10.5703125" style="680" customWidth="1"/>
    <col min="7437" max="7643" width="11.42578125" style="680"/>
    <col min="7644" max="7644" width="27.5703125" style="680" customWidth="1"/>
    <col min="7645" max="7650" width="11.5703125" style="680" customWidth="1"/>
    <col min="7651" max="7651" width="16" style="680" customWidth="1"/>
    <col min="7652" max="7654" width="8.5703125" style="680" customWidth="1"/>
    <col min="7655" max="7655" width="10.5703125" style="680" customWidth="1"/>
    <col min="7656" max="7657" width="9.42578125" style="680" customWidth="1"/>
    <col min="7658" max="7658" width="8.5703125" style="680" customWidth="1"/>
    <col min="7659" max="7659" width="9.42578125" style="680" customWidth="1"/>
    <col min="7660" max="7660" width="1.42578125" style="680" customWidth="1"/>
    <col min="7661" max="7662" width="8.5703125" style="680" customWidth="1"/>
    <col min="7663" max="7663" width="9.42578125" style="680" customWidth="1"/>
    <col min="7664" max="7666" width="8.5703125" style="680" customWidth="1"/>
    <col min="7667" max="7667" width="10.42578125" style="680" customWidth="1"/>
    <col min="7668" max="7668" width="11.42578125" style="680"/>
    <col min="7669" max="7670" width="8.5703125" style="680" customWidth="1"/>
    <col min="7671" max="7671" width="9.42578125" style="680" customWidth="1"/>
    <col min="7672" max="7672" width="11.5703125" style="680" customWidth="1"/>
    <col min="7673" max="7673" width="11.42578125" style="680"/>
    <col min="7674" max="7674" width="16" style="680" customWidth="1"/>
    <col min="7675" max="7691" width="11.42578125" style="680"/>
    <col min="7692" max="7692" width="10.5703125" style="680" customWidth="1"/>
    <col min="7693" max="7899" width="11.42578125" style="680"/>
    <col min="7900" max="7900" width="27.5703125" style="680" customWidth="1"/>
    <col min="7901" max="7906" width="11.5703125" style="680" customWidth="1"/>
    <col min="7907" max="7907" width="16" style="680" customWidth="1"/>
    <col min="7908" max="7910" width="8.5703125" style="680" customWidth="1"/>
    <col min="7911" max="7911" width="10.5703125" style="680" customWidth="1"/>
    <col min="7912" max="7913" width="9.42578125" style="680" customWidth="1"/>
    <col min="7914" max="7914" width="8.5703125" style="680" customWidth="1"/>
    <col min="7915" max="7915" width="9.42578125" style="680" customWidth="1"/>
    <col min="7916" max="7916" width="1.42578125" style="680" customWidth="1"/>
    <col min="7917" max="7918" width="8.5703125" style="680" customWidth="1"/>
    <col min="7919" max="7919" width="9.42578125" style="680" customWidth="1"/>
    <col min="7920" max="7922" width="8.5703125" style="680" customWidth="1"/>
    <col min="7923" max="7923" width="10.42578125" style="680" customWidth="1"/>
    <col min="7924" max="7924" width="11.42578125" style="680"/>
    <col min="7925" max="7926" width="8.5703125" style="680" customWidth="1"/>
    <col min="7927" max="7927" width="9.42578125" style="680" customWidth="1"/>
    <col min="7928" max="7928" width="11.5703125" style="680" customWidth="1"/>
    <col min="7929" max="7929" width="11.42578125" style="680"/>
    <col min="7930" max="7930" width="16" style="680" customWidth="1"/>
    <col min="7931" max="7947" width="11.42578125" style="680"/>
    <col min="7948" max="7948" width="10.5703125" style="680" customWidth="1"/>
    <col min="7949" max="8155" width="11.42578125" style="680"/>
    <col min="8156" max="8156" width="27.5703125" style="680" customWidth="1"/>
    <col min="8157" max="8162" width="11.5703125" style="680" customWidth="1"/>
    <col min="8163" max="8163" width="16" style="680" customWidth="1"/>
    <col min="8164" max="8166" width="8.5703125" style="680" customWidth="1"/>
    <col min="8167" max="8167" width="10.5703125" style="680" customWidth="1"/>
    <col min="8168" max="8169" width="9.42578125" style="680" customWidth="1"/>
    <col min="8170" max="8170" width="8.5703125" style="680" customWidth="1"/>
    <col min="8171" max="8171" width="9.42578125" style="680" customWidth="1"/>
    <col min="8172" max="8172" width="1.42578125" style="680" customWidth="1"/>
    <col min="8173" max="8174" width="8.5703125" style="680" customWidth="1"/>
    <col min="8175" max="8175" width="9.42578125" style="680" customWidth="1"/>
    <col min="8176" max="8178" width="8.5703125" style="680" customWidth="1"/>
    <col min="8179" max="8179" width="10.42578125" style="680" customWidth="1"/>
    <col min="8180" max="8180" width="11.42578125" style="680"/>
    <col min="8181" max="8182" width="8.5703125" style="680" customWidth="1"/>
    <col min="8183" max="8183" width="9.42578125" style="680" customWidth="1"/>
    <col min="8184" max="8184" width="11.5703125" style="680" customWidth="1"/>
    <col min="8185" max="8185" width="11.42578125" style="680"/>
    <col min="8186" max="8186" width="16" style="680" customWidth="1"/>
    <col min="8187" max="8203" width="11.42578125" style="680"/>
    <col min="8204" max="8204" width="10.5703125" style="680" customWidth="1"/>
    <col min="8205" max="8411" width="11.42578125" style="680"/>
    <col min="8412" max="8412" width="27.5703125" style="680" customWidth="1"/>
    <col min="8413" max="8418" width="11.5703125" style="680" customWidth="1"/>
    <col min="8419" max="8419" width="16" style="680" customWidth="1"/>
    <col min="8420" max="8422" width="8.5703125" style="680" customWidth="1"/>
    <col min="8423" max="8423" width="10.5703125" style="680" customWidth="1"/>
    <col min="8424" max="8425" width="9.42578125" style="680" customWidth="1"/>
    <col min="8426" max="8426" width="8.5703125" style="680" customWidth="1"/>
    <col min="8427" max="8427" width="9.42578125" style="680" customWidth="1"/>
    <col min="8428" max="8428" width="1.42578125" style="680" customWidth="1"/>
    <col min="8429" max="8430" width="8.5703125" style="680" customWidth="1"/>
    <col min="8431" max="8431" width="9.42578125" style="680" customWidth="1"/>
    <col min="8432" max="8434" width="8.5703125" style="680" customWidth="1"/>
    <col min="8435" max="8435" width="10.42578125" style="680" customWidth="1"/>
    <col min="8436" max="8436" width="11.42578125" style="680"/>
    <col min="8437" max="8438" width="8.5703125" style="680" customWidth="1"/>
    <col min="8439" max="8439" width="9.42578125" style="680" customWidth="1"/>
    <col min="8440" max="8440" width="11.5703125" style="680" customWidth="1"/>
    <col min="8441" max="8441" width="11.42578125" style="680"/>
    <col min="8442" max="8442" width="16" style="680" customWidth="1"/>
    <col min="8443" max="8459" width="11.42578125" style="680"/>
    <col min="8460" max="8460" width="10.5703125" style="680" customWidth="1"/>
    <col min="8461" max="8667" width="11.42578125" style="680"/>
    <col min="8668" max="8668" width="27.5703125" style="680" customWidth="1"/>
    <col min="8669" max="8674" width="11.5703125" style="680" customWidth="1"/>
    <col min="8675" max="8675" width="16" style="680" customWidth="1"/>
    <col min="8676" max="8678" width="8.5703125" style="680" customWidth="1"/>
    <col min="8679" max="8679" width="10.5703125" style="680" customWidth="1"/>
    <col min="8680" max="8681" width="9.42578125" style="680" customWidth="1"/>
    <col min="8682" max="8682" width="8.5703125" style="680" customWidth="1"/>
    <col min="8683" max="8683" width="9.42578125" style="680" customWidth="1"/>
    <col min="8684" max="8684" width="1.42578125" style="680" customWidth="1"/>
    <col min="8685" max="8686" width="8.5703125" style="680" customWidth="1"/>
    <col min="8687" max="8687" width="9.42578125" style="680" customWidth="1"/>
    <col min="8688" max="8690" width="8.5703125" style="680" customWidth="1"/>
    <col min="8691" max="8691" width="10.42578125" style="680" customWidth="1"/>
    <col min="8692" max="8692" width="11.42578125" style="680"/>
    <col min="8693" max="8694" width="8.5703125" style="680" customWidth="1"/>
    <col min="8695" max="8695" width="9.42578125" style="680" customWidth="1"/>
    <col min="8696" max="8696" width="11.5703125" style="680" customWidth="1"/>
    <col min="8697" max="8697" width="11.42578125" style="680"/>
    <col min="8698" max="8698" width="16" style="680" customWidth="1"/>
    <col min="8699" max="8715" width="11.42578125" style="680"/>
    <col min="8716" max="8716" width="10.5703125" style="680" customWidth="1"/>
    <col min="8717" max="8923" width="11.42578125" style="680"/>
    <col min="8924" max="8924" width="27.5703125" style="680" customWidth="1"/>
    <col min="8925" max="8930" width="11.5703125" style="680" customWidth="1"/>
    <col min="8931" max="8931" width="16" style="680" customWidth="1"/>
    <col min="8932" max="8934" width="8.5703125" style="680" customWidth="1"/>
    <col min="8935" max="8935" width="10.5703125" style="680" customWidth="1"/>
    <col min="8936" max="8937" width="9.42578125" style="680" customWidth="1"/>
    <col min="8938" max="8938" width="8.5703125" style="680" customWidth="1"/>
    <col min="8939" max="8939" width="9.42578125" style="680" customWidth="1"/>
    <col min="8940" max="8940" width="1.42578125" style="680" customWidth="1"/>
    <col min="8941" max="8942" width="8.5703125" style="680" customWidth="1"/>
    <col min="8943" max="8943" width="9.42578125" style="680" customWidth="1"/>
    <col min="8944" max="8946" width="8.5703125" style="680" customWidth="1"/>
    <col min="8947" max="8947" width="10.42578125" style="680" customWidth="1"/>
    <col min="8948" max="8948" width="11.42578125" style="680"/>
    <col min="8949" max="8950" width="8.5703125" style="680" customWidth="1"/>
    <col min="8951" max="8951" width="9.42578125" style="680" customWidth="1"/>
    <col min="8952" max="8952" width="11.5703125" style="680" customWidth="1"/>
    <col min="8953" max="8953" width="11.42578125" style="680"/>
    <col min="8954" max="8954" width="16" style="680" customWidth="1"/>
    <col min="8955" max="8971" width="11.42578125" style="680"/>
    <col min="8972" max="8972" width="10.5703125" style="680" customWidth="1"/>
    <col min="8973" max="9179" width="11.42578125" style="680"/>
    <col min="9180" max="9180" width="27.5703125" style="680" customWidth="1"/>
    <col min="9181" max="9186" width="11.5703125" style="680" customWidth="1"/>
    <col min="9187" max="9187" width="16" style="680" customWidth="1"/>
    <col min="9188" max="9190" width="8.5703125" style="680" customWidth="1"/>
    <col min="9191" max="9191" width="10.5703125" style="680" customWidth="1"/>
    <col min="9192" max="9193" width="9.42578125" style="680" customWidth="1"/>
    <col min="9194" max="9194" width="8.5703125" style="680" customWidth="1"/>
    <col min="9195" max="9195" width="9.42578125" style="680" customWidth="1"/>
    <col min="9196" max="9196" width="1.42578125" style="680" customWidth="1"/>
    <col min="9197" max="9198" width="8.5703125" style="680" customWidth="1"/>
    <col min="9199" max="9199" width="9.42578125" style="680" customWidth="1"/>
    <col min="9200" max="9202" width="8.5703125" style="680" customWidth="1"/>
    <col min="9203" max="9203" width="10.42578125" style="680" customWidth="1"/>
    <col min="9204" max="9204" width="11.42578125" style="680"/>
    <col min="9205" max="9206" width="8.5703125" style="680" customWidth="1"/>
    <col min="9207" max="9207" width="9.42578125" style="680" customWidth="1"/>
    <col min="9208" max="9208" width="11.5703125" style="680" customWidth="1"/>
    <col min="9209" max="9209" width="11.42578125" style="680"/>
    <col min="9210" max="9210" width="16" style="680" customWidth="1"/>
    <col min="9211" max="9227" width="11.42578125" style="680"/>
    <col min="9228" max="9228" width="10.5703125" style="680" customWidth="1"/>
    <col min="9229" max="9435" width="11.42578125" style="680"/>
    <col min="9436" max="9436" width="27.5703125" style="680" customWidth="1"/>
    <col min="9437" max="9442" width="11.5703125" style="680" customWidth="1"/>
    <col min="9443" max="9443" width="16" style="680" customWidth="1"/>
    <col min="9444" max="9446" width="8.5703125" style="680" customWidth="1"/>
    <col min="9447" max="9447" width="10.5703125" style="680" customWidth="1"/>
    <col min="9448" max="9449" width="9.42578125" style="680" customWidth="1"/>
    <col min="9450" max="9450" width="8.5703125" style="680" customWidth="1"/>
    <col min="9451" max="9451" width="9.42578125" style="680" customWidth="1"/>
    <col min="9452" max="9452" width="1.42578125" style="680" customWidth="1"/>
    <col min="9453" max="9454" width="8.5703125" style="680" customWidth="1"/>
    <col min="9455" max="9455" width="9.42578125" style="680" customWidth="1"/>
    <col min="9456" max="9458" width="8.5703125" style="680" customWidth="1"/>
    <col min="9459" max="9459" width="10.42578125" style="680" customWidth="1"/>
    <col min="9460" max="9460" width="11.42578125" style="680"/>
    <col min="9461" max="9462" width="8.5703125" style="680" customWidth="1"/>
    <col min="9463" max="9463" width="9.42578125" style="680" customWidth="1"/>
    <col min="9464" max="9464" width="11.5703125" style="680" customWidth="1"/>
    <col min="9465" max="9465" width="11.42578125" style="680"/>
    <col min="9466" max="9466" width="16" style="680" customWidth="1"/>
    <col min="9467" max="9483" width="11.42578125" style="680"/>
    <col min="9484" max="9484" width="10.5703125" style="680" customWidth="1"/>
    <col min="9485" max="9691" width="11.42578125" style="680"/>
    <col min="9692" max="9692" width="27.5703125" style="680" customWidth="1"/>
    <col min="9693" max="9698" width="11.5703125" style="680" customWidth="1"/>
    <col min="9699" max="9699" width="16" style="680" customWidth="1"/>
    <col min="9700" max="9702" width="8.5703125" style="680" customWidth="1"/>
    <col min="9703" max="9703" width="10.5703125" style="680" customWidth="1"/>
    <col min="9704" max="9705" width="9.42578125" style="680" customWidth="1"/>
    <col min="9706" max="9706" width="8.5703125" style="680" customWidth="1"/>
    <col min="9707" max="9707" width="9.42578125" style="680" customWidth="1"/>
    <col min="9708" max="9708" width="1.42578125" style="680" customWidth="1"/>
    <col min="9709" max="9710" width="8.5703125" style="680" customWidth="1"/>
    <col min="9711" max="9711" width="9.42578125" style="680" customWidth="1"/>
    <col min="9712" max="9714" width="8.5703125" style="680" customWidth="1"/>
    <col min="9715" max="9715" width="10.42578125" style="680" customWidth="1"/>
    <col min="9716" max="9716" width="11.42578125" style="680"/>
    <col min="9717" max="9718" width="8.5703125" style="680" customWidth="1"/>
    <col min="9719" max="9719" width="9.42578125" style="680" customWidth="1"/>
    <col min="9720" max="9720" width="11.5703125" style="680" customWidth="1"/>
    <col min="9721" max="9721" width="11.42578125" style="680"/>
    <col min="9722" max="9722" width="16" style="680" customWidth="1"/>
    <col min="9723" max="9739" width="11.42578125" style="680"/>
    <col min="9740" max="9740" width="10.5703125" style="680" customWidth="1"/>
    <col min="9741" max="9947" width="11.42578125" style="680"/>
    <col min="9948" max="9948" width="27.5703125" style="680" customWidth="1"/>
    <col min="9949" max="9954" width="11.5703125" style="680" customWidth="1"/>
    <col min="9955" max="9955" width="16" style="680" customWidth="1"/>
    <col min="9956" max="9958" width="8.5703125" style="680" customWidth="1"/>
    <col min="9959" max="9959" width="10.5703125" style="680" customWidth="1"/>
    <col min="9960" max="9961" width="9.42578125" style="680" customWidth="1"/>
    <col min="9962" max="9962" width="8.5703125" style="680" customWidth="1"/>
    <col min="9963" max="9963" width="9.42578125" style="680" customWidth="1"/>
    <col min="9964" max="9964" width="1.42578125" style="680" customWidth="1"/>
    <col min="9965" max="9966" width="8.5703125" style="680" customWidth="1"/>
    <col min="9967" max="9967" width="9.42578125" style="680" customWidth="1"/>
    <col min="9968" max="9970" width="8.5703125" style="680" customWidth="1"/>
    <col min="9971" max="9971" width="10.42578125" style="680" customWidth="1"/>
    <col min="9972" max="9972" width="11.42578125" style="680"/>
    <col min="9973" max="9974" width="8.5703125" style="680" customWidth="1"/>
    <col min="9975" max="9975" width="9.42578125" style="680" customWidth="1"/>
    <col min="9976" max="9976" width="11.5703125" style="680" customWidth="1"/>
    <col min="9977" max="9977" width="11.42578125" style="680"/>
    <col min="9978" max="9978" width="16" style="680" customWidth="1"/>
    <col min="9979" max="9995" width="11.42578125" style="680"/>
    <col min="9996" max="9996" width="10.5703125" style="680" customWidth="1"/>
    <col min="9997" max="10203" width="11.42578125" style="680"/>
    <col min="10204" max="10204" width="27.5703125" style="680" customWidth="1"/>
    <col min="10205" max="10210" width="11.5703125" style="680" customWidth="1"/>
    <col min="10211" max="10211" width="16" style="680" customWidth="1"/>
    <col min="10212" max="10214" width="8.5703125" style="680" customWidth="1"/>
    <col min="10215" max="10215" width="10.5703125" style="680" customWidth="1"/>
    <col min="10216" max="10217" width="9.42578125" style="680" customWidth="1"/>
    <col min="10218" max="10218" width="8.5703125" style="680" customWidth="1"/>
    <col min="10219" max="10219" width="9.42578125" style="680" customWidth="1"/>
    <col min="10220" max="10220" width="1.42578125" style="680" customWidth="1"/>
    <col min="10221" max="10222" width="8.5703125" style="680" customWidth="1"/>
    <col min="10223" max="10223" width="9.42578125" style="680" customWidth="1"/>
    <col min="10224" max="10226" width="8.5703125" style="680" customWidth="1"/>
    <col min="10227" max="10227" width="10.42578125" style="680" customWidth="1"/>
    <col min="10228" max="10228" width="11.42578125" style="680"/>
    <col min="10229" max="10230" width="8.5703125" style="680" customWidth="1"/>
    <col min="10231" max="10231" width="9.42578125" style="680" customWidth="1"/>
    <col min="10232" max="10232" width="11.5703125" style="680" customWidth="1"/>
    <col min="10233" max="10233" width="11.42578125" style="680"/>
    <col min="10234" max="10234" width="16" style="680" customWidth="1"/>
    <col min="10235" max="10251" width="11.42578125" style="680"/>
    <col min="10252" max="10252" width="10.5703125" style="680" customWidth="1"/>
    <col min="10253" max="10459" width="11.42578125" style="680"/>
    <col min="10460" max="10460" width="27.5703125" style="680" customWidth="1"/>
    <col min="10461" max="10466" width="11.5703125" style="680" customWidth="1"/>
    <col min="10467" max="10467" width="16" style="680" customWidth="1"/>
    <col min="10468" max="10470" width="8.5703125" style="680" customWidth="1"/>
    <col min="10471" max="10471" width="10.5703125" style="680" customWidth="1"/>
    <col min="10472" max="10473" width="9.42578125" style="680" customWidth="1"/>
    <col min="10474" max="10474" width="8.5703125" style="680" customWidth="1"/>
    <col min="10475" max="10475" width="9.42578125" style="680" customWidth="1"/>
    <col min="10476" max="10476" width="1.42578125" style="680" customWidth="1"/>
    <col min="10477" max="10478" width="8.5703125" style="680" customWidth="1"/>
    <col min="10479" max="10479" width="9.42578125" style="680" customWidth="1"/>
    <col min="10480" max="10482" width="8.5703125" style="680" customWidth="1"/>
    <col min="10483" max="10483" width="10.42578125" style="680" customWidth="1"/>
    <col min="10484" max="10484" width="11.42578125" style="680"/>
    <col min="10485" max="10486" width="8.5703125" style="680" customWidth="1"/>
    <col min="10487" max="10487" width="9.42578125" style="680" customWidth="1"/>
    <col min="10488" max="10488" width="11.5703125" style="680" customWidth="1"/>
    <col min="10489" max="10489" width="11.42578125" style="680"/>
    <col min="10490" max="10490" width="16" style="680" customWidth="1"/>
    <col min="10491" max="10507" width="11.42578125" style="680"/>
    <col min="10508" max="10508" width="10.5703125" style="680" customWidth="1"/>
    <col min="10509" max="10715" width="11.42578125" style="680"/>
    <col min="10716" max="10716" width="27.5703125" style="680" customWidth="1"/>
    <col min="10717" max="10722" width="11.5703125" style="680" customWidth="1"/>
    <col min="10723" max="10723" width="16" style="680" customWidth="1"/>
    <col min="10724" max="10726" width="8.5703125" style="680" customWidth="1"/>
    <col min="10727" max="10727" width="10.5703125" style="680" customWidth="1"/>
    <col min="10728" max="10729" width="9.42578125" style="680" customWidth="1"/>
    <col min="10730" max="10730" width="8.5703125" style="680" customWidth="1"/>
    <col min="10731" max="10731" width="9.42578125" style="680" customWidth="1"/>
    <col min="10732" max="10732" width="1.42578125" style="680" customWidth="1"/>
    <col min="10733" max="10734" width="8.5703125" style="680" customWidth="1"/>
    <col min="10735" max="10735" width="9.42578125" style="680" customWidth="1"/>
    <col min="10736" max="10738" width="8.5703125" style="680" customWidth="1"/>
    <col min="10739" max="10739" width="10.42578125" style="680" customWidth="1"/>
    <col min="10740" max="10740" width="11.42578125" style="680"/>
    <col min="10741" max="10742" width="8.5703125" style="680" customWidth="1"/>
    <col min="10743" max="10743" width="9.42578125" style="680" customWidth="1"/>
    <col min="10744" max="10744" width="11.5703125" style="680" customWidth="1"/>
    <col min="10745" max="10745" width="11.42578125" style="680"/>
    <col min="10746" max="10746" width="16" style="680" customWidth="1"/>
    <col min="10747" max="10763" width="11.42578125" style="680"/>
    <col min="10764" max="10764" width="10.5703125" style="680" customWidth="1"/>
    <col min="10765" max="10971" width="11.42578125" style="680"/>
    <col min="10972" max="10972" width="27.5703125" style="680" customWidth="1"/>
    <col min="10973" max="10978" width="11.5703125" style="680" customWidth="1"/>
    <col min="10979" max="10979" width="16" style="680" customWidth="1"/>
    <col min="10980" max="10982" width="8.5703125" style="680" customWidth="1"/>
    <col min="10983" max="10983" width="10.5703125" style="680" customWidth="1"/>
    <col min="10984" max="10985" width="9.42578125" style="680" customWidth="1"/>
    <col min="10986" max="10986" width="8.5703125" style="680" customWidth="1"/>
    <col min="10987" max="10987" width="9.42578125" style="680" customWidth="1"/>
    <col min="10988" max="10988" width="1.42578125" style="680" customWidth="1"/>
    <col min="10989" max="10990" width="8.5703125" style="680" customWidth="1"/>
    <col min="10991" max="10991" width="9.42578125" style="680" customWidth="1"/>
    <col min="10992" max="10994" width="8.5703125" style="680" customWidth="1"/>
    <col min="10995" max="10995" width="10.42578125" style="680" customWidth="1"/>
    <col min="10996" max="10996" width="11.42578125" style="680"/>
    <col min="10997" max="10998" width="8.5703125" style="680" customWidth="1"/>
    <col min="10999" max="10999" width="9.42578125" style="680" customWidth="1"/>
    <col min="11000" max="11000" width="11.5703125" style="680" customWidth="1"/>
    <col min="11001" max="11001" width="11.42578125" style="680"/>
    <col min="11002" max="11002" width="16" style="680" customWidth="1"/>
    <col min="11003" max="11019" width="11.42578125" style="680"/>
    <col min="11020" max="11020" width="10.5703125" style="680" customWidth="1"/>
    <col min="11021" max="11227" width="11.42578125" style="680"/>
    <col min="11228" max="11228" width="27.5703125" style="680" customWidth="1"/>
    <col min="11229" max="11234" width="11.5703125" style="680" customWidth="1"/>
    <col min="11235" max="11235" width="16" style="680" customWidth="1"/>
    <col min="11236" max="11238" width="8.5703125" style="680" customWidth="1"/>
    <col min="11239" max="11239" width="10.5703125" style="680" customWidth="1"/>
    <col min="11240" max="11241" width="9.42578125" style="680" customWidth="1"/>
    <col min="11242" max="11242" width="8.5703125" style="680" customWidth="1"/>
    <col min="11243" max="11243" width="9.42578125" style="680" customWidth="1"/>
    <col min="11244" max="11244" width="1.42578125" style="680" customWidth="1"/>
    <col min="11245" max="11246" width="8.5703125" style="680" customWidth="1"/>
    <col min="11247" max="11247" width="9.42578125" style="680" customWidth="1"/>
    <col min="11248" max="11250" width="8.5703125" style="680" customWidth="1"/>
    <col min="11251" max="11251" width="10.42578125" style="680" customWidth="1"/>
    <col min="11252" max="11252" width="11.42578125" style="680"/>
    <col min="11253" max="11254" width="8.5703125" style="680" customWidth="1"/>
    <col min="11255" max="11255" width="9.42578125" style="680" customWidth="1"/>
    <col min="11256" max="11256" width="11.5703125" style="680" customWidth="1"/>
    <col min="11257" max="11257" width="11.42578125" style="680"/>
    <col min="11258" max="11258" width="16" style="680" customWidth="1"/>
    <col min="11259" max="11275" width="11.42578125" style="680"/>
    <col min="11276" max="11276" width="10.5703125" style="680" customWidth="1"/>
    <col min="11277" max="11483" width="11.42578125" style="680"/>
    <col min="11484" max="11484" width="27.5703125" style="680" customWidth="1"/>
    <col min="11485" max="11490" width="11.5703125" style="680" customWidth="1"/>
    <col min="11491" max="11491" width="16" style="680" customWidth="1"/>
    <col min="11492" max="11494" width="8.5703125" style="680" customWidth="1"/>
    <col min="11495" max="11495" width="10.5703125" style="680" customWidth="1"/>
    <col min="11496" max="11497" width="9.42578125" style="680" customWidth="1"/>
    <col min="11498" max="11498" width="8.5703125" style="680" customWidth="1"/>
    <col min="11499" max="11499" width="9.42578125" style="680" customWidth="1"/>
    <col min="11500" max="11500" width="1.42578125" style="680" customWidth="1"/>
    <col min="11501" max="11502" width="8.5703125" style="680" customWidth="1"/>
    <col min="11503" max="11503" width="9.42578125" style="680" customWidth="1"/>
    <col min="11504" max="11506" width="8.5703125" style="680" customWidth="1"/>
    <col min="11507" max="11507" width="10.42578125" style="680" customWidth="1"/>
    <col min="11508" max="11508" width="11.42578125" style="680"/>
    <col min="11509" max="11510" width="8.5703125" style="680" customWidth="1"/>
    <col min="11511" max="11511" width="9.42578125" style="680" customWidth="1"/>
    <col min="11512" max="11512" width="11.5703125" style="680" customWidth="1"/>
    <col min="11513" max="11513" width="11.42578125" style="680"/>
    <col min="11514" max="11514" width="16" style="680" customWidth="1"/>
    <col min="11515" max="11531" width="11.42578125" style="680"/>
    <col min="11532" max="11532" width="10.5703125" style="680" customWidth="1"/>
    <col min="11533" max="11739" width="11.42578125" style="680"/>
    <col min="11740" max="11740" width="27.5703125" style="680" customWidth="1"/>
    <col min="11741" max="11746" width="11.5703125" style="680" customWidth="1"/>
    <col min="11747" max="11747" width="16" style="680" customWidth="1"/>
    <col min="11748" max="11750" width="8.5703125" style="680" customWidth="1"/>
    <col min="11751" max="11751" width="10.5703125" style="680" customWidth="1"/>
    <col min="11752" max="11753" width="9.42578125" style="680" customWidth="1"/>
    <col min="11754" max="11754" width="8.5703125" style="680" customWidth="1"/>
    <col min="11755" max="11755" width="9.42578125" style="680" customWidth="1"/>
    <col min="11756" max="11756" width="1.42578125" style="680" customWidth="1"/>
    <col min="11757" max="11758" width="8.5703125" style="680" customWidth="1"/>
    <col min="11759" max="11759" width="9.42578125" style="680" customWidth="1"/>
    <col min="11760" max="11762" width="8.5703125" style="680" customWidth="1"/>
    <col min="11763" max="11763" width="10.42578125" style="680" customWidth="1"/>
    <col min="11764" max="11764" width="11.42578125" style="680"/>
    <col min="11765" max="11766" width="8.5703125" style="680" customWidth="1"/>
    <col min="11767" max="11767" width="9.42578125" style="680" customWidth="1"/>
    <col min="11768" max="11768" width="11.5703125" style="680" customWidth="1"/>
    <col min="11769" max="11769" width="11.42578125" style="680"/>
    <col min="11770" max="11770" width="16" style="680" customWidth="1"/>
    <col min="11771" max="11787" width="11.42578125" style="680"/>
    <col min="11788" max="11788" width="10.5703125" style="680" customWidth="1"/>
    <col min="11789" max="11995" width="11.42578125" style="680"/>
    <col min="11996" max="11996" width="27.5703125" style="680" customWidth="1"/>
    <col min="11997" max="12002" width="11.5703125" style="680" customWidth="1"/>
    <col min="12003" max="12003" width="16" style="680" customWidth="1"/>
    <col min="12004" max="12006" width="8.5703125" style="680" customWidth="1"/>
    <col min="12007" max="12007" width="10.5703125" style="680" customWidth="1"/>
    <col min="12008" max="12009" width="9.42578125" style="680" customWidth="1"/>
    <col min="12010" max="12010" width="8.5703125" style="680" customWidth="1"/>
    <col min="12011" max="12011" width="9.42578125" style="680" customWidth="1"/>
    <col min="12012" max="12012" width="1.42578125" style="680" customWidth="1"/>
    <col min="12013" max="12014" width="8.5703125" style="680" customWidth="1"/>
    <col min="12015" max="12015" width="9.42578125" style="680" customWidth="1"/>
    <col min="12016" max="12018" width="8.5703125" style="680" customWidth="1"/>
    <col min="12019" max="12019" width="10.42578125" style="680" customWidth="1"/>
    <col min="12020" max="12020" width="11.42578125" style="680"/>
    <col min="12021" max="12022" width="8.5703125" style="680" customWidth="1"/>
    <col min="12023" max="12023" width="9.42578125" style="680" customWidth="1"/>
    <col min="12024" max="12024" width="11.5703125" style="680" customWidth="1"/>
    <col min="12025" max="12025" width="11.42578125" style="680"/>
    <col min="12026" max="12026" width="16" style="680" customWidth="1"/>
    <col min="12027" max="12043" width="11.42578125" style="680"/>
    <col min="12044" max="12044" width="10.5703125" style="680" customWidth="1"/>
    <col min="12045" max="12251" width="11.42578125" style="680"/>
    <col min="12252" max="12252" width="27.5703125" style="680" customWidth="1"/>
    <col min="12253" max="12258" width="11.5703125" style="680" customWidth="1"/>
    <col min="12259" max="12259" width="16" style="680" customWidth="1"/>
    <col min="12260" max="12262" width="8.5703125" style="680" customWidth="1"/>
    <col min="12263" max="12263" width="10.5703125" style="680" customWidth="1"/>
    <col min="12264" max="12265" width="9.42578125" style="680" customWidth="1"/>
    <col min="12266" max="12266" width="8.5703125" style="680" customWidth="1"/>
    <col min="12267" max="12267" width="9.42578125" style="680" customWidth="1"/>
    <col min="12268" max="12268" width="1.42578125" style="680" customWidth="1"/>
    <col min="12269" max="12270" width="8.5703125" style="680" customWidth="1"/>
    <col min="12271" max="12271" width="9.42578125" style="680" customWidth="1"/>
    <col min="12272" max="12274" width="8.5703125" style="680" customWidth="1"/>
    <col min="12275" max="12275" width="10.42578125" style="680" customWidth="1"/>
    <col min="12276" max="12276" width="11.42578125" style="680"/>
    <col min="12277" max="12278" width="8.5703125" style="680" customWidth="1"/>
    <col min="12279" max="12279" width="9.42578125" style="680" customWidth="1"/>
    <col min="12280" max="12280" width="11.5703125" style="680" customWidth="1"/>
    <col min="12281" max="12281" width="11.42578125" style="680"/>
    <col min="12282" max="12282" width="16" style="680" customWidth="1"/>
    <col min="12283" max="12299" width="11.42578125" style="680"/>
    <col min="12300" max="12300" width="10.5703125" style="680" customWidth="1"/>
    <col min="12301" max="12507" width="11.42578125" style="680"/>
    <col min="12508" max="12508" width="27.5703125" style="680" customWidth="1"/>
    <col min="12509" max="12514" width="11.5703125" style="680" customWidth="1"/>
    <col min="12515" max="12515" width="16" style="680" customWidth="1"/>
    <col min="12516" max="12518" width="8.5703125" style="680" customWidth="1"/>
    <col min="12519" max="12519" width="10.5703125" style="680" customWidth="1"/>
    <col min="12520" max="12521" width="9.42578125" style="680" customWidth="1"/>
    <col min="12522" max="12522" width="8.5703125" style="680" customWidth="1"/>
    <col min="12523" max="12523" width="9.42578125" style="680" customWidth="1"/>
    <col min="12524" max="12524" width="1.42578125" style="680" customWidth="1"/>
    <col min="12525" max="12526" width="8.5703125" style="680" customWidth="1"/>
    <col min="12527" max="12527" width="9.42578125" style="680" customWidth="1"/>
    <col min="12528" max="12530" width="8.5703125" style="680" customWidth="1"/>
    <col min="12531" max="12531" width="10.42578125" style="680" customWidth="1"/>
    <col min="12532" max="12532" width="11.42578125" style="680"/>
    <col min="12533" max="12534" width="8.5703125" style="680" customWidth="1"/>
    <col min="12535" max="12535" width="9.42578125" style="680" customWidth="1"/>
    <col min="12536" max="12536" width="11.5703125" style="680" customWidth="1"/>
    <col min="12537" max="12537" width="11.42578125" style="680"/>
    <col min="12538" max="12538" width="16" style="680" customWidth="1"/>
    <col min="12539" max="12555" width="11.42578125" style="680"/>
    <col min="12556" max="12556" width="10.5703125" style="680" customWidth="1"/>
    <col min="12557" max="12763" width="11.42578125" style="680"/>
    <col min="12764" max="12764" width="27.5703125" style="680" customWidth="1"/>
    <col min="12765" max="12770" width="11.5703125" style="680" customWidth="1"/>
    <col min="12771" max="12771" width="16" style="680" customWidth="1"/>
    <col min="12772" max="12774" width="8.5703125" style="680" customWidth="1"/>
    <col min="12775" max="12775" width="10.5703125" style="680" customWidth="1"/>
    <col min="12776" max="12777" width="9.42578125" style="680" customWidth="1"/>
    <col min="12778" max="12778" width="8.5703125" style="680" customWidth="1"/>
    <col min="12779" max="12779" width="9.42578125" style="680" customWidth="1"/>
    <col min="12780" max="12780" width="1.42578125" style="680" customWidth="1"/>
    <col min="12781" max="12782" width="8.5703125" style="680" customWidth="1"/>
    <col min="12783" max="12783" width="9.42578125" style="680" customWidth="1"/>
    <col min="12784" max="12786" width="8.5703125" style="680" customWidth="1"/>
    <col min="12787" max="12787" width="10.42578125" style="680" customWidth="1"/>
    <col min="12788" max="12788" width="11.42578125" style="680"/>
    <col min="12789" max="12790" width="8.5703125" style="680" customWidth="1"/>
    <col min="12791" max="12791" width="9.42578125" style="680" customWidth="1"/>
    <col min="12792" max="12792" width="11.5703125" style="680" customWidth="1"/>
    <col min="12793" max="12793" width="11.42578125" style="680"/>
    <col min="12794" max="12794" width="16" style="680" customWidth="1"/>
    <col min="12795" max="12811" width="11.42578125" style="680"/>
    <col min="12812" max="12812" width="10.5703125" style="680" customWidth="1"/>
    <col min="12813" max="13019" width="11.42578125" style="680"/>
    <col min="13020" max="13020" width="27.5703125" style="680" customWidth="1"/>
    <col min="13021" max="13026" width="11.5703125" style="680" customWidth="1"/>
    <col min="13027" max="13027" width="16" style="680" customWidth="1"/>
    <col min="13028" max="13030" width="8.5703125" style="680" customWidth="1"/>
    <col min="13031" max="13031" width="10.5703125" style="680" customWidth="1"/>
    <col min="13032" max="13033" width="9.42578125" style="680" customWidth="1"/>
    <col min="13034" max="13034" width="8.5703125" style="680" customWidth="1"/>
    <col min="13035" max="13035" width="9.42578125" style="680" customWidth="1"/>
    <col min="13036" max="13036" width="1.42578125" style="680" customWidth="1"/>
    <col min="13037" max="13038" width="8.5703125" style="680" customWidth="1"/>
    <col min="13039" max="13039" width="9.42578125" style="680" customWidth="1"/>
    <col min="13040" max="13042" width="8.5703125" style="680" customWidth="1"/>
    <col min="13043" max="13043" width="10.42578125" style="680" customWidth="1"/>
    <col min="13044" max="13044" width="11.42578125" style="680"/>
    <col min="13045" max="13046" width="8.5703125" style="680" customWidth="1"/>
    <col min="13047" max="13047" width="9.42578125" style="680" customWidth="1"/>
    <col min="13048" max="13048" width="11.5703125" style="680" customWidth="1"/>
    <col min="13049" max="13049" width="11.42578125" style="680"/>
    <col min="13050" max="13050" width="16" style="680" customWidth="1"/>
    <col min="13051" max="13067" width="11.42578125" style="680"/>
    <col min="13068" max="13068" width="10.5703125" style="680" customWidth="1"/>
    <col min="13069" max="13275" width="11.42578125" style="680"/>
    <col min="13276" max="13276" width="27.5703125" style="680" customWidth="1"/>
    <col min="13277" max="13282" width="11.5703125" style="680" customWidth="1"/>
    <col min="13283" max="13283" width="16" style="680" customWidth="1"/>
    <col min="13284" max="13286" width="8.5703125" style="680" customWidth="1"/>
    <col min="13287" max="13287" width="10.5703125" style="680" customWidth="1"/>
    <col min="13288" max="13289" width="9.42578125" style="680" customWidth="1"/>
    <col min="13290" max="13290" width="8.5703125" style="680" customWidth="1"/>
    <col min="13291" max="13291" width="9.42578125" style="680" customWidth="1"/>
    <col min="13292" max="13292" width="1.42578125" style="680" customWidth="1"/>
    <col min="13293" max="13294" width="8.5703125" style="680" customWidth="1"/>
    <col min="13295" max="13295" width="9.42578125" style="680" customWidth="1"/>
    <col min="13296" max="13298" width="8.5703125" style="680" customWidth="1"/>
    <col min="13299" max="13299" width="10.42578125" style="680" customWidth="1"/>
    <col min="13300" max="13300" width="11.42578125" style="680"/>
    <col min="13301" max="13302" width="8.5703125" style="680" customWidth="1"/>
    <col min="13303" max="13303" width="9.42578125" style="680" customWidth="1"/>
    <col min="13304" max="13304" width="11.5703125" style="680" customWidth="1"/>
    <col min="13305" max="13305" width="11.42578125" style="680"/>
    <col min="13306" max="13306" width="16" style="680" customWidth="1"/>
    <col min="13307" max="13323" width="11.42578125" style="680"/>
    <col min="13324" max="13324" width="10.5703125" style="680" customWidth="1"/>
    <col min="13325" max="13531" width="11.42578125" style="680"/>
    <col min="13532" max="13532" width="27.5703125" style="680" customWidth="1"/>
    <col min="13533" max="13538" width="11.5703125" style="680" customWidth="1"/>
    <col min="13539" max="13539" width="16" style="680" customWidth="1"/>
    <col min="13540" max="13542" width="8.5703125" style="680" customWidth="1"/>
    <col min="13543" max="13543" width="10.5703125" style="680" customWidth="1"/>
    <col min="13544" max="13545" width="9.42578125" style="680" customWidth="1"/>
    <col min="13546" max="13546" width="8.5703125" style="680" customWidth="1"/>
    <col min="13547" max="13547" width="9.42578125" style="680" customWidth="1"/>
    <col min="13548" max="13548" width="1.42578125" style="680" customWidth="1"/>
    <col min="13549" max="13550" width="8.5703125" style="680" customWidth="1"/>
    <col min="13551" max="13551" width="9.42578125" style="680" customWidth="1"/>
    <col min="13552" max="13554" width="8.5703125" style="680" customWidth="1"/>
    <col min="13555" max="13555" width="10.42578125" style="680" customWidth="1"/>
    <col min="13556" max="13556" width="11.42578125" style="680"/>
    <col min="13557" max="13558" width="8.5703125" style="680" customWidth="1"/>
    <col min="13559" max="13559" width="9.42578125" style="680" customWidth="1"/>
    <col min="13560" max="13560" width="11.5703125" style="680" customWidth="1"/>
    <col min="13561" max="13561" width="11.42578125" style="680"/>
    <col min="13562" max="13562" width="16" style="680" customWidth="1"/>
    <col min="13563" max="13579" width="11.42578125" style="680"/>
    <col min="13580" max="13580" width="10.5703125" style="680" customWidth="1"/>
    <col min="13581" max="13787" width="11.42578125" style="680"/>
    <col min="13788" max="13788" width="27.5703125" style="680" customWidth="1"/>
    <col min="13789" max="13794" width="11.5703125" style="680" customWidth="1"/>
    <col min="13795" max="13795" width="16" style="680" customWidth="1"/>
    <col min="13796" max="13798" width="8.5703125" style="680" customWidth="1"/>
    <col min="13799" max="13799" width="10.5703125" style="680" customWidth="1"/>
    <col min="13800" max="13801" width="9.42578125" style="680" customWidth="1"/>
    <col min="13802" max="13802" width="8.5703125" style="680" customWidth="1"/>
    <col min="13803" max="13803" width="9.42578125" style="680" customWidth="1"/>
    <col min="13804" max="13804" width="1.42578125" style="680" customWidth="1"/>
    <col min="13805" max="13806" width="8.5703125" style="680" customWidth="1"/>
    <col min="13807" max="13807" width="9.42578125" style="680" customWidth="1"/>
    <col min="13808" max="13810" width="8.5703125" style="680" customWidth="1"/>
    <col min="13811" max="13811" width="10.42578125" style="680" customWidth="1"/>
    <col min="13812" max="13812" width="11.42578125" style="680"/>
    <col min="13813" max="13814" width="8.5703125" style="680" customWidth="1"/>
    <col min="13815" max="13815" width="9.42578125" style="680" customWidth="1"/>
    <col min="13816" max="13816" width="11.5703125" style="680" customWidth="1"/>
    <col min="13817" max="13817" width="11.42578125" style="680"/>
    <col min="13818" max="13818" width="16" style="680" customWidth="1"/>
    <col min="13819" max="13835" width="11.42578125" style="680"/>
    <col min="13836" max="13836" width="10.5703125" style="680" customWidth="1"/>
    <col min="13837" max="14043" width="11.42578125" style="680"/>
    <col min="14044" max="14044" width="27.5703125" style="680" customWidth="1"/>
    <col min="14045" max="14050" width="11.5703125" style="680" customWidth="1"/>
    <col min="14051" max="14051" width="16" style="680" customWidth="1"/>
    <col min="14052" max="14054" width="8.5703125" style="680" customWidth="1"/>
    <col min="14055" max="14055" width="10.5703125" style="680" customWidth="1"/>
    <col min="14056" max="14057" width="9.42578125" style="680" customWidth="1"/>
    <col min="14058" max="14058" width="8.5703125" style="680" customWidth="1"/>
    <col min="14059" max="14059" width="9.42578125" style="680" customWidth="1"/>
    <col min="14060" max="14060" width="1.42578125" style="680" customWidth="1"/>
    <col min="14061" max="14062" width="8.5703125" style="680" customWidth="1"/>
    <col min="14063" max="14063" width="9.42578125" style="680" customWidth="1"/>
    <col min="14064" max="14066" width="8.5703125" style="680" customWidth="1"/>
    <col min="14067" max="14067" width="10.42578125" style="680" customWidth="1"/>
    <col min="14068" max="14068" width="11.42578125" style="680"/>
    <col min="14069" max="14070" width="8.5703125" style="680" customWidth="1"/>
    <col min="14071" max="14071" width="9.42578125" style="680" customWidth="1"/>
    <col min="14072" max="14072" width="11.5703125" style="680" customWidth="1"/>
    <col min="14073" max="14073" width="11.42578125" style="680"/>
    <col min="14074" max="14074" width="16" style="680" customWidth="1"/>
    <col min="14075" max="14091" width="11.42578125" style="680"/>
    <col min="14092" max="14092" width="10.5703125" style="680" customWidth="1"/>
    <col min="14093" max="14299" width="11.42578125" style="680"/>
    <col min="14300" max="14300" width="27.5703125" style="680" customWidth="1"/>
    <col min="14301" max="14306" width="11.5703125" style="680" customWidth="1"/>
    <col min="14307" max="14307" width="16" style="680" customWidth="1"/>
    <col min="14308" max="14310" width="8.5703125" style="680" customWidth="1"/>
    <col min="14311" max="14311" width="10.5703125" style="680" customWidth="1"/>
    <col min="14312" max="14313" width="9.42578125" style="680" customWidth="1"/>
    <col min="14314" max="14314" width="8.5703125" style="680" customWidth="1"/>
    <col min="14315" max="14315" width="9.42578125" style="680" customWidth="1"/>
    <col min="14316" max="14316" width="1.42578125" style="680" customWidth="1"/>
    <col min="14317" max="14318" width="8.5703125" style="680" customWidth="1"/>
    <col min="14319" max="14319" width="9.42578125" style="680" customWidth="1"/>
    <col min="14320" max="14322" width="8.5703125" style="680" customWidth="1"/>
    <col min="14323" max="14323" width="10.42578125" style="680" customWidth="1"/>
    <col min="14324" max="14324" width="11.42578125" style="680"/>
    <col min="14325" max="14326" width="8.5703125" style="680" customWidth="1"/>
    <col min="14327" max="14327" width="9.42578125" style="680" customWidth="1"/>
    <col min="14328" max="14328" width="11.5703125" style="680" customWidth="1"/>
    <col min="14329" max="14329" width="11.42578125" style="680"/>
    <col min="14330" max="14330" width="16" style="680" customWidth="1"/>
    <col min="14331" max="14347" width="11.42578125" style="680"/>
    <col min="14348" max="14348" width="10.5703125" style="680" customWidth="1"/>
    <col min="14349" max="14555" width="11.42578125" style="680"/>
    <col min="14556" max="14556" width="27.5703125" style="680" customWidth="1"/>
    <col min="14557" max="14562" width="11.5703125" style="680" customWidth="1"/>
    <col min="14563" max="14563" width="16" style="680" customWidth="1"/>
    <col min="14564" max="14566" width="8.5703125" style="680" customWidth="1"/>
    <col min="14567" max="14567" width="10.5703125" style="680" customWidth="1"/>
    <col min="14568" max="14569" width="9.42578125" style="680" customWidth="1"/>
    <col min="14570" max="14570" width="8.5703125" style="680" customWidth="1"/>
    <col min="14571" max="14571" width="9.42578125" style="680" customWidth="1"/>
    <col min="14572" max="14572" width="1.42578125" style="680" customWidth="1"/>
    <col min="14573" max="14574" width="8.5703125" style="680" customWidth="1"/>
    <col min="14575" max="14575" width="9.42578125" style="680" customWidth="1"/>
    <col min="14576" max="14578" width="8.5703125" style="680" customWidth="1"/>
    <col min="14579" max="14579" width="10.42578125" style="680" customWidth="1"/>
    <col min="14580" max="14580" width="11.42578125" style="680"/>
    <col min="14581" max="14582" width="8.5703125" style="680" customWidth="1"/>
    <col min="14583" max="14583" width="9.42578125" style="680" customWidth="1"/>
    <col min="14584" max="14584" width="11.5703125" style="680" customWidth="1"/>
    <col min="14585" max="14585" width="11.42578125" style="680"/>
    <col min="14586" max="14586" width="16" style="680" customWidth="1"/>
    <col min="14587" max="14603" width="11.42578125" style="680"/>
    <col min="14604" max="14604" width="10.5703125" style="680" customWidth="1"/>
    <col min="14605" max="14811" width="11.42578125" style="680"/>
    <col min="14812" max="14812" width="27.5703125" style="680" customWidth="1"/>
    <col min="14813" max="14818" width="11.5703125" style="680" customWidth="1"/>
    <col min="14819" max="14819" width="16" style="680" customWidth="1"/>
    <col min="14820" max="14822" width="8.5703125" style="680" customWidth="1"/>
    <col min="14823" max="14823" width="10.5703125" style="680" customWidth="1"/>
    <col min="14824" max="14825" width="9.42578125" style="680" customWidth="1"/>
    <col min="14826" max="14826" width="8.5703125" style="680" customWidth="1"/>
    <col min="14827" max="14827" width="9.42578125" style="680" customWidth="1"/>
    <col min="14828" max="14828" width="1.42578125" style="680" customWidth="1"/>
    <col min="14829" max="14830" width="8.5703125" style="680" customWidth="1"/>
    <col min="14831" max="14831" width="9.42578125" style="680" customWidth="1"/>
    <col min="14832" max="14834" width="8.5703125" style="680" customWidth="1"/>
    <col min="14835" max="14835" width="10.42578125" style="680" customWidth="1"/>
    <col min="14836" max="14836" width="11.42578125" style="680"/>
    <col min="14837" max="14838" width="8.5703125" style="680" customWidth="1"/>
    <col min="14839" max="14839" width="9.42578125" style="680" customWidth="1"/>
    <col min="14840" max="14840" width="11.5703125" style="680" customWidth="1"/>
    <col min="14841" max="14841" width="11.42578125" style="680"/>
    <col min="14842" max="14842" width="16" style="680" customWidth="1"/>
    <col min="14843" max="14859" width="11.42578125" style="680"/>
    <col min="14860" max="14860" width="10.5703125" style="680" customWidth="1"/>
    <col min="14861" max="15067" width="11.42578125" style="680"/>
    <col min="15068" max="15068" width="27.5703125" style="680" customWidth="1"/>
    <col min="15069" max="15074" width="11.5703125" style="680" customWidth="1"/>
    <col min="15075" max="15075" width="16" style="680" customWidth="1"/>
    <col min="15076" max="15078" width="8.5703125" style="680" customWidth="1"/>
    <col min="15079" max="15079" width="10.5703125" style="680" customWidth="1"/>
    <col min="15080" max="15081" width="9.42578125" style="680" customWidth="1"/>
    <col min="15082" max="15082" width="8.5703125" style="680" customWidth="1"/>
    <col min="15083" max="15083" width="9.42578125" style="680" customWidth="1"/>
    <col min="15084" max="15084" width="1.42578125" style="680" customWidth="1"/>
    <col min="15085" max="15086" width="8.5703125" style="680" customWidth="1"/>
    <col min="15087" max="15087" width="9.42578125" style="680" customWidth="1"/>
    <col min="15088" max="15090" width="8.5703125" style="680" customWidth="1"/>
    <col min="15091" max="15091" width="10.42578125" style="680" customWidth="1"/>
    <col min="15092" max="15092" width="11.42578125" style="680"/>
    <col min="15093" max="15094" width="8.5703125" style="680" customWidth="1"/>
    <col min="15095" max="15095" width="9.42578125" style="680" customWidth="1"/>
    <col min="15096" max="15096" width="11.5703125" style="680" customWidth="1"/>
    <col min="15097" max="15097" width="11.42578125" style="680"/>
    <col min="15098" max="15098" width="16" style="680" customWidth="1"/>
    <col min="15099" max="15115" width="11.42578125" style="680"/>
    <col min="15116" max="15116" width="10.5703125" style="680" customWidth="1"/>
    <col min="15117" max="15323" width="11.42578125" style="680"/>
    <col min="15324" max="15324" width="27.5703125" style="680" customWidth="1"/>
    <col min="15325" max="15330" width="11.5703125" style="680" customWidth="1"/>
    <col min="15331" max="15331" width="16" style="680" customWidth="1"/>
    <col min="15332" max="15334" width="8.5703125" style="680" customWidth="1"/>
    <col min="15335" max="15335" width="10.5703125" style="680" customWidth="1"/>
    <col min="15336" max="15337" width="9.42578125" style="680" customWidth="1"/>
    <col min="15338" max="15338" width="8.5703125" style="680" customWidth="1"/>
    <col min="15339" max="15339" width="9.42578125" style="680" customWidth="1"/>
    <col min="15340" max="15340" width="1.42578125" style="680" customWidth="1"/>
    <col min="15341" max="15342" width="8.5703125" style="680" customWidth="1"/>
    <col min="15343" max="15343" width="9.42578125" style="680" customWidth="1"/>
    <col min="15344" max="15346" width="8.5703125" style="680" customWidth="1"/>
    <col min="15347" max="15347" width="10.42578125" style="680" customWidth="1"/>
    <col min="15348" max="15348" width="11.42578125" style="680"/>
    <col min="15349" max="15350" width="8.5703125" style="680" customWidth="1"/>
    <col min="15351" max="15351" width="9.42578125" style="680" customWidth="1"/>
    <col min="15352" max="15352" width="11.5703125" style="680" customWidth="1"/>
    <col min="15353" max="15353" width="11.42578125" style="680"/>
    <col min="15354" max="15354" width="16" style="680" customWidth="1"/>
    <col min="15355" max="15371" width="11.42578125" style="680"/>
    <col min="15372" max="15372" width="10.5703125" style="680" customWidth="1"/>
    <col min="15373" max="15579" width="11.42578125" style="680"/>
    <col min="15580" max="15580" width="27.5703125" style="680" customWidth="1"/>
    <col min="15581" max="15586" width="11.5703125" style="680" customWidth="1"/>
    <col min="15587" max="15587" width="16" style="680" customWidth="1"/>
    <col min="15588" max="15590" width="8.5703125" style="680" customWidth="1"/>
    <col min="15591" max="15591" width="10.5703125" style="680" customWidth="1"/>
    <col min="15592" max="15593" width="9.42578125" style="680" customWidth="1"/>
    <col min="15594" max="15594" width="8.5703125" style="680" customWidth="1"/>
    <col min="15595" max="15595" width="9.42578125" style="680" customWidth="1"/>
    <col min="15596" max="15596" width="1.42578125" style="680" customWidth="1"/>
    <col min="15597" max="15598" width="8.5703125" style="680" customWidth="1"/>
    <col min="15599" max="15599" width="9.42578125" style="680" customWidth="1"/>
    <col min="15600" max="15602" width="8.5703125" style="680" customWidth="1"/>
    <col min="15603" max="15603" width="10.42578125" style="680" customWidth="1"/>
    <col min="15604" max="15604" width="11.42578125" style="680"/>
    <col min="15605" max="15606" width="8.5703125" style="680" customWidth="1"/>
    <col min="15607" max="15607" width="9.42578125" style="680" customWidth="1"/>
    <col min="15608" max="15608" width="11.5703125" style="680" customWidth="1"/>
    <col min="15609" max="15609" width="11.42578125" style="680"/>
    <col min="15610" max="15610" width="16" style="680" customWidth="1"/>
    <col min="15611" max="15627" width="11.42578125" style="680"/>
    <col min="15628" max="15628" width="10.5703125" style="680" customWidth="1"/>
    <col min="15629" max="15835" width="11.42578125" style="680"/>
    <col min="15836" max="15836" width="27.5703125" style="680" customWidth="1"/>
    <col min="15837" max="15842" width="11.5703125" style="680" customWidth="1"/>
    <col min="15843" max="15843" width="16" style="680" customWidth="1"/>
    <col min="15844" max="15846" width="8.5703125" style="680" customWidth="1"/>
    <col min="15847" max="15847" width="10.5703125" style="680" customWidth="1"/>
    <col min="15848" max="15849" width="9.42578125" style="680" customWidth="1"/>
    <col min="15850" max="15850" width="8.5703125" style="680" customWidth="1"/>
    <col min="15851" max="15851" width="9.42578125" style="680" customWidth="1"/>
    <col min="15852" max="15852" width="1.42578125" style="680" customWidth="1"/>
    <col min="15853" max="15854" width="8.5703125" style="680" customWidth="1"/>
    <col min="15855" max="15855" width="9.42578125" style="680" customWidth="1"/>
    <col min="15856" max="15858" width="8.5703125" style="680" customWidth="1"/>
    <col min="15859" max="15859" width="10.42578125" style="680" customWidth="1"/>
    <col min="15860" max="15860" width="11.42578125" style="680"/>
    <col min="15861" max="15862" width="8.5703125" style="680" customWidth="1"/>
    <col min="15863" max="15863" width="9.42578125" style="680" customWidth="1"/>
    <col min="15864" max="15864" width="11.5703125" style="680" customWidth="1"/>
    <col min="15865" max="15865" width="11.42578125" style="680"/>
    <col min="15866" max="15866" width="16" style="680" customWidth="1"/>
    <col min="15867" max="15883" width="11.42578125" style="680"/>
    <col min="15884" max="15884" width="10.5703125" style="680" customWidth="1"/>
    <col min="15885" max="16091" width="11.42578125" style="680"/>
    <col min="16092" max="16092" width="27.5703125" style="680" customWidth="1"/>
    <col min="16093" max="16098" width="11.5703125" style="680" customWidth="1"/>
    <col min="16099" max="16099" width="16" style="680" customWidth="1"/>
    <col min="16100" max="16102" width="8.5703125" style="680" customWidth="1"/>
    <col min="16103" max="16103" width="10.5703125" style="680" customWidth="1"/>
    <col min="16104" max="16105" width="9.42578125" style="680" customWidth="1"/>
    <col min="16106" max="16106" width="8.5703125" style="680" customWidth="1"/>
    <col min="16107" max="16107" width="9.42578125" style="680" customWidth="1"/>
    <col min="16108" max="16108" width="1.42578125" style="680" customWidth="1"/>
    <col min="16109" max="16110" width="8.5703125" style="680" customWidth="1"/>
    <col min="16111" max="16111" width="9.42578125" style="680" customWidth="1"/>
    <col min="16112" max="16114" width="8.5703125" style="680" customWidth="1"/>
    <col min="16115" max="16115" width="10.42578125" style="680" customWidth="1"/>
    <col min="16116" max="16116" width="11.42578125" style="680"/>
    <col min="16117" max="16118" width="8.5703125" style="680" customWidth="1"/>
    <col min="16119" max="16119" width="9.42578125" style="680" customWidth="1"/>
    <col min="16120" max="16120" width="11.5703125" style="680" customWidth="1"/>
    <col min="16121" max="16121" width="11.42578125" style="680"/>
    <col min="16122" max="16122" width="16" style="680" customWidth="1"/>
    <col min="16123" max="16139" width="11.42578125" style="680"/>
    <col min="16140" max="16140" width="10.5703125" style="680" customWidth="1"/>
    <col min="16141" max="16384" width="11.42578125" style="680"/>
  </cols>
  <sheetData>
    <row r="1" spans="1:21" s="517" customFormat="1" ht="13.5" customHeight="1" x14ac:dyDescent="0.25">
      <c r="A1" s="1880" t="s">
        <v>0</v>
      </c>
      <c r="B1" s="1880"/>
      <c r="C1" s="1880"/>
      <c r="D1" s="1880"/>
      <c r="E1" s="1880"/>
      <c r="F1" s="1880"/>
      <c r="G1" s="1880"/>
      <c r="H1" s="1880"/>
      <c r="I1" s="1880"/>
      <c r="J1" s="1880"/>
      <c r="K1" s="1880"/>
      <c r="L1" s="1880"/>
      <c r="M1" s="1880"/>
      <c r="N1" s="1880"/>
      <c r="O1" s="1087"/>
      <c r="P1" s="1087"/>
      <c r="Q1" s="1087"/>
      <c r="R1" s="1087"/>
      <c r="S1" s="1087"/>
      <c r="T1" s="1087"/>
      <c r="U1" s="1087"/>
    </row>
    <row r="2" spans="1:21" s="517" customFormat="1" ht="13.5" customHeight="1" x14ac:dyDescent="0.25">
      <c r="A2" s="1880" t="s">
        <v>411</v>
      </c>
      <c r="B2" s="1880"/>
      <c r="C2" s="1880"/>
      <c r="D2" s="1880"/>
      <c r="E2" s="1880"/>
      <c r="F2" s="1880"/>
      <c r="G2" s="1880"/>
      <c r="H2" s="1880"/>
      <c r="I2" s="1880"/>
      <c r="J2" s="1880"/>
      <c r="K2" s="1880"/>
      <c r="L2" s="1880"/>
      <c r="M2" s="1880"/>
      <c r="N2" s="1880"/>
      <c r="O2" s="1087"/>
      <c r="P2" s="1087"/>
      <c r="Q2" s="1087"/>
      <c r="R2" s="1087"/>
      <c r="S2" s="1087"/>
      <c r="T2" s="1087"/>
      <c r="U2" s="1087"/>
    </row>
    <row r="3" spans="1:21" s="517" customFormat="1" ht="13.5" customHeight="1" x14ac:dyDescent="0.25">
      <c r="A3" s="1880" t="s">
        <v>1731</v>
      </c>
      <c r="B3" s="1880"/>
      <c r="C3" s="1880"/>
      <c r="D3" s="1880"/>
      <c r="E3" s="1880"/>
      <c r="F3" s="1880"/>
      <c r="G3" s="1880"/>
      <c r="H3" s="1880"/>
      <c r="I3" s="1880"/>
      <c r="J3" s="1880"/>
      <c r="K3" s="1880"/>
      <c r="L3" s="1880"/>
      <c r="M3" s="1880"/>
      <c r="N3" s="1880"/>
      <c r="O3" s="1087"/>
      <c r="P3" s="1087"/>
      <c r="Q3" s="1087"/>
      <c r="R3" s="1087"/>
      <c r="S3" s="1087"/>
      <c r="T3" s="1087"/>
      <c r="U3" s="1087"/>
    </row>
    <row r="4" spans="1:21" s="517" customFormat="1" ht="13.5" customHeight="1" x14ac:dyDescent="0.25">
      <c r="A4" s="1880" t="s">
        <v>1</v>
      </c>
      <c r="B4" s="1880"/>
      <c r="C4" s="1880"/>
      <c r="D4" s="1880"/>
      <c r="E4" s="1880"/>
      <c r="F4" s="1880"/>
      <c r="G4" s="1880"/>
      <c r="H4" s="1880"/>
      <c r="I4" s="1880"/>
      <c r="J4" s="1880"/>
      <c r="K4" s="1880"/>
      <c r="L4" s="1880"/>
      <c r="M4" s="1880"/>
      <c r="N4" s="1880"/>
      <c r="O4" s="1087"/>
      <c r="P4" s="1087"/>
      <c r="Q4" s="1087"/>
      <c r="R4" s="1087"/>
      <c r="S4" s="1087"/>
      <c r="T4" s="1087"/>
      <c r="U4" s="1087"/>
    </row>
    <row r="5" spans="1:21" s="517" customFormat="1" ht="18.600000000000001" customHeight="1" x14ac:dyDescent="0.25">
      <c r="A5" s="1881" t="s">
        <v>1752</v>
      </c>
      <c r="B5" s="1881"/>
      <c r="C5" s="1881"/>
      <c r="D5" s="1881"/>
      <c r="E5" s="1881"/>
      <c r="F5" s="1881"/>
      <c r="G5" s="1881"/>
      <c r="H5" s="1881"/>
      <c r="I5" s="1881"/>
      <c r="J5" s="1881"/>
      <c r="K5" s="1881"/>
      <c r="L5" s="1881"/>
      <c r="M5" s="1881"/>
      <c r="N5" s="1881"/>
      <c r="O5" s="1087"/>
      <c r="P5" s="1087"/>
      <c r="Q5" s="1087"/>
      <c r="R5" s="1087"/>
      <c r="S5" s="1087"/>
      <c r="T5" s="1087"/>
      <c r="U5" s="1087"/>
    </row>
    <row r="6" spans="1:21" ht="20.25" customHeight="1" x14ac:dyDescent="0.2">
      <c r="B6" s="1520"/>
      <c r="C6" s="1521"/>
      <c r="D6" s="1521"/>
      <c r="E6" s="1521"/>
      <c r="F6" s="1521"/>
      <c r="G6" s="1521"/>
      <c r="H6" s="1521"/>
      <c r="I6" s="1521"/>
      <c r="J6" s="1521"/>
      <c r="K6" s="1521"/>
      <c r="L6" s="1521"/>
      <c r="M6" s="1521"/>
      <c r="N6" s="1521"/>
    </row>
    <row r="7" spans="1:21" s="1245" customFormat="1" ht="19.5" customHeight="1" x14ac:dyDescent="0.2">
      <c r="B7" s="1872" t="s">
        <v>62</v>
      </c>
      <c r="C7" s="1874" t="s">
        <v>1239</v>
      </c>
      <c r="D7" s="1875"/>
      <c r="E7" s="1875"/>
      <c r="F7" s="1875"/>
      <c r="G7" s="1875"/>
      <c r="H7" s="1875"/>
      <c r="I7" s="1875"/>
      <c r="J7" s="1875"/>
      <c r="K7" s="1875"/>
      <c r="L7" s="1875"/>
      <c r="M7" s="1875"/>
      <c r="N7" s="1876"/>
    </row>
    <row r="8" spans="1:21" s="1245" customFormat="1" ht="19.5" customHeight="1" x14ac:dyDescent="0.2">
      <c r="B8" s="1872"/>
      <c r="C8" s="1874" t="s">
        <v>171</v>
      </c>
      <c r="D8" s="1875"/>
      <c r="E8" s="1875"/>
      <c r="F8" s="1876"/>
      <c r="G8" s="1877" t="s">
        <v>711</v>
      </c>
      <c r="H8" s="1878"/>
      <c r="I8" s="1878"/>
      <c r="J8" s="1879"/>
      <c r="K8" s="1874" t="s">
        <v>29</v>
      </c>
      <c r="L8" s="1875"/>
      <c r="M8" s="1875"/>
      <c r="N8" s="1876"/>
    </row>
    <row r="9" spans="1:21" s="1245" customFormat="1" ht="29.25" customHeight="1" x14ac:dyDescent="0.2">
      <c r="B9" s="1873"/>
      <c r="C9" s="1543" t="s">
        <v>158</v>
      </c>
      <c r="D9" s="1543" t="s">
        <v>9</v>
      </c>
      <c r="E9" s="1543" t="s">
        <v>159</v>
      </c>
      <c r="F9" s="1544" t="s">
        <v>717</v>
      </c>
      <c r="G9" s="1543" t="s">
        <v>158</v>
      </c>
      <c r="H9" s="1543" t="s">
        <v>9</v>
      </c>
      <c r="I9" s="1543" t="s">
        <v>159</v>
      </c>
      <c r="J9" s="1545" t="s">
        <v>717</v>
      </c>
      <c r="K9" s="1543" t="s">
        <v>158</v>
      </c>
      <c r="L9" s="1543" t="s">
        <v>9</v>
      </c>
      <c r="M9" s="1543" t="s">
        <v>159</v>
      </c>
      <c r="N9" s="1546" t="s">
        <v>717</v>
      </c>
    </row>
    <row r="10" spans="1:21" ht="16.5" customHeight="1" x14ac:dyDescent="0.2">
      <c r="A10" s="1522">
        <v>4</v>
      </c>
      <c r="B10" s="1523" t="s">
        <v>544</v>
      </c>
      <c r="C10" s="1524">
        <v>30531.391453317283</v>
      </c>
      <c r="D10" s="1524">
        <v>559.12800000000004</v>
      </c>
      <c r="E10" s="1524">
        <v>29972.263453317282</v>
      </c>
      <c r="F10" s="1716">
        <v>1.8313217098372695E-2</v>
      </c>
      <c r="G10" s="1524">
        <v>12619.530676912704</v>
      </c>
      <c r="H10" s="1524">
        <v>2537.1754507699998</v>
      </c>
      <c r="I10" s="1524">
        <v>10082.355226142703</v>
      </c>
      <c r="J10" s="1716">
        <v>0.20105149040223302</v>
      </c>
      <c r="K10" s="1524">
        <v>43150.922130229985</v>
      </c>
      <c r="L10" s="1525">
        <v>3096.3034507699999</v>
      </c>
      <c r="M10" s="1526">
        <v>40054.618679459985</v>
      </c>
      <c r="N10" s="1716">
        <v>7.1755209342347775E-2</v>
      </c>
    </row>
    <row r="11" spans="1:21" ht="16.5" customHeight="1" x14ac:dyDescent="0.2">
      <c r="A11" s="1522">
        <v>93</v>
      </c>
      <c r="B11" s="1523" t="s">
        <v>545</v>
      </c>
      <c r="C11" s="1524">
        <v>23483.367577936398</v>
      </c>
      <c r="D11" s="1524">
        <v>1263.953</v>
      </c>
      <c r="E11" s="1524">
        <v>22219.414577936397</v>
      </c>
      <c r="F11" s="1716">
        <v>5.3823328183455955E-2</v>
      </c>
      <c r="G11" s="1524">
        <v>21045.315245568076</v>
      </c>
      <c r="H11" s="1524">
        <v>12217.627358060001</v>
      </c>
      <c r="I11" s="1524">
        <v>8827.6878875080747</v>
      </c>
      <c r="J11" s="1716">
        <v>0.58053905182688603</v>
      </c>
      <c r="K11" s="1524">
        <v>44528.682823504474</v>
      </c>
      <c r="L11" s="1525">
        <v>13481.58035806</v>
      </c>
      <c r="M11" s="1526">
        <v>31047.102465444474</v>
      </c>
      <c r="N11" s="1716">
        <v>0.30276171454466977</v>
      </c>
    </row>
    <row r="12" spans="1:21" ht="16.5" customHeight="1" x14ac:dyDescent="0.2">
      <c r="A12" s="1522">
        <v>14</v>
      </c>
      <c r="B12" s="1523" t="s">
        <v>52</v>
      </c>
      <c r="C12" s="1524">
        <v>217.38424853819899</v>
      </c>
      <c r="D12" s="1524">
        <v>0</v>
      </c>
      <c r="E12" s="1524">
        <v>217.38424853819899</v>
      </c>
      <c r="F12" s="1716">
        <v>0</v>
      </c>
      <c r="G12" s="1524">
        <v>729.10820928530359</v>
      </c>
      <c r="H12" s="1524">
        <v>170.38938813999999</v>
      </c>
      <c r="I12" s="1524">
        <v>558.71882114530354</v>
      </c>
      <c r="J12" s="1716">
        <v>0.23369561056927532</v>
      </c>
      <c r="K12" s="1524">
        <v>946.4924578235026</v>
      </c>
      <c r="L12" s="1525">
        <v>170.38938813999999</v>
      </c>
      <c r="M12" s="1526">
        <v>776.10306968350255</v>
      </c>
      <c r="N12" s="1716">
        <v>0.18002191853891497</v>
      </c>
    </row>
    <row r="13" spans="1:21" ht="16.149999999999999" customHeight="1" x14ac:dyDescent="0.2">
      <c r="A13" s="1522">
        <v>22</v>
      </c>
      <c r="B13" s="1523" t="s">
        <v>546</v>
      </c>
      <c r="C13" s="1524">
        <v>2579.7842958160281</v>
      </c>
      <c r="D13" s="1524">
        <v>274.48399999999998</v>
      </c>
      <c r="E13" s="1524">
        <v>2305.3002958160282</v>
      </c>
      <c r="F13" s="1716">
        <v>0.10639804283062208</v>
      </c>
      <c r="G13" s="1524">
        <v>4351.9912598194496</v>
      </c>
      <c r="H13" s="1524">
        <v>405.46857205999999</v>
      </c>
      <c r="I13" s="1524">
        <v>3946.5226877594496</v>
      </c>
      <c r="J13" s="1716">
        <v>9.3168517088616939E-2</v>
      </c>
      <c r="K13" s="1524">
        <v>6931.7755556354778</v>
      </c>
      <c r="L13" s="1525">
        <v>679.95257205999997</v>
      </c>
      <c r="M13" s="1526">
        <v>6251.8229835754773</v>
      </c>
      <c r="N13" s="1716">
        <v>9.8092121795144385E-2</v>
      </c>
    </row>
    <row r="14" spans="1:21" ht="16.5" customHeight="1" x14ac:dyDescent="0.2">
      <c r="A14" s="1522">
        <v>26</v>
      </c>
      <c r="B14" s="1523" t="s">
        <v>547</v>
      </c>
      <c r="C14" s="1524">
        <v>480.15982627881533</v>
      </c>
      <c r="D14" s="1524">
        <v>30.42</v>
      </c>
      <c r="E14" s="1524">
        <v>449.73982627881531</v>
      </c>
      <c r="F14" s="1716">
        <v>6.335390496067024E-2</v>
      </c>
      <c r="G14" s="1524">
        <v>0</v>
      </c>
      <c r="H14" s="1524">
        <v>0</v>
      </c>
      <c r="I14" s="1524">
        <v>0</v>
      </c>
      <c r="J14" s="1716" t="s">
        <v>1023</v>
      </c>
      <c r="K14" s="1524">
        <v>480.15982627881533</v>
      </c>
      <c r="L14" s="1525">
        <v>30.42</v>
      </c>
      <c r="M14" s="1526">
        <v>449.73982627881531</v>
      </c>
      <c r="N14" s="1716">
        <v>6.335390496067024E-2</v>
      </c>
    </row>
    <row r="15" spans="1:21" ht="16.5" customHeight="1" x14ac:dyDescent="0.2">
      <c r="A15" s="1522">
        <v>27</v>
      </c>
      <c r="B15" s="1523" t="s">
        <v>548</v>
      </c>
      <c r="C15" s="1524">
        <v>2618.3845512112302</v>
      </c>
      <c r="D15" s="1524">
        <v>486.56299999999999</v>
      </c>
      <c r="E15" s="1524">
        <v>2131.8215512112301</v>
      </c>
      <c r="F15" s="1716">
        <v>0.18582564573065569</v>
      </c>
      <c r="G15" s="1524">
        <v>278.49807657075053</v>
      </c>
      <c r="H15" s="1524">
        <v>38.4486749</v>
      </c>
      <c r="I15" s="1524">
        <v>240.04940167075051</v>
      </c>
      <c r="J15" s="1716">
        <v>0.13805723678034945</v>
      </c>
      <c r="K15" s="1524">
        <v>2896.8826277819808</v>
      </c>
      <c r="L15" s="1525">
        <v>525.0116749</v>
      </c>
      <c r="M15" s="1526">
        <v>2371.8709528819809</v>
      </c>
      <c r="N15" s="1716">
        <v>0.18123332642647624</v>
      </c>
    </row>
    <row r="16" spans="1:21" ht="16.5" customHeight="1" x14ac:dyDescent="0.2">
      <c r="A16" s="1522">
        <v>28</v>
      </c>
      <c r="B16" s="1523" t="s">
        <v>549</v>
      </c>
      <c r="C16" s="1524">
        <v>8668.0207164950662</v>
      </c>
      <c r="D16" s="1524">
        <v>559.91099999999994</v>
      </c>
      <c r="E16" s="1524">
        <v>8108.1097164950661</v>
      </c>
      <c r="F16" s="1716">
        <v>6.4595023283054775E-2</v>
      </c>
      <c r="G16" s="1524">
        <v>5925.5804883193277</v>
      </c>
      <c r="H16" s="1524">
        <v>3283.15034393</v>
      </c>
      <c r="I16" s="1524">
        <v>2642.4301443893278</v>
      </c>
      <c r="J16" s="1716">
        <v>0.55406391836240165</v>
      </c>
      <c r="K16" s="1524">
        <v>14593.601204814393</v>
      </c>
      <c r="L16" s="1525">
        <v>3843.06134393</v>
      </c>
      <c r="M16" s="1526">
        <v>10750.539860884393</v>
      </c>
      <c r="N16" s="1716">
        <v>0.26333879417385914</v>
      </c>
    </row>
    <row r="17" spans="1:15" ht="16.5" customHeight="1" x14ac:dyDescent="0.2">
      <c r="A17" s="1522">
        <v>32</v>
      </c>
      <c r="B17" s="1523" t="s">
        <v>550</v>
      </c>
      <c r="C17" s="1524">
        <v>5287.6039912758733</v>
      </c>
      <c r="D17" s="1524">
        <v>249.583</v>
      </c>
      <c r="E17" s="1524">
        <v>5038.0209912758737</v>
      </c>
      <c r="F17" s="1716">
        <v>4.720153029837184E-2</v>
      </c>
      <c r="G17" s="1524">
        <v>7112.8212016054486</v>
      </c>
      <c r="H17" s="1524">
        <v>3343.5545212799998</v>
      </c>
      <c r="I17" s="1524">
        <v>3769.2666803254488</v>
      </c>
      <c r="J17" s="1716">
        <v>0.47007431039111736</v>
      </c>
      <c r="K17" s="1524">
        <v>12400.425192881321</v>
      </c>
      <c r="L17" s="1525">
        <v>3593.1375212799999</v>
      </c>
      <c r="M17" s="1526">
        <v>8807.2876716013216</v>
      </c>
      <c r="N17" s="1716">
        <v>0.28975921917118641</v>
      </c>
    </row>
    <row r="18" spans="1:15" ht="16.5" customHeight="1" x14ac:dyDescent="0.2">
      <c r="A18" s="1522">
        <v>87</v>
      </c>
      <c r="B18" s="1523" t="s">
        <v>551</v>
      </c>
      <c r="C18" s="1524">
        <v>5406.6117071790977</v>
      </c>
      <c r="D18" s="1524">
        <v>50.073</v>
      </c>
      <c r="E18" s="1524">
        <v>5356.5387071790974</v>
      </c>
      <c r="F18" s="1716">
        <v>9.2614381634825438E-3</v>
      </c>
      <c r="G18" s="1524">
        <v>5973.0235184592038</v>
      </c>
      <c r="H18" s="1524">
        <v>421.56105467000003</v>
      </c>
      <c r="I18" s="1524">
        <v>5551.4624637892039</v>
      </c>
      <c r="J18" s="1716">
        <v>7.0577497873094863E-2</v>
      </c>
      <c r="K18" s="1524">
        <v>11379.635225638302</v>
      </c>
      <c r="L18" s="1525">
        <v>471.63405467000001</v>
      </c>
      <c r="M18" s="1526">
        <v>10908.001170968302</v>
      </c>
      <c r="N18" s="1716">
        <v>4.144544577381612E-2</v>
      </c>
    </row>
    <row r="19" spans="1:15" ht="16.5" customHeight="1" x14ac:dyDescent="0.2">
      <c r="A19" s="1522">
        <v>88</v>
      </c>
      <c r="B19" s="1523" t="s">
        <v>552</v>
      </c>
      <c r="C19" s="1524">
        <v>4448.7935501618267</v>
      </c>
      <c r="D19" s="1524">
        <v>9.3000000000000007</v>
      </c>
      <c r="E19" s="1524">
        <v>4439.4935501618265</v>
      </c>
      <c r="F19" s="1716">
        <v>2.0904543883951887E-3</v>
      </c>
      <c r="G19" s="1524">
        <v>3450.6925028850633</v>
      </c>
      <c r="H19" s="1524">
        <v>852.90996902000006</v>
      </c>
      <c r="I19" s="1524">
        <v>2597.7825338650632</v>
      </c>
      <c r="J19" s="1716">
        <v>0.24717066742600133</v>
      </c>
      <c r="K19" s="1524">
        <v>7899.4860530468904</v>
      </c>
      <c r="L19" s="1525">
        <v>862.20996902000002</v>
      </c>
      <c r="M19" s="1526">
        <v>7037.2760840268902</v>
      </c>
      <c r="N19" s="1716">
        <v>0.10914760317697368</v>
      </c>
    </row>
    <row r="20" spans="1:15" ht="16.5" hidden="1" customHeight="1" x14ac:dyDescent="0.2">
      <c r="A20" s="1522">
        <v>90</v>
      </c>
      <c r="B20" s="1523" t="s">
        <v>553</v>
      </c>
      <c r="C20" s="1524">
        <v>0</v>
      </c>
      <c r="D20" s="1524">
        <v>0</v>
      </c>
      <c r="E20" s="1524">
        <v>0</v>
      </c>
      <c r="F20" s="1716" t="s">
        <v>1023</v>
      </c>
      <c r="G20" s="1524">
        <v>0</v>
      </c>
      <c r="H20" s="1524">
        <v>0</v>
      </c>
      <c r="I20" s="1524">
        <v>0</v>
      </c>
      <c r="J20" s="1716" t="s">
        <v>1023</v>
      </c>
      <c r="K20" s="1524">
        <v>0</v>
      </c>
      <c r="L20" s="1525">
        <v>0</v>
      </c>
      <c r="M20" s="1526">
        <v>0</v>
      </c>
      <c r="N20" s="1716" t="s">
        <v>1023</v>
      </c>
    </row>
    <row r="21" spans="1:15" ht="16.5" customHeight="1" x14ac:dyDescent="0.2">
      <c r="A21" s="1522">
        <v>92</v>
      </c>
      <c r="B21" s="1523" t="s">
        <v>554</v>
      </c>
      <c r="C21" s="1524">
        <v>455.26379935859876</v>
      </c>
      <c r="D21" s="1524">
        <v>9.2409999999999997</v>
      </c>
      <c r="E21" s="1524">
        <v>446.02279935859877</v>
      </c>
      <c r="F21" s="1716">
        <v>2.0298121689049823E-2</v>
      </c>
      <c r="G21" s="1524">
        <v>300</v>
      </c>
      <c r="H21" s="1524">
        <v>93.857893000000004</v>
      </c>
      <c r="I21" s="1524">
        <v>206.14210700000001</v>
      </c>
      <c r="J21" s="1716">
        <v>0.31285964333333333</v>
      </c>
      <c r="K21" s="1524">
        <v>755.26379935859882</v>
      </c>
      <c r="L21" s="1525">
        <v>103.098893</v>
      </c>
      <c r="M21" s="1526">
        <v>652.16490635859884</v>
      </c>
      <c r="N21" s="1716">
        <v>0.1365071291481941</v>
      </c>
    </row>
    <row r="22" spans="1:15" ht="16.5" customHeight="1" x14ac:dyDescent="0.2">
      <c r="A22" s="1522">
        <v>94</v>
      </c>
      <c r="B22" s="1523" t="s">
        <v>71</v>
      </c>
      <c r="C22" s="1524">
        <v>738.43744511982618</v>
      </c>
      <c r="D22" s="1524">
        <v>6.734</v>
      </c>
      <c r="E22" s="1524">
        <v>731.70344511982614</v>
      </c>
      <c r="F22" s="1716">
        <v>9.1192558618249306E-3</v>
      </c>
      <c r="G22" s="1524">
        <v>3519.6486234802333</v>
      </c>
      <c r="H22" s="1524">
        <v>0</v>
      </c>
      <c r="I22" s="1524">
        <v>3519.6486234802333</v>
      </c>
      <c r="J22" s="1716">
        <v>0</v>
      </c>
      <c r="K22" s="1524">
        <v>4258.0860686000597</v>
      </c>
      <c r="L22" s="1525">
        <v>6.734</v>
      </c>
      <c r="M22" s="1526">
        <v>4251.3520686000593</v>
      </c>
      <c r="N22" s="1716">
        <v>1.5814616922982846E-3</v>
      </c>
    </row>
    <row r="23" spans="1:15" ht="16.5" customHeight="1" x14ac:dyDescent="0.2">
      <c r="A23" s="1522">
        <v>96</v>
      </c>
      <c r="B23" s="1523" t="s">
        <v>555</v>
      </c>
      <c r="C23" s="1524">
        <v>3680.2854232977061</v>
      </c>
      <c r="D23" s="1524">
        <v>116.13</v>
      </c>
      <c r="E23" s="1524">
        <v>3564.155423297706</v>
      </c>
      <c r="F23" s="1716">
        <v>3.1554617819816305E-2</v>
      </c>
      <c r="G23" s="1524">
        <v>997.33818971131541</v>
      </c>
      <c r="H23" s="1524">
        <v>58.43388229</v>
      </c>
      <c r="I23" s="1524">
        <v>938.90430742131537</v>
      </c>
      <c r="J23" s="1716">
        <v>5.8589837321795513E-2</v>
      </c>
      <c r="K23" s="1524">
        <v>4677.6236130090219</v>
      </c>
      <c r="L23" s="1525">
        <v>174.56388228999998</v>
      </c>
      <c r="M23" s="1526">
        <v>4503.0597307190219</v>
      </c>
      <c r="N23" s="1716">
        <v>3.7318924465088915E-2</v>
      </c>
    </row>
    <row r="24" spans="1:15" ht="16.5" customHeight="1" x14ac:dyDescent="0.2">
      <c r="A24" s="1522">
        <v>101</v>
      </c>
      <c r="B24" s="1523" t="s">
        <v>556</v>
      </c>
      <c r="C24" s="1524">
        <v>5510.205889130596</v>
      </c>
      <c r="D24" s="1524">
        <v>361.97199999999998</v>
      </c>
      <c r="E24" s="1524">
        <v>5148.2338891305963</v>
      </c>
      <c r="F24" s="1716">
        <v>6.5691193266303183E-2</v>
      </c>
      <c r="G24" s="1524">
        <v>276.93709534569308</v>
      </c>
      <c r="H24" s="1524">
        <v>62.587604060000004</v>
      </c>
      <c r="I24" s="1524">
        <v>214.34949128569309</v>
      </c>
      <c r="J24" s="1716">
        <v>0.22599935188124073</v>
      </c>
      <c r="K24" s="1524">
        <v>5787.1429844762888</v>
      </c>
      <c r="L24" s="1525">
        <v>424.55960405999997</v>
      </c>
      <c r="M24" s="1526">
        <v>5362.5833804162885</v>
      </c>
      <c r="N24" s="1716">
        <v>7.3362556480608673E-2</v>
      </c>
    </row>
    <row r="25" spans="1:15" ht="16.5" customHeight="1" x14ac:dyDescent="0.2">
      <c r="A25" s="1522">
        <v>105</v>
      </c>
      <c r="B25" s="1523" t="s">
        <v>557</v>
      </c>
      <c r="C25" s="1524">
        <v>1967.3761852127502</v>
      </c>
      <c r="D25" s="1524">
        <v>93</v>
      </c>
      <c r="E25" s="1524">
        <v>1874.3761852127502</v>
      </c>
      <c r="F25" s="1716">
        <v>4.7271081503887917E-2</v>
      </c>
      <c r="G25" s="1524">
        <v>540.39209831466439</v>
      </c>
      <c r="H25" s="1524">
        <v>123.61619008</v>
      </c>
      <c r="I25" s="1524">
        <v>416.77590823466437</v>
      </c>
      <c r="J25" s="1716">
        <v>0.2287527713035131</v>
      </c>
      <c r="K25" s="1524">
        <v>2507.7682835274145</v>
      </c>
      <c r="L25" s="1525">
        <v>216.61619008</v>
      </c>
      <c r="M25" s="1526">
        <v>2291.1520934474147</v>
      </c>
      <c r="N25" s="1716">
        <v>8.6378072289561278E-2</v>
      </c>
    </row>
    <row r="26" spans="1:15" ht="16.5" customHeight="1" x14ac:dyDescent="0.2">
      <c r="A26" s="1522">
        <v>108</v>
      </c>
      <c r="B26" s="1523" t="s">
        <v>558</v>
      </c>
      <c r="C26" s="1524">
        <v>669.02410243865779</v>
      </c>
      <c r="D26" s="1524">
        <v>0</v>
      </c>
      <c r="E26" s="1524">
        <v>669.02410243865779</v>
      </c>
      <c r="F26" s="1716">
        <v>0</v>
      </c>
      <c r="G26" s="1524">
        <v>0</v>
      </c>
      <c r="H26" s="1524">
        <v>0</v>
      </c>
      <c r="I26" s="1524">
        <v>0</v>
      </c>
      <c r="J26" s="1716" t="s">
        <v>1023</v>
      </c>
      <c r="K26" s="1524">
        <v>669.02410243865779</v>
      </c>
      <c r="L26" s="1525">
        <v>0</v>
      </c>
      <c r="M26" s="1526">
        <v>669.02410243865779</v>
      </c>
      <c r="N26" s="1716">
        <v>0</v>
      </c>
      <c r="O26" s="1244"/>
    </row>
    <row r="27" spans="1:15" ht="16.5" customHeight="1" x14ac:dyDescent="0.2">
      <c r="A27" s="1522">
        <v>116</v>
      </c>
      <c r="B27" s="1523" t="s">
        <v>719</v>
      </c>
      <c r="C27" s="1524">
        <v>2759.5580783413379</v>
      </c>
      <c r="D27" s="1524">
        <v>88.207999999999998</v>
      </c>
      <c r="E27" s="1524">
        <v>2671.3500783413378</v>
      </c>
      <c r="F27" s="1716">
        <v>3.1964538341232654E-2</v>
      </c>
      <c r="G27" s="1524">
        <v>1091.9538069992457</v>
      </c>
      <c r="H27" s="1524">
        <v>296.94385290999998</v>
      </c>
      <c r="I27" s="1524">
        <v>795.00995408924564</v>
      </c>
      <c r="J27" s="1716">
        <v>0.27193810855975625</v>
      </c>
      <c r="K27" s="1524">
        <v>3851.5118853405838</v>
      </c>
      <c r="L27" s="1525">
        <v>385.15185291</v>
      </c>
      <c r="M27" s="1526">
        <v>3466.3600324305839</v>
      </c>
      <c r="N27" s="1716">
        <v>0.10000017249744032</v>
      </c>
      <c r="O27" s="1244"/>
    </row>
    <row r="28" spans="1:15" ht="16.5" hidden="1" customHeight="1" x14ac:dyDescent="0.2">
      <c r="A28" s="1522">
        <v>115</v>
      </c>
      <c r="B28" s="1523" t="s">
        <v>688</v>
      </c>
      <c r="C28" s="1524">
        <v>0</v>
      </c>
      <c r="D28" s="1524">
        <v>0</v>
      </c>
      <c r="E28" s="1524">
        <v>0</v>
      </c>
      <c r="F28" s="1716" t="s">
        <v>1023</v>
      </c>
      <c r="G28" s="1524">
        <v>0</v>
      </c>
      <c r="H28" s="1524">
        <v>0</v>
      </c>
      <c r="I28" s="1524">
        <v>0</v>
      </c>
      <c r="J28" s="1716" t="s">
        <v>1023</v>
      </c>
      <c r="K28" s="1524">
        <v>0</v>
      </c>
      <c r="L28" s="1525">
        <v>0</v>
      </c>
      <c r="M28" s="1526">
        <v>0</v>
      </c>
      <c r="N28" s="1716" t="s">
        <v>1023</v>
      </c>
      <c r="O28" s="1244"/>
    </row>
    <row r="29" spans="1:15" ht="16.5" hidden="1" customHeight="1" x14ac:dyDescent="0.2">
      <c r="A29" s="1522">
        <v>112</v>
      </c>
      <c r="B29" s="1523" t="s">
        <v>241</v>
      </c>
      <c r="C29" s="1524">
        <v>0</v>
      </c>
      <c r="D29" s="1524">
        <v>0</v>
      </c>
      <c r="E29" s="1524">
        <v>0</v>
      </c>
      <c r="F29" s="1716" t="s">
        <v>1023</v>
      </c>
      <c r="G29" s="1524">
        <v>0</v>
      </c>
      <c r="H29" s="1524">
        <v>0</v>
      </c>
      <c r="I29" s="1524">
        <v>0</v>
      </c>
      <c r="J29" s="1716" t="s">
        <v>1023</v>
      </c>
      <c r="K29" s="1524">
        <v>0</v>
      </c>
      <c r="L29" s="1525">
        <v>0</v>
      </c>
      <c r="M29" s="1526">
        <v>0</v>
      </c>
      <c r="N29" s="1716" t="s">
        <v>1023</v>
      </c>
    </row>
    <row r="30" spans="1:15" ht="16.5" hidden="1" customHeight="1" x14ac:dyDescent="0.2">
      <c r="A30" s="1522">
        <v>110</v>
      </c>
      <c r="B30" s="1523" t="s">
        <v>720</v>
      </c>
      <c r="C30" s="1524">
        <v>0</v>
      </c>
      <c r="D30" s="1524">
        <v>0</v>
      </c>
      <c r="E30" s="1524">
        <v>0</v>
      </c>
      <c r="F30" s="1716" t="s">
        <v>1023</v>
      </c>
      <c r="G30" s="1524">
        <v>0</v>
      </c>
      <c r="H30" s="1524">
        <v>0</v>
      </c>
      <c r="I30" s="1524">
        <v>0</v>
      </c>
      <c r="J30" s="1716" t="s">
        <v>1023</v>
      </c>
      <c r="K30" s="1524">
        <v>0</v>
      </c>
      <c r="L30" s="1525">
        <v>0</v>
      </c>
      <c r="M30" s="1526">
        <v>0</v>
      </c>
      <c r="N30" s="1716" t="s">
        <v>1023</v>
      </c>
    </row>
    <row r="31" spans="1:15" ht="16.5" hidden="1" customHeight="1" x14ac:dyDescent="0.2">
      <c r="A31" s="1522">
        <v>114</v>
      </c>
      <c r="B31" s="1523" t="s">
        <v>314</v>
      </c>
      <c r="C31" s="1524">
        <v>0</v>
      </c>
      <c r="D31" s="1524">
        <v>0</v>
      </c>
      <c r="E31" s="1524">
        <v>0</v>
      </c>
      <c r="F31" s="1716" t="s">
        <v>1023</v>
      </c>
      <c r="G31" s="1524">
        <v>0</v>
      </c>
      <c r="H31" s="1524">
        <v>0</v>
      </c>
      <c r="I31" s="1524">
        <v>0</v>
      </c>
      <c r="J31" s="1716" t="s">
        <v>1023</v>
      </c>
      <c r="K31" s="1524">
        <v>0</v>
      </c>
      <c r="L31" s="1525">
        <v>0</v>
      </c>
      <c r="M31" s="1526">
        <v>0</v>
      </c>
      <c r="N31" s="1716" t="s">
        <v>1023</v>
      </c>
    </row>
    <row r="32" spans="1:15" ht="16.5" customHeight="1" x14ac:dyDescent="0.2">
      <c r="A32" s="1522">
        <v>117</v>
      </c>
      <c r="B32" s="1523" t="s">
        <v>370</v>
      </c>
      <c r="C32" s="1524">
        <v>1718.2415262776651</v>
      </c>
      <c r="D32" s="1524">
        <v>68.635999999999996</v>
      </c>
      <c r="E32" s="1524">
        <v>1649.6055262776651</v>
      </c>
      <c r="F32" s="1717">
        <v>3.9945490171390798E-2</v>
      </c>
      <c r="G32" s="1524">
        <v>150.54227910617348</v>
      </c>
      <c r="H32" s="1524">
        <v>0</v>
      </c>
      <c r="I32" s="1524">
        <v>150.54227910617348</v>
      </c>
      <c r="J32" s="1716">
        <v>0</v>
      </c>
      <c r="K32" s="1524">
        <v>1868.7838053838386</v>
      </c>
      <c r="L32" s="1525">
        <v>68.635999999999996</v>
      </c>
      <c r="M32" s="1526">
        <v>1800.1478053838387</v>
      </c>
      <c r="N32" s="1716">
        <v>3.6727629917524096E-2</v>
      </c>
    </row>
    <row r="33" spans="1:15" ht="16.5" hidden="1" customHeight="1" x14ac:dyDescent="0.2">
      <c r="A33" s="1522">
        <v>119</v>
      </c>
      <c r="B33" s="1523" t="s">
        <v>874</v>
      </c>
      <c r="C33" s="1524">
        <v>0</v>
      </c>
      <c r="D33" s="1524">
        <v>0</v>
      </c>
      <c r="E33" s="1524">
        <v>0</v>
      </c>
      <c r="F33" s="1716">
        <v>0</v>
      </c>
      <c r="G33" s="1524">
        <v>0</v>
      </c>
      <c r="H33" s="1524">
        <v>0</v>
      </c>
      <c r="I33" s="1524">
        <v>0</v>
      </c>
      <c r="J33" s="1716">
        <v>0</v>
      </c>
      <c r="K33" s="1524">
        <v>0</v>
      </c>
      <c r="L33" s="1525">
        <v>0</v>
      </c>
      <c r="M33" s="1526">
        <v>0</v>
      </c>
      <c r="N33" s="1716">
        <v>0</v>
      </c>
    </row>
    <row r="34" spans="1:15" ht="16.5" customHeight="1" x14ac:dyDescent="0.2">
      <c r="A34" s="1522">
        <v>120</v>
      </c>
      <c r="B34" s="1523" t="s">
        <v>718</v>
      </c>
      <c r="C34" s="1524">
        <v>211.72344449981628</v>
      </c>
      <c r="D34" s="1524">
        <v>0</v>
      </c>
      <c r="E34" s="1524">
        <v>211.72344449981628</v>
      </c>
      <c r="F34" s="1716">
        <v>0</v>
      </c>
      <c r="G34" s="1524">
        <v>400</v>
      </c>
      <c r="H34" s="1524">
        <v>29.861459279999998</v>
      </c>
      <c r="I34" s="1524">
        <v>370.13854071999998</v>
      </c>
      <c r="J34" s="1716">
        <v>7.4653648199999992E-2</v>
      </c>
      <c r="K34" s="1524">
        <v>611.72344449981631</v>
      </c>
      <c r="L34" s="1525">
        <v>29.861459279999998</v>
      </c>
      <c r="M34" s="1526">
        <v>581.86198521981635</v>
      </c>
      <c r="N34" s="1716">
        <v>4.8815293166369671E-2</v>
      </c>
    </row>
    <row r="35" spans="1:15" ht="16.5" customHeight="1" x14ac:dyDescent="0.2">
      <c r="A35" s="1522">
        <v>121</v>
      </c>
      <c r="B35" s="1523" t="s">
        <v>721</v>
      </c>
      <c r="C35" s="1524">
        <v>3000</v>
      </c>
      <c r="D35" s="1524">
        <v>0</v>
      </c>
      <c r="E35" s="1524">
        <v>3000</v>
      </c>
      <c r="F35" s="1716">
        <v>0</v>
      </c>
      <c r="G35" s="1524">
        <v>1024.3719355418614</v>
      </c>
      <c r="H35" s="1524">
        <v>243.14668582000004</v>
      </c>
      <c r="I35" s="1524">
        <v>781.22524972186136</v>
      </c>
      <c r="J35" s="1716">
        <v>0.23736172124959953</v>
      </c>
      <c r="K35" s="1524">
        <v>4024.3719355418616</v>
      </c>
      <c r="L35" s="1525">
        <v>243.14668582000004</v>
      </c>
      <c r="M35" s="1526">
        <v>3781.2252497218615</v>
      </c>
      <c r="N35" s="1716">
        <v>6.0418542250683285E-2</v>
      </c>
    </row>
    <row r="36" spans="1:15" ht="16.5" customHeight="1" x14ac:dyDescent="0.2">
      <c r="A36" s="1522">
        <v>122</v>
      </c>
      <c r="B36" s="1523" t="s">
        <v>722</v>
      </c>
      <c r="C36" s="1524">
        <v>1000</v>
      </c>
      <c r="D36" s="1524">
        <v>72.16</v>
      </c>
      <c r="E36" s="1524">
        <v>927.84</v>
      </c>
      <c r="F36" s="1716">
        <v>7.2160000000000002E-2</v>
      </c>
      <c r="G36" s="1524">
        <v>500</v>
      </c>
      <c r="H36" s="1524">
        <v>0</v>
      </c>
      <c r="I36" s="1524">
        <v>500</v>
      </c>
      <c r="J36" s="1716">
        <v>0</v>
      </c>
      <c r="K36" s="1524">
        <v>1500</v>
      </c>
      <c r="L36" s="1525">
        <v>72.16</v>
      </c>
      <c r="M36" s="1526">
        <v>1427.84</v>
      </c>
      <c r="N36" s="1716">
        <v>4.8106666666666666E-2</v>
      </c>
    </row>
    <row r="37" spans="1:15" ht="16.5" customHeight="1" x14ac:dyDescent="0.2">
      <c r="B37" s="1527" t="s">
        <v>29</v>
      </c>
      <c r="C37" s="1528">
        <v>105431.61781188675</v>
      </c>
      <c r="D37" s="1528">
        <v>4299.4960000000001</v>
      </c>
      <c r="E37" s="1528">
        <v>101132.12181188678</v>
      </c>
      <c r="F37" s="1718">
        <v>4.0779949025075653E-2</v>
      </c>
      <c r="G37" s="1528">
        <v>70287.745207924512</v>
      </c>
      <c r="H37" s="1528">
        <v>24178.732900270006</v>
      </c>
      <c r="I37" s="1528">
        <v>46109.012307654513</v>
      </c>
      <c r="J37" s="1718">
        <v>0.34399642254485069</v>
      </c>
      <c r="K37" s="1528">
        <v>175719.36301981125</v>
      </c>
      <c r="L37" s="1528">
        <v>28478.228900269998</v>
      </c>
      <c r="M37" s="1528">
        <v>147241.1341195413</v>
      </c>
      <c r="N37" s="1718">
        <v>0.16206653843298566</v>
      </c>
    </row>
    <row r="38" spans="1:15" ht="10.5" customHeight="1" x14ac:dyDescent="0.2">
      <c r="B38" s="1529"/>
      <c r="C38" s="1524"/>
      <c r="D38" s="1524"/>
      <c r="E38" s="1524"/>
      <c r="F38" s="1530"/>
      <c r="G38" s="1524"/>
      <c r="H38" s="1524"/>
      <c r="I38" s="1524"/>
      <c r="J38" s="1531"/>
      <c r="K38" s="1524"/>
      <c r="L38" s="1524"/>
      <c r="M38" s="1524"/>
      <c r="N38" s="1531"/>
    </row>
    <row r="39" spans="1:15" ht="16.5" customHeight="1" x14ac:dyDescent="0.2">
      <c r="B39" s="1532" t="s">
        <v>723</v>
      </c>
      <c r="C39" s="1524">
        <v>2108.6323562377352</v>
      </c>
      <c r="D39" s="1524">
        <v>85.989919999999998</v>
      </c>
      <c r="E39" s="1524">
        <v>2022.6424362377356</v>
      </c>
      <c r="F39" s="1716">
        <v>4.0779949025075653E-2</v>
      </c>
      <c r="G39" s="1524">
        <v>1405.7549041584903</v>
      </c>
      <c r="H39" s="1524">
        <v>483.57465800540012</v>
      </c>
      <c r="I39" s="1524">
        <v>922.18024615309025</v>
      </c>
      <c r="J39" s="1716">
        <v>0.34399642254485069</v>
      </c>
      <c r="K39" s="1524">
        <v>3514.387260396225</v>
      </c>
      <c r="L39" s="1524">
        <v>569.56457800539999</v>
      </c>
      <c r="M39" s="1524">
        <v>2944.8226823908258</v>
      </c>
      <c r="N39" s="1716">
        <v>0.16206653843298566</v>
      </c>
    </row>
    <row r="40" spans="1:15" ht="10.5" customHeight="1" x14ac:dyDescent="0.2">
      <c r="B40" s="1533"/>
      <c r="C40" s="1534"/>
      <c r="D40" s="1534"/>
      <c r="E40" s="1534"/>
      <c r="F40" s="1530"/>
      <c r="G40" s="1534"/>
      <c r="H40" s="1534"/>
      <c r="I40" s="1534"/>
      <c r="J40" s="1531"/>
      <c r="K40" s="1534"/>
      <c r="L40" s="1534"/>
      <c r="M40" s="1534"/>
      <c r="N40" s="1531"/>
    </row>
    <row r="41" spans="1:15" ht="16.5" customHeight="1" x14ac:dyDescent="0.2">
      <c r="B41" s="1532" t="s">
        <v>724</v>
      </c>
      <c r="C41" s="1524">
        <v>4217.2647124754703</v>
      </c>
      <c r="D41" s="1524">
        <v>171.97984</v>
      </c>
      <c r="E41" s="1524">
        <v>4045.2848724754713</v>
      </c>
      <c r="F41" s="1716">
        <v>4.0779949025075653E-2</v>
      </c>
      <c r="G41" s="1524">
        <v>2811.5098083169805</v>
      </c>
      <c r="H41" s="1524">
        <v>967.14931601080025</v>
      </c>
      <c r="I41" s="1524">
        <v>1844.3604923061805</v>
      </c>
      <c r="J41" s="1716">
        <v>0.34399642254485069</v>
      </c>
      <c r="K41" s="1524">
        <v>7028.7745207924499</v>
      </c>
      <c r="L41" s="1524">
        <v>1139.1291560108</v>
      </c>
      <c r="M41" s="1524">
        <v>5889.6453647816516</v>
      </c>
      <c r="N41" s="1716">
        <v>0.16206653843298566</v>
      </c>
    </row>
    <row r="42" spans="1:15" ht="10.5" customHeight="1" x14ac:dyDescent="0.2">
      <c r="B42" s="1522"/>
      <c r="C42" s="1534"/>
      <c r="D42" s="1534"/>
      <c r="E42" s="1534"/>
      <c r="F42" s="1530"/>
      <c r="G42" s="1534"/>
      <c r="H42" s="1534"/>
      <c r="I42" s="1534"/>
      <c r="J42" s="1531"/>
      <c r="K42" s="1534"/>
      <c r="L42" s="1534"/>
      <c r="M42" s="1534"/>
      <c r="N42" s="1531"/>
    </row>
    <row r="43" spans="1:15" ht="16.5" customHeight="1" thickBot="1" x14ac:dyDescent="0.25">
      <c r="B43" s="1535" t="s">
        <v>29</v>
      </c>
      <c r="C43" s="1536">
        <v>111757.51488059996</v>
      </c>
      <c r="D43" s="1536">
        <v>4557.46576</v>
      </c>
      <c r="E43" s="1536">
        <v>107200.04912059999</v>
      </c>
      <c r="F43" s="1719">
        <v>4.0779949025075653E-2</v>
      </c>
      <c r="G43" s="1536">
        <v>74505.009920399985</v>
      </c>
      <c r="H43" s="1536">
        <v>25629.456874286207</v>
      </c>
      <c r="I43" s="1536">
        <v>48875.553046113782</v>
      </c>
      <c r="J43" s="1719">
        <v>0.34399642254485069</v>
      </c>
      <c r="K43" s="1536">
        <v>186262.52480099993</v>
      </c>
      <c r="L43" s="1536">
        <v>30186.922634286198</v>
      </c>
      <c r="M43" s="1536">
        <v>156075.60216671377</v>
      </c>
      <c r="N43" s="1719">
        <v>0.16206653843298566</v>
      </c>
    </row>
    <row r="44" spans="1:15" ht="13.5" thickTop="1" x14ac:dyDescent="0.2">
      <c r="D44" s="1537"/>
      <c r="H44" s="1538"/>
    </row>
    <row r="45" spans="1:15" x14ac:dyDescent="0.2">
      <c r="D45" s="1537"/>
    </row>
    <row r="46" spans="1:15" x14ac:dyDescent="0.2">
      <c r="B46" s="1539" t="s">
        <v>821</v>
      </c>
      <c r="J46" s="1720"/>
      <c r="N46" s="757"/>
    </row>
    <row r="47" spans="1:15" s="1244" customFormat="1" x14ac:dyDescent="0.2">
      <c r="A47" s="680"/>
      <c r="B47" s="1540" t="s">
        <v>822</v>
      </c>
      <c r="C47" s="1537"/>
      <c r="D47" s="1537"/>
      <c r="E47" s="1537"/>
      <c r="F47" s="1243"/>
      <c r="G47" s="1537"/>
      <c r="H47" s="1537"/>
      <c r="K47" s="1537"/>
      <c r="L47" s="1537"/>
      <c r="M47" s="1537"/>
      <c r="O47" s="680"/>
    </row>
    <row r="48" spans="1:15" s="1244" customFormat="1" x14ac:dyDescent="0.2">
      <c r="A48" s="680"/>
      <c r="B48" s="1540"/>
      <c r="C48" s="1537"/>
      <c r="D48" s="1537"/>
      <c r="E48" s="1537"/>
      <c r="F48" s="1243"/>
      <c r="G48" s="1537"/>
      <c r="H48" s="1537"/>
      <c r="I48" s="1537"/>
      <c r="K48" s="1537"/>
      <c r="L48" s="1537"/>
      <c r="M48" s="1537"/>
      <c r="O48" s="680"/>
    </row>
    <row r="49" spans="1:15" s="1244" customFormat="1" x14ac:dyDescent="0.2">
      <c r="A49" s="680"/>
      <c r="B49" s="680"/>
      <c r="C49" s="1537"/>
      <c r="D49" s="1537"/>
      <c r="E49" s="1537"/>
      <c r="F49" s="1243"/>
      <c r="G49" s="1537"/>
      <c r="H49" s="1537"/>
      <c r="I49" s="1537"/>
      <c r="K49" s="1537"/>
      <c r="L49" s="1537"/>
      <c r="M49" s="1537"/>
      <c r="O49" s="680"/>
    </row>
    <row r="50" spans="1:15" s="1244" customFormat="1" x14ac:dyDescent="0.2">
      <c r="A50" s="680"/>
      <c r="B50" s="680"/>
      <c r="C50" s="1537"/>
      <c r="D50" s="1537"/>
      <c r="E50" s="1537"/>
      <c r="F50" s="1243"/>
      <c r="G50" s="1537"/>
      <c r="H50" s="1537"/>
      <c r="I50" s="1537"/>
      <c r="K50" s="1537"/>
      <c r="L50" s="1537"/>
      <c r="M50" s="1537"/>
      <c r="O50" s="680"/>
    </row>
  </sheetData>
  <mergeCells count="10">
    <mergeCell ref="A1:N1"/>
    <mergeCell ref="A2:N2"/>
    <mergeCell ref="A3:N3"/>
    <mergeCell ref="A4:N4"/>
    <mergeCell ref="A5:N5"/>
    <mergeCell ref="B7:B9"/>
    <mergeCell ref="C7:N7"/>
    <mergeCell ref="C8:F8"/>
    <mergeCell ref="G8:J8"/>
    <mergeCell ref="K8:N8"/>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85FA-89BA-4CD5-8962-2FECC92F2477}">
  <sheetPr codeName="Hoja8">
    <tabColor theme="0"/>
    <pageSetUpPr fitToPage="1"/>
  </sheetPr>
  <dimension ref="A1:XFD84"/>
  <sheetViews>
    <sheetView showGridLines="0" zoomScale="80" zoomScaleNormal="80" workbookViewId="0">
      <selection activeCell="B32" sqref="B32"/>
    </sheetView>
  </sheetViews>
  <sheetFormatPr baseColWidth="10" defaultColWidth="11.5703125" defaultRowHeight="15" x14ac:dyDescent="0.25"/>
  <cols>
    <col min="1" max="2" width="7.7109375" style="1697" customWidth="1"/>
    <col min="3" max="3" width="2.7109375" style="1697" customWidth="1"/>
    <col min="4" max="5" width="11.7109375" style="1697" hidden="1" customWidth="1"/>
    <col min="6" max="6" width="2.7109375" style="1697" hidden="1" customWidth="1"/>
    <col min="7" max="8" width="11.7109375" style="1697" hidden="1" customWidth="1"/>
    <col min="9" max="9" width="2.7109375" style="1697" hidden="1" customWidth="1"/>
    <col min="10" max="11" width="11.7109375" style="1697" hidden="1" customWidth="1"/>
    <col min="12" max="12" width="2.7109375" style="1697" hidden="1" customWidth="1"/>
    <col min="13" max="14" width="11.7109375" style="1697" hidden="1" customWidth="1"/>
    <col min="15" max="15" width="2.7109375" style="1697" hidden="1" customWidth="1"/>
    <col min="16" max="17" width="11.7109375" style="1697" hidden="1" customWidth="1"/>
    <col min="18" max="18" width="2.7109375" style="1697" hidden="1" customWidth="1"/>
    <col min="19" max="20" width="11.7109375" style="1697" hidden="1" customWidth="1"/>
    <col min="21" max="21" width="2.7109375" style="1697" hidden="1" customWidth="1"/>
    <col min="22" max="22" width="11.28515625" style="1697" hidden="1" customWidth="1"/>
    <col min="23" max="23" width="11.7109375" style="1697" hidden="1" customWidth="1"/>
    <col min="24" max="24" width="2.7109375" style="1697" hidden="1" customWidth="1"/>
    <col min="25" max="25" width="11.28515625" style="1697" hidden="1" customWidth="1"/>
    <col min="26" max="26" width="11.7109375" style="1697" hidden="1" customWidth="1"/>
    <col min="27" max="27" width="2.7109375" style="1697" hidden="1" customWidth="1"/>
    <col min="28" max="28" width="11.28515625" style="1697" hidden="1" customWidth="1"/>
    <col min="29" max="29" width="11.7109375" style="1697" hidden="1" customWidth="1"/>
    <col min="30" max="30" width="2.7109375" style="1697" customWidth="1"/>
    <col min="31" max="32" width="11.42578125" style="1697" customWidth="1"/>
    <col min="33" max="33" width="2.7109375" style="1697" customWidth="1"/>
    <col min="34" max="35" width="13.5703125" style="1697" customWidth="1"/>
    <col min="36" max="36" width="2.7109375" style="1697" customWidth="1"/>
    <col min="37" max="38" width="13.42578125" style="1697" customWidth="1"/>
    <col min="39" max="39" width="2.7109375" style="1697" customWidth="1"/>
    <col min="40" max="41" width="11.7109375" style="1697" customWidth="1"/>
    <col min="42" max="42" width="2.7109375" style="1697" customWidth="1"/>
    <col min="43" max="44" width="9.7109375" style="1697" customWidth="1"/>
    <col min="45" max="45" width="2.7109375" style="1697" customWidth="1"/>
    <col min="46" max="47" width="9.7109375" style="1697" customWidth="1"/>
    <col min="48" max="48" width="2.7109375" style="1697" customWidth="1"/>
    <col min="49" max="50" width="9.7109375" style="1697" customWidth="1"/>
    <col min="51" max="16384" width="11.5703125" style="1697"/>
  </cols>
  <sheetData>
    <row r="1" spans="1:16384" s="1064" customFormat="1" x14ac:dyDescent="0.25">
      <c r="A1" s="1882" t="s">
        <v>741</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row>
    <row r="2" spans="1:16384" s="1246" customFormat="1" x14ac:dyDescent="0.25">
      <c r="A2" s="1882" t="s">
        <v>0</v>
      </c>
      <c r="B2" s="1882"/>
      <c r="C2" s="1882"/>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c r="AR2" s="1882"/>
      <c r="AS2" s="1882"/>
      <c r="AT2" s="1882"/>
      <c r="AU2" s="1882"/>
      <c r="AV2" s="1882"/>
      <c r="AW2" s="1882"/>
      <c r="AX2" s="1882"/>
      <c r="AY2" s="1882"/>
      <c r="AZ2" s="1882"/>
      <c r="BA2" s="1882"/>
      <c r="BB2" s="1882"/>
      <c r="BC2" s="1882"/>
      <c r="BD2" s="1882"/>
      <c r="BE2" s="1882"/>
      <c r="BF2" s="1882"/>
      <c r="BG2" s="1882"/>
      <c r="BH2" s="1882"/>
      <c r="BI2" s="1882"/>
      <c r="BJ2" s="1882"/>
      <c r="BK2" s="1882"/>
      <c r="BL2" s="1882"/>
      <c r="BM2" s="1882"/>
      <c r="BN2" s="1882"/>
      <c r="BO2" s="1882"/>
      <c r="BP2" s="1882"/>
      <c r="BQ2" s="1882"/>
      <c r="BR2" s="1882"/>
      <c r="BS2" s="1882"/>
      <c r="BT2" s="1882"/>
      <c r="BU2" s="1882"/>
      <c r="BV2" s="1882"/>
      <c r="BW2" s="1882"/>
      <c r="BX2" s="1882"/>
      <c r="BY2" s="1882"/>
      <c r="BZ2" s="1882"/>
      <c r="CA2" s="1882"/>
      <c r="CB2" s="1882"/>
      <c r="CC2" s="1882"/>
      <c r="CD2" s="1882"/>
      <c r="CE2" s="1882"/>
      <c r="CF2" s="1882"/>
      <c r="CG2" s="1882"/>
      <c r="CH2" s="1882"/>
      <c r="CI2" s="1882"/>
      <c r="CJ2" s="1882"/>
      <c r="CK2" s="1882"/>
      <c r="CL2" s="1882"/>
      <c r="CM2" s="1882"/>
      <c r="CN2" s="1882"/>
      <c r="CO2" s="1882"/>
      <c r="CP2" s="1882"/>
      <c r="CQ2" s="1882"/>
      <c r="CR2" s="1882"/>
      <c r="CS2" s="1882"/>
      <c r="CT2" s="1882"/>
      <c r="CU2" s="1882"/>
      <c r="CV2" s="1882"/>
      <c r="CW2" s="1882"/>
      <c r="CX2" s="1882"/>
      <c r="CY2" s="1882"/>
      <c r="CZ2" s="1882"/>
      <c r="DA2" s="1882"/>
      <c r="DB2" s="1882"/>
      <c r="DC2" s="1882"/>
      <c r="DD2" s="1882"/>
      <c r="DE2" s="1882"/>
      <c r="DF2" s="1882"/>
      <c r="DG2" s="1882"/>
      <c r="DH2" s="1882"/>
      <c r="DI2" s="1882"/>
      <c r="DJ2" s="1882"/>
      <c r="DK2" s="1882"/>
      <c r="DL2" s="1882"/>
      <c r="DM2" s="1882"/>
      <c r="DN2" s="1882"/>
      <c r="DO2" s="1882"/>
      <c r="DP2" s="1882"/>
      <c r="DQ2" s="1882"/>
      <c r="DR2" s="1882"/>
      <c r="DS2" s="1882"/>
      <c r="DT2" s="1882"/>
      <c r="DU2" s="1882"/>
      <c r="DV2" s="1882"/>
      <c r="DW2" s="1882"/>
      <c r="DX2" s="1882"/>
      <c r="DY2" s="1882"/>
      <c r="DZ2" s="1882"/>
      <c r="EA2" s="1882"/>
      <c r="EB2" s="1882"/>
      <c r="EC2" s="1882"/>
      <c r="ED2" s="1882"/>
      <c r="EE2" s="1882"/>
      <c r="EF2" s="1882"/>
      <c r="EG2" s="1882"/>
      <c r="EH2" s="1882"/>
      <c r="EI2" s="1882"/>
      <c r="EJ2" s="1882"/>
      <c r="EK2" s="1882"/>
      <c r="EL2" s="1882"/>
      <c r="EM2" s="1882"/>
      <c r="EN2" s="1882"/>
      <c r="EO2" s="1882"/>
      <c r="EP2" s="1882"/>
      <c r="EQ2" s="1882"/>
      <c r="ER2" s="1882"/>
      <c r="ES2" s="1882"/>
      <c r="ET2" s="1882"/>
      <c r="EU2" s="1882"/>
      <c r="EV2" s="1882"/>
      <c r="EW2" s="1882"/>
      <c r="EX2" s="1882"/>
      <c r="EY2" s="1882"/>
      <c r="EZ2" s="1882"/>
      <c r="FA2" s="1882"/>
      <c r="FB2" s="1882"/>
      <c r="FC2" s="1882"/>
      <c r="FD2" s="1882"/>
      <c r="FE2" s="1882"/>
      <c r="FF2" s="1882"/>
      <c r="FG2" s="1882"/>
      <c r="FH2" s="1882"/>
      <c r="FI2" s="1882"/>
      <c r="FJ2" s="1882"/>
      <c r="FK2" s="1882"/>
      <c r="FL2" s="1882"/>
      <c r="FM2" s="1882"/>
      <c r="FN2" s="1882"/>
      <c r="FO2" s="1882"/>
      <c r="FP2" s="1882"/>
      <c r="FQ2" s="1882"/>
      <c r="FR2" s="1882"/>
      <c r="FS2" s="1882"/>
      <c r="FT2" s="1882"/>
      <c r="FU2" s="1882"/>
      <c r="FV2" s="1882"/>
      <c r="FW2" s="1882"/>
      <c r="FX2" s="1882"/>
      <c r="FY2" s="1882"/>
      <c r="FZ2" s="1882"/>
      <c r="GA2" s="1882"/>
      <c r="GB2" s="1882"/>
      <c r="GC2" s="1882"/>
      <c r="GD2" s="1882"/>
      <c r="GE2" s="1882"/>
      <c r="GF2" s="1882"/>
      <c r="GG2" s="1882"/>
      <c r="GH2" s="1882"/>
      <c r="GI2" s="1882"/>
      <c r="GJ2" s="1882"/>
      <c r="GK2" s="1882"/>
      <c r="GL2" s="1882"/>
      <c r="GM2" s="1882"/>
      <c r="GN2" s="1882"/>
      <c r="GO2" s="1882"/>
      <c r="GP2" s="1882"/>
      <c r="GQ2" s="1882"/>
      <c r="GR2" s="1882"/>
      <c r="GS2" s="1882"/>
      <c r="GT2" s="1882"/>
      <c r="GU2" s="1882"/>
      <c r="GV2" s="1882"/>
      <c r="GW2" s="1882"/>
      <c r="GX2" s="1882"/>
      <c r="GY2" s="1882"/>
      <c r="GZ2" s="1882"/>
      <c r="HA2" s="1882"/>
      <c r="HB2" s="1882"/>
      <c r="HC2" s="1882"/>
      <c r="HD2" s="1882"/>
      <c r="HE2" s="1882"/>
      <c r="HF2" s="1882"/>
      <c r="HG2" s="1882"/>
      <c r="HH2" s="1882"/>
      <c r="HI2" s="1882"/>
      <c r="HJ2" s="1882"/>
      <c r="HK2" s="1882"/>
      <c r="HL2" s="1882"/>
      <c r="HM2" s="1882"/>
      <c r="HN2" s="1882"/>
      <c r="HO2" s="1882"/>
      <c r="HP2" s="1882"/>
      <c r="HQ2" s="1882"/>
      <c r="HR2" s="1882"/>
      <c r="HS2" s="1882"/>
      <c r="HT2" s="1882"/>
      <c r="HU2" s="1882"/>
      <c r="HV2" s="1882"/>
      <c r="HW2" s="1882"/>
      <c r="HX2" s="1882"/>
      <c r="HY2" s="1882"/>
      <c r="HZ2" s="1882"/>
      <c r="IA2" s="1882"/>
      <c r="IB2" s="1882"/>
      <c r="IC2" s="1882"/>
      <c r="ID2" s="1882"/>
      <c r="IE2" s="1882"/>
      <c r="IF2" s="1882"/>
      <c r="IG2" s="1882"/>
      <c r="IH2" s="1882"/>
      <c r="II2" s="1882"/>
      <c r="IJ2" s="1882"/>
      <c r="IK2" s="1882"/>
      <c r="IL2" s="1882"/>
      <c r="IM2" s="1882"/>
      <c r="IN2" s="1882"/>
      <c r="IO2" s="1882"/>
      <c r="IP2" s="1882"/>
      <c r="IQ2" s="1882"/>
      <c r="IR2" s="1882"/>
      <c r="IS2" s="1882"/>
      <c r="IT2" s="1882"/>
      <c r="IU2" s="1882"/>
      <c r="IV2" s="1882"/>
      <c r="IW2" s="1882"/>
      <c r="IX2" s="1882"/>
      <c r="IY2" s="1882"/>
      <c r="IZ2" s="1882"/>
      <c r="JA2" s="1882"/>
      <c r="JB2" s="1882"/>
      <c r="JC2" s="1882"/>
      <c r="JD2" s="1882"/>
      <c r="JE2" s="1882"/>
      <c r="JF2" s="1882"/>
      <c r="JG2" s="1882"/>
      <c r="JH2" s="1882"/>
      <c r="JI2" s="1882"/>
      <c r="JJ2" s="1882"/>
      <c r="JK2" s="1882"/>
      <c r="JL2" s="1882"/>
      <c r="JM2" s="1882"/>
      <c r="JN2" s="1882"/>
      <c r="JO2" s="1882"/>
      <c r="JP2" s="1882"/>
      <c r="JQ2" s="1882"/>
      <c r="JR2" s="1882"/>
      <c r="JS2" s="1882"/>
      <c r="JT2" s="1882"/>
      <c r="JU2" s="1882"/>
      <c r="JV2" s="1882"/>
      <c r="JW2" s="1882"/>
      <c r="JX2" s="1882"/>
      <c r="JY2" s="1882"/>
      <c r="JZ2" s="1882"/>
      <c r="KA2" s="1882"/>
      <c r="KB2" s="1882"/>
      <c r="KC2" s="1882"/>
      <c r="KD2" s="1882"/>
      <c r="KE2" s="1882"/>
      <c r="KF2" s="1882"/>
      <c r="KG2" s="1882"/>
      <c r="KH2" s="1882"/>
      <c r="KI2" s="1882"/>
      <c r="KJ2" s="1882"/>
      <c r="KK2" s="1882"/>
      <c r="KL2" s="1882"/>
      <c r="KM2" s="1882"/>
      <c r="KN2" s="1882"/>
      <c r="KO2" s="1882"/>
      <c r="KP2" s="1882"/>
      <c r="KQ2" s="1882"/>
      <c r="KR2" s="1882"/>
      <c r="KS2" s="1882"/>
      <c r="KT2" s="1882"/>
      <c r="KU2" s="1882"/>
      <c r="KV2" s="1882"/>
      <c r="KW2" s="1882"/>
      <c r="KX2" s="1882"/>
      <c r="KY2" s="1882"/>
      <c r="KZ2" s="1882"/>
      <c r="LA2" s="1882"/>
      <c r="LB2" s="1882"/>
      <c r="LC2" s="1882"/>
      <c r="LD2" s="1882"/>
      <c r="LE2" s="1882"/>
      <c r="LF2" s="1882"/>
      <c r="LG2" s="1882"/>
      <c r="LH2" s="1882"/>
      <c r="LI2" s="1882"/>
      <c r="LJ2" s="1882"/>
      <c r="LK2" s="1882"/>
      <c r="LL2" s="1882"/>
      <c r="LM2" s="1882"/>
      <c r="LN2" s="1882"/>
      <c r="LO2" s="1882"/>
      <c r="LP2" s="1882"/>
      <c r="LQ2" s="1882"/>
      <c r="LR2" s="1882"/>
      <c r="LS2" s="1882"/>
      <c r="LT2" s="1882"/>
      <c r="LU2" s="1882"/>
      <c r="LV2" s="1882"/>
      <c r="LW2" s="1882"/>
      <c r="LX2" s="1882"/>
      <c r="LY2" s="1882"/>
      <c r="LZ2" s="1882"/>
      <c r="MA2" s="1882"/>
      <c r="MB2" s="1882"/>
      <c r="MC2" s="1882"/>
      <c r="MD2" s="1882"/>
      <c r="ME2" s="1882"/>
      <c r="MF2" s="1882"/>
      <c r="MG2" s="1882"/>
      <c r="MH2" s="1882"/>
      <c r="MI2" s="1882"/>
      <c r="MJ2" s="1882"/>
      <c r="MK2" s="1882"/>
      <c r="ML2" s="1882"/>
      <c r="MM2" s="1882"/>
      <c r="MN2" s="1882"/>
      <c r="MO2" s="1882"/>
      <c r="MP2" s="1882"/>
      <c r="MQ2" s="1882"/>
      <c r="MR2" s="1882"/>
      <c r="MS2" s="1882"/>
      <c r="MT2" s="1882"/>
      <c r="MU2" s="1882"/>
      <c r="MV2" s="1882"/>
      <c r="MW2" s="1882"/>
      <c r="MX2" s="1882"/>
      <c r="MY2" s="1882"/>
      <c r="MZ2" s="1882"/>
      <c r="NA2" s="1882"/>
      <c r="NB2" s="1882"/>
      <c r="NC2" s="1882"/>
      <c r="ND2" s="1882"/>
      <c r="NE2" s="1882"/>
      <c r="NF2" s="1882"/>
      <c r="NG2" s="1882"/>
      <c r="NH2" s="1882"/>
      <c r="NI2" s="1882"/>
      <c r="NJ2" s="1882"/>
      <c r="NK2" s="1882"/>
      <c r="NL2" s="1882"/>
      <c r="NM2" s="1882"/>
      <c r="NN2" s="1882"/>
      <c r="NO2" s="1882"/>
      <c r="NP2" s="1882"/>
      <c r="NQ2" s="1882"/>
      <c r="NR2" s="1882"/>
      <c r="NS2" s="1882"/>
      <c r="NT2" s="1882"/>
      <c r="NU2" s="1882"/>
      <c r="NV2" s="1882"/>
      <c r="NW2" s="1882"/>
      <c r="NX2" s="1882"/>
      <c r="NY2" s="1882"/>
      <c r="NZ2" s="1882"/>
      <c r="OA2" s="1882"/>
      <c r="OB2" s="1882"/>
      <c r="OC2" s="1882"/>
      <c r="OD2" s="1882"/>
      <c r="OE2" s="1882"/>
      <c r="OF2" s="1882"/>
      <c r="OG2" s="1882"/>
      <c r="OH2" s="1882"/>
      <c r="OI2" s="1882"/>
      <c r="OJ2" s="1882"/>
      <c r="OK2" s="1882"/>
      <c r="OL2" s="1882"/>
      <c r="OM2" s="1882"/>
      <c r="ON2" s="1882"/>
      <c r="OO2" s="1882"/>
      <c r="OP2" s="1882"/>
      <c r="OQ2" s="1882"/>
      <c r="OR2" s="1882"/>
      <c r="OS2" s="1882"/>
      <c r="OT2" s="1882"/>
      <c r="OU2" s="1882"/>
      <c r="OV2" s="1882"/>
      <c r="OW2" s="1882"/>
      <c r="OX2" s="1882"/>
      <c r="OY2" s="1882"/>
      <c r="OZ2" s="1882"/>
      <c r="PA2" s="1882"/>
      <c r="PB2" s="1882"/>
      <c r="PC2" s="1882"/>
      <c r="PD2" s="1882"/>
      <c r="PE2" s="1882"/>
      <c r="PF2" s="1882"/>
      <c r="PG2" s="1882"/>
      <c r="PH2" s="1882"/>
      <c r="PI2" s="1882"/>
      <c r="PJ2" s="1882"/>
      <c r="PK2" s="1882"/>
      <c r="PL2" s="1882"/>
      <c r="PM2" s="1882"/>
      <c r="PN2" s="1882"/>
      <c r="PO2" s="1882"/>
      <c r="PP2" s="1882"/>
      <c r="PQ2" s="1882"/>
      <c r="PR2" s="1882"/>
      <c r="PS2" s="1882"/>
      <c r="PT2" s="1882"/>
      <c r="PU2" s="1882"/>
      <c r="PV2" s="1882"/>
      <c r="PW2" s="1882"/>
      <c r="PX2" s="1882"/>
      <c r="PY2" s="1882"/>
      <c r="PZ2" s="1882"/>
      <c r="QA2" s="1882"/>
      <c r="QB2" s="1882"/>
      <c r="QC2" s="1882"/>
      <c r="QD2" s="1882"/>
      <c r="QE2" s="1882"/>
      <c r="QF2" s="1882"/>
      <c r="QG2" s="1882"/>
      <c r="QH2" s="1882"/>
      <c r="QI2" s="1882"/>
      <c r="QJ2" s="1882"/>
      <c r="QK2" s="1882"/>
      <c r="QL2" s="1882"/>
      <c r="QM2" s="1882"/>
      <c r="QN2" s="1882"/>
      <c r="QO2" s="1882"/>
      <c r="QP2" s="1882"/>
      <c r="QQ2" s="1882"/>
      <c r="QR2" s="1882"/>
      <c r="QS2" s="1882"/>
      <c r="QT2" s="1882"/>
      <c r="QU2" s="1882"/>
      <c r="QV2" s="1882"/>
      <c r="QW2" s="1882"/>
      <c r="QX2" s="1882"/>
      <c r="QY2" s="1882"/>
      <c r="QZ2" s="1882"/>
      <c r="RA2" s="1882"/>
      <c r="RB2" s="1882"/>
      <c r="RC2" s="1882"/>
      <c r="RD2" s="1882"/>
      <c r="RE2" s="1882"/>
      <c r="RF2" s="1882"/>
      <c r="RG2" s="1882"/>
      <c r="RH2" s="1882"/>
      <c r="RI2" s="1882"/>
      <c r="RJ2" s="1882"/>
      <c r="RK2" s="1882"/>
      <c r="RL2" s="1882"/>
      <c r="RM2" s="1882"/>
      <c r="RN2" s="1882"/>
      <c r="RO2" s="1882"/>
      <c r="RP2" s="1882"/>
      <c r="RQ2" s="1882"/>
      <c r="RR2" s="1882"/>
      <c r="RS2" s="1882"/>
      <c r="RT2" s="1882"/>
      <c r="RU2" s="1882"/>
      <c r="RV2" s="1882"/>
      <c r="RW2" s="1882"/>
      <c r="RX2" s="1882"/>
      <c r="RY2" s="1882"/>
      <c r="RZ2" s="1882"/>
      <c r="SA2" s="1882"/>
      <c r="SB2" s="1882"/>
      <c r="SC2" s="1882"/>
      <c r="SD2" s="1882"/>
      <c r="SE2" s="1882"/>
      <c r="SF2" s="1882"/>
      <c r="SG2" s="1882"/>
      <c r="SH2" s="1882"/>
      <c r="SI2" s="1882"/>
      <c r="SJ2" s="1882"/>
      <c r="SK2" s="1882"/>
      <c r="SL2" s="1882"/>
      <c r="SM2" s="1882"/>
      <c r="SN2" s="1882"/>
      <c r="SO2" s="1882"/>
      <c r="SP2" s="1882"/>
      <c r="SQ2" s="1882"/>
      <c r="SR2" s="1882"/>
      <c r="SS2" s="1882"/>
      <c r="ST2" s="1882"/>
      <c r="SU2" s="1882"/>
      <c r="SV2" s="1882"/>
      <c r="SW2" s="1882"/>
      <c r="SX2" s="1882"/>
      <c r="SY2" s="1882"/>
      <c r="SZ2" s="1882"/>
      <c r="TA2" s="1882"/>
      <c r="TB2" s="1882"/>
      <c r="TC2" s="1882"/>
      <c r="TD2" s="1882"/>
      <c r="TE2" s="1882"/>
      <c r="TF2" s="1882"/>
      <c r="TG2" s="1882"/>
      <c r="TH2" s="1882"/>
      <c r="TI2" s="1882"/>
      <c r="TJ2" s="1882"/>
      <c r="TK2" s="1882"/>
      <c r="TL2" s="1882"/>
      <c r="TM2" s="1882"/>
      <c r="TN2" s="1882"/>
      <c r="TO2" s="1882"/>
      <c r="TP2" s="1882"/>
      <c r="TQ2" s="1882"/>
      <c r="TR2" s="1882"/>
      <c r="TS2" s="1882"/>
      <c r="TT2" s="1882"/>
      <c r="TU2" s="1882"/>
      <c r="TV2" s="1882"/>
      <c r="TW2" s="1882"/>
      <c r="TX2" s="1882"/>
      <c r="TY2" s="1882"/>
      <c r="TZ2" s="1882"/>
      <c r="UA2" s="1882"/>
      <c r="UB2" s="1882"/>
      <c r="UC2" s="1882"/>
      <c r="UD2" s="1882"/>
      <c r="UE2" s="1882"/>
      <c r="UF2" s="1882"/>
      <c r="UG2" s="1882"/>
      <c r="UH2" s="1882"/>
      <c r="UI2" s="1882"/>
      <c r="UJ2" s="1882"/>
      <c r="UK2" s="1882"/>
      <c r="UL2" s="1882"/>
      <c r="UM2" s="1882"/>
      <c r="UN2" s="1882"/>
      <c r="UO2" s="1882"/>
      <c r="UP2" s="1882"/>
      <c r="UQ2" s="1882"/>
      <c r="UR2" s="1882"/>
      <c r="US2" s="1882"/>
      <c r="UT2" s="1882"/>
      <c r="UU2" s="1882"/>
      <c r="UV2" s="1882"/>
      <c r="UW2" s="1882"/>
      <c r="UX2" s="1882"/>
      <c r="UY2" s="1882"/>
      <c r="UZ2" s="1882"/>
      <c r="VA2" s="1882"/>
      <c r="VB2" s="1882"/>
      <c r="VC2" s="1882"/>
      <c r="VD2" s="1882"/>
      <c r="VE2" s="1882"/>
      <c r="VF2" s="1882"/>
      <c r="VG2" s="1882"/>
      <c r="VH2" s="1882"/>
      <c r="VI2" s="1882"/>
      <c r="VJ2" s="1882"/>
      <c r="VK2" s="1882"/>
      <c r="VL2" s="1882"/>
      <c r="VM2" s="1882"/>
      <c r="VN2" s="1882"/>
      <c r="VO2" s="1882"/>
      <c r="VP2" s="1882"/>
      <c r="VQ2" s="1882"/>
      <c r="VR2" s="1882"/>
      <c r="VS2" s="1882"/>
      <c r="VT2" s="1882"/>
      <c r="VU2" s="1882"/>
      <c r="VV2" s="1882"/>
      <c r="VW2" s="1882"/>
      <c r="VX2" s="1882"/>
      <c r="VY2" s="1882"/>
      <c r="VZ2" s="1882"/>
      <c r="WA2" s="1882"/>
      <c r="WB2" s="1882"/>
      <c r="WC2" s="1882"/>
      <c r="WD2" s="1882"/>
      <c r="WE2" s="1882"/>
      <c r="WF2" s="1882"/>
      <c r="WG2" s="1882"/>
      <c r="WH2" s="1882"/>
      <c r="WI2" s="1882"/>
      <c r="WJ2" s="1882"/>
      <c r="WK2" s="1882"/>
      <c r="WL2" s="1882"/>
      <c r="WM2" s="1882"/>
      <c r="WN2" s="1882"/>
      <c r="WO2" s="1882"/>
      <c r="WP2" s="1882"/>
      <c r="WQ2" s="1882"/>
      <c r="WR2" s="1882"/>
      <c r="WS2" s="1882"/>
      <c r="WT2" s="1882"/>
      <c r="WU2" s="1882"/>
      <c r="WV2" s="1882"/>
      <c r="WW2" s="1882"/>
      <c r="WX2" s="1882"/>
      <c r="WY2" s="1882"/>
      <c r="WZ2" s="1882"/>
      <c r="XA2" s="1882"/>
      <c r="XB2" s="1882"/>
      <c r="XC2" s="1882"/>
      <c r="XD2" s="1882"/>
      <c r="XE2" s="1882"/>
      <c r="XF2" s="1882"/>
      <c r="XG2" s="1882"/>
      <c r="XH2" s="1882"/>
      <c r="XI2" s="1882"/>
      <c r="XJ2" s="1882"/>
      <c r="XK2" s="1882"/>
      <c r="XL2" s="1882"/>
      <c r="XM2" s="1882"/>
      <c r="XN2" s="1882"/>
      <c r="XO2" s="1882"/>
      <c r="XP2" s="1882"/>
      <c r="XQ2" s="1882"/>
      <c r="XR2" s="1882"/>
      <c r="XS2" s="1882"/>
      <c r="XT2" s="1882"/>
      <c r="XU2" s="1882"/>
      <c r="XV2" s="1882"/>
      <c r="XW2" s="1882"/>
      <c r="XX2" s="1882"/>
      <c r="XY2" s="1882"/>
      <c r="XZ2" s="1882"/>
      <c r="YA2" s="1882"/>
      <c r="YB2" s="1882"/>
      <c r="YC2" s="1882"/>
      <c r="YD2" s="1882"/>
      <c r="YE2" s="1882"/>
      <c r="YF2" s="1882"/>
      <c r="YG2" s="1882"/>
      <c r="YH2" s="1882"/>
      <c r="YI2" s="1882"/>
      <c r="YJ2" s="1882"/>
      <c r="YK2" s="1882"/>
      <c r="YL2" s="1882"/>
      <c r="YM2" s="1882"/>
      <c r="YN2" s="1882"/>
      <c r="YO2" s="1882"/>
      <c r="YP2" s="1882"/>
      <c r="YQ2" s="1882"/>
      <c r="YR2" s="1882"/>
      <c r="YS2" s="1882"/>
      <c r="YT2" s="1882"/>
      <c r="YU2" s="1882"/>
      <c r="YV2" s="1882"/>
      <c r="YW2" s="1882"/>
      <c r="YX2" s="1882"/>
      <c r="YY2" s="1882"/>
      <c r="YZ2" s="1882"/>
      <c r="ZA2" s="1882"/>
      <c r="ZB2" s="1882"/>
      <c r="ZC2" s="1882"/>
      <c r="ZD2" s="1882"/>
      <c r="ZE2" s="1882"/>
      <c r="ZF2" s="1882"/>
      <c r="ZG2" s="1882"/>
      <c r="ZH2" s="1882"/>
      <c r="ZI2" s="1882"/>
      <c r="ZJ2" s="1882"/>
      <c r="ZK2" s="1882"/>
      <c r="ZL2" s="1882"/>
      <c r="ZM2" s="1882"/>
      <c r="ZN2" s="1882"/>
      <c r="ZO2" s="1882"/>
      <c r="ZP2" s="1882"/>
      <c r="ZQ2" s="1882"/>
      <c r="ZR2" s="1882"/>
      <c r="ZS2" s="1882"/>
      <c r="ZT2" s="1882"/>
      <c r="ZU2" s="1882"/>
      <c r="ZV2" s="1882"/>
      <c r="ZW2" s="1882"/>
      <c r="ZX2" s="1882"/>
      <c r="ZY2" s="1882"/>
      <c r="ZZ2" s="1882"/>
      <c r="AAA2" s="1882"/>
      <c r="AAB2" s="1882"/>
      <c r="AAC2" s="1882"/>
      <c r="AAD2" s="1882"/>
      <c r="AAE2" s="1882"/>
      <c r="AAF2" s="1882"/>
      <c r="AAG2" s="1882"/>
      <c r="AAH2" s="1882"/>
      <c r="AAI2" s="1882"/>
      <c r="AAJ2" s="1882"/>
      <c r="AAK2" s="1882"/>
      <c r="AAL2" s="1882"/>
      <c r="AAM2" s="1882"/>
      <c r="AAN2" s="1882"/>
      <c r="AAO2" s="1882"/>
      <c r="AAP2" s="1882"/>
      <c r="AAQ2" s="1882"/>
      <c r="AAR2" s="1882"/>
      <c r="AAS2" s="1882"/>
      <c r="AAT2" s="1882"/>
      <c r="AAU2" s="1882"/>
      <c r="AAV2" s="1882"/>
      <c r="AAW2" s="1882"/>
      <c r="AAX2" s="1882"/>
      <c r="AAY2" s="1882"/>
      <c r="AAZ2" s="1882"/>
      <c r="ABA2" s="1882"/>
      <c r="ABB2" s="1882"/>
      <c r="ABC2" s="1882"/>
      <c r="ABD2" s="1882"/>
      <c r="ABE2" s="1882"/>
      <c r="ABF2" s="1882"/>
      <c r="ABG2" s="1882"/>
      <c r="ABH2" s="1882"/>
      <c r="ABI2" s="1882"/>
      <c r="ABJ2" s="1882"/>
      <c r="ABK2" s="1882"/>
      <c r="ABL2" s="1882"/>
      <c r="ABM2" s="1882"/>
      <c r="ABN2" s="1882"/>
      <c r="ABO2" s="1882"/>
      <c r="ABP2" s="1882"/>
      <c r="ABQ2" s="1882"/>
      <c r="ABR2" s="1882"/>
      <c r="ABS2" s="1882"/>
      <c r="ABT2" s="1882"/>
      <c r="ABU2" s="1882"/>
      <c r="ABV2" s="1882"/>
      <c r="ABW2" s="1882"/>
      <c r="ABX2" s="1882"/>
      <c r="ABY2" s="1882"/>
      <c r="ABZ2" s="1882"/>
      <c r="ACA2" s="1882"/>
      <c r="ACB2" s="1882"/>
      <c r="ACC2" s="1882"/>
      <c r="ACD2" s="1882"/>
      <c r="ACE2" s="1882"/>
      <c r="ACF2" s="1882"/>
      <c r="ACG2" s="1882"/>
      <c r="ACH2" s="1882"/>
      <c r="ACI2" s="1882"/>
      <c r="ACJ2" s="1882"/>
      <c r="ACK2" s="1882"/>
      <c r="ACL2" s="1882"/>
      <c r="ACM2" s="1882"/>
      <c r="ACN2" s="1882"/>
      <c r="ACO2" s="1882"/>
      <c r="ACP2" s="1882"/>
      <c r="ACQ2" s="1882"/>
      <c r="ACR2" s="1882"/>
      <c r="ACS2" s="1882"/>
      <c r="ACT2" s="1882"/>
      <c r="ACU2" s="1882"/>
      <c r="ACV2" s="1882"/>
      <c r="ACW2" s="1882"/>
      <c r="ACX2" s="1882"/>
      <c r="ACY2" s="1882"/>
      <c r="ACZ2" s="1882"/>
      <c r="ADA2" s="1882"/>
      <c r="ADB2" s="1882"/>
      <c r="ADC2" s="1882"/>
      <c r="ADD2" s="1882"/>
      <c r="ADE2" s="1882"/>
      <c r="ADF2" s="1882"/>
      <c r="ADG2" s="1882"/>
      <c r="ADH2" s="1882"/>
      <c r="ADI2" s="1882"/>
      <c r="ADJ2" s="1882"/>
      <c r="ADK2" s="1882"/>
      <c r="ADL2" s="1882"/>
      <c r="ADM2" s="1882"/>
      <c r="ADN2" s="1882"/>
      <c r="ADO2" s="1882"/>
      <c r="ADP2" s="1882"/>
      <c r="ADQ2" s="1882"/>
      <c r="ADR2" s="1882"/>
      <c r="ADS2" s="1882"/>
      <c r="ADT2" s="1882"/>
      <c r="ADU2" s="1882"/>
      <c r="ADV2" s="1882"/>
      <c r="ADW2" s="1882"/>
      <c r="ADX2" s="1882"/>
      <c r="ADY2" s="1882"/>
      <c r="ADZ2" s="1882"/>
      <c r="AEA2" s="1882"/>
      <c r="AEB2" s="1882"/>
      <c r="AEC2" s="1882"/>
      <c r="AED2" s="1882"/>
      <c r="AEE2" s="1882"/>
      <c r="AEF2" s="1882"/>
      <c r="AEG2" s="1882"/>
      <c r="AEH2" s="1882"/>
      <c r="AEI2" s="1882"/>
      <c r="AEJ2" s="1882"/>
      <c r="AEK2" s="1882"/>
      <c r="AEL2" s="1882"/>
      <c r="AEM2" s="1882"/>
      <c r="AEN2" s="1882"/>
      <c r="AEO2" s="1882"/>
      <c r="AEP2" s="1882"/>
      <c r="AEQ2" s="1882"/>
      <c r="AER2" s="1882"/>
      <c r="AES2" s="1882"/>
      <c r="AET2" s="1882"/>
      <c r="AEU2" s="1882"/>
      <c r="AEV2" s="1882"/>
      <c r="AEW2" s="1882"/>
      <c r="AEX2" s="1882"/>
      <c r="AEY2" s="1882"/>
      <c r="AEZ2" s="1882"/>
      <c r="AFA2" s="1882"/>
      <c r="AFB2" s="1882"/>
      <c r="AFC2" s="1882"/>
      <c r="AFD2" s="1882"/>
      <c r="AFE2" s="1882"/>
      <c r="AFF2" s="1882"/>
      <c r="AFG2" s="1882"/>
      <c r="AFH2" s="1882"/>
      <c r="AFI2" s="1882"/>
      <c r="AFJ2" s="1882"/>
      <c r="AFK2" s="1882"/>
      <c r="AFL2" s="1882"/>
      <c r="AFM2" s="1882"/>
      <c r="AFN2" s="1882"/>
      <c r="AFO2" s="1882"/>
      <c r="AFP2" s="1882"/>
      <c r="AFQ2" s="1882"/>
      <c r="AFR2" s="1882"/>
      <c r="AFS2" s="1882"/>
      <c r="AFT2" s="1882"/>
      <c r="AFU2" s="1882"/>
      <c r="AFV2" s="1882"/>
      <c r="AFW2" s="1882"/>
      <c r="AFX2" s="1882"/>
      <c r="AFY2" s="1882"/>
      <c r="AFZ2" s="1882"/>
      <c r="AGA2" s="1882"/>
      <c r="AGB2" s="1882"/>
      <c r="AGC2" s="1882"/>
      <c r="AGD2" s="1882"/>
      <c r="AGE2" s="1882"/>
      <c r="AGF2" s="1882"/>
      <c r="AGG2" s="1882"/>
      <c r="AGH2" s="1882"/>
      <c r="AGI2" s="1882"/>
      <c r="AGJ2" s="1882"/>
      <c r="AGK2" s="1882"/>
      <c r="AGL2" s="1882"/>
      <c r="AGM2" s="1882"/>
      <c r="AGN2" s="1882"/>
      <c r="AGO2" s="1882"/>
      <c r="AGP2" s="1882"/>
      <c r="AGQ2" s="1882"/>
      <c r="AGR2" s="1882"/>
      <c r="AGS2" s="1882"/>
      <c r="AGT2" s="1882"/>
      <c r="AGU2" s="1882"/>
      <c r="AGV2" s="1882"/>
      <c r="AGW2" s="1882"/>
      <c r="AGX2" s="1882"/>
      <c r="AGY2" s="1882"/>
      <c r="AGZ2" s="1882"/>
      <c r="AHA2" s="1882"/>
      <c r="AHB2" s="1882"/>
      <c r="AHC2" s="1882"/>
      <c r="AHD2" s="1882"/>
      <c r="AHE2" s="1882"/>
      <c r="AHF2" s="1882"/>
      <c r="AHG2" s="1882"/>
      <c r="AHH2" s="1882"/>
      <c r="AHI2" s="1882"/>
      <c r="AHJ2" s="1882"/>
      <c r="AHK2" s="1882"/>
      <c r="AHL2" s="1882"/>
      <c r="AHM2" s="1882"/>
      <c r="AHN2" s="1882"/>
      <c r="AHO2" s="1882"/>
      <c r="AHP2" s="1882"/>
      <c r="AHQ2" s="1882"/>
      <c r="AHR2" s="1882"/>
      <c r="AHS2" s="1882"/>
      <c r="AHT2" s="1882"/>
      <c r="AHU2" s="1882"/>
      <c r="AHV2" s="1882"/>
      <c r="AHW2" s="1882"/>
      <c r="AHX2" s="1882"/>
      <c r="AHY2" s="1882"/>
      <c r="AHZ2" s="1882"/>
      <c r="AIA2" s="1882"/>
      <c r="AIB2" s="1882"/>
      <c r="AIC2" s="1882"/>
      <c r="AID2" s="1882"/>
      <c r="AIE2" s="1882"/>
      <c r="AIF2" s="1882"/>
      <c r="AIG2" s="1882"/>
      <c r="AIH2" s="1882"/>
      <c r="AII2" s="1882"/>
      <c r="AIJ2" s="1882"/>
      <c r="AIK2" s="1882"/>
      <c r="AIL2" s="1882"/>
      <c r="AIM2" s="1882"/>
      <c r="AIN2" s="1882"/>
      <c r="AIO2" s="1882"/>
      <c r="AIP2" s="1882"/>
      <c r="AIQ2" s="1882"/>
      <c r="AIR2" s="1882"/>
      <c r="AIS2" s="1882"/>
      <c r="AIT2" s="1882"/>
      <c r="AIU2" s="1882"/>
      <c r="AIV2" s="1882"/>
      <c r="AIW2" s="1882"/>
      <c r="AIX2" s="1882"/>
      <c r="AIY2" s="1882"/>
      <c r="AIZ2" s="1882"/>
      <c r="AJA2" s="1882"/>
      <c r="AJB2" s="1882"/>
      <c r="AJC2" s="1882"/>
      <c r="AJD2" s="1882"/>
      <c r="AJE2" s="1882"/>
      <c r="AJF2" s="1882"/>
      <c r="AJG2" s="1882"/>
      <c r="AJH2" s="1882"/>
      <c r="AJI2" s="1882"/>
      <c r="AJJ2" s="1882"/>
      <c r="AJK2" s="1882"/>
      <c r="AJL2" s="1882"/>
      <c r="AJM2" s="1882"/>
      <c r="AJN2" s="1882"/>
      <c r="AJO2" s="1882"/>
      <c r="AJP2" s="1882"/>
      <c r="AJQ2" s="1882"/>
      <c r="AJR2" s="1882"/>
      <c r="AJS2" s="1882"/>
      <c r="AJT2" s="1882"/>
      <c r="AJU2" s="1882"/>
      <c r="AJV2" s="1882"/>
      <c r="AJW2" s="1882"/>
      <c r="AJX2" s="1882"/>
      <c r="AJY2" s="1882"/>
      <c r="AJZ2" s="1882"/>
      <c r="AKA2" s="1882"/>
      <c r="AKB2" s="1882"/>
      <c r="AKC2" s="1882"/>
      <c r="AKD2" s="1882"/>
      <c r="AKE2" s="1882"/>
      <c r="AKF2" s="1882"/>
      <c r="AKG2" s="1882"/>
      <c r="AKH2" s="1882"/>
      <c r="AKI2" s="1882"/>
      <c r="AKJ2" s="1882"/>
      <c r="AKK2" s="1882"/>
      <c r="AKL2" s="1882"/>
      <c r="AKM2" s="1882"/>
      <c r="AKN2" s="1882"/>
      <c r="AKO2" s="1882"/>
      <c r="AKP2" s="1882"/>
      <c r="AKQ2" s="1882"/>
      <c r="AKR2" s="1882"/>
      <c r="AKS2" s="1882"/>
      <c r="AKT2" s="1882"/>
      <c r="AKU2" s="1882"/>
      <c r="AKV2" s="1882"/>
      <c r="AKW2" s="1882"/>
      <c r="AKX2" s="1882"/>
      <c r="AKY2" s="1882"/>
      <c r="AKZ2" s="1882"/>
      <c r="ALA2" s="1882"/>
      <c r="ALB2" s="1882"/>
      <c r="ALC2" s="1882"/>
      <c r="ALD2" s="1882"/>
      <c r="ALE2" s="1882"/>
      <c r="ALF2" s="1882"/>
      <c r="ALG2" s="1882"/>
      <c r="ALH2" s="1882"/>
      <c r="ALI2" s="1882"/>
      <c r="ALJ2" s="1882"/>
      <c r="ALK2" s="1882"/>
      <c r="ALL2" s="1882"/>
      <c r="ALM2" s="1882"/>
      <c r="ALN2" s="1882"/>
      <c r="ALO2" s="1882"/>
      <c r="ALP2" s="1882"/>
      <c r="ALQ2" s="1882"/>
      <c r="ALR2" s="1882"/>
      <c r="ALS2" s="1882"/>
      <c r="ALT2" s="1882"/>
      <c r="ALU2" s="1882"/>
      <c r="ALV2" s="1882"/>
      <c r="ALW2" s="1882"/>
      <c r="ALX2" s="1882"/>
      <c r="ALY2" s="1882"/>
      <c r="ALZ2" s="1882"/>
      <c r="AMA2" s="1882"/>
      <c r="AMB2" s="1882"/>
      <c r="AMC2" s="1882"/>
      <c r="AMD2" s="1882"/>
      <c r="AME2" s="1882"/>
      <c r="AMF2" s="1882"/>
      <c r="AMG2" s="1882"/>
      <c r="AMH2" s="1882"/>
      <c r="AMI2" s="1882"/>
      <c r="AMJ2" s="1882"/>
      <c r="AMK2" s="1882"/>
      <c r="AML2" s="1882"/>
      <c r="AMM2" s="1882"/>
      <c r="AMN2" s="1882"/>
      <c r="AMO2" s="1882"/>
      <c r="AMP2" s="1882"/>
      <c r="AMQ2" s="1882"/>
      <c r="AMR2" s="1882"/>
      <c r="AMS2" s="1882"/>
      <c r="AMT2" s="1882"/>
      <c r="AMU2" s="1882"/>
      <c r="AMV2" s="1882"/>
      <c r="AMW2" s="1882"/>
      <c r="AMX2" s="1882"/>
      <c r="AMY2" s="1882"/>
      <c r="AMZ2" s="1882"/>
      <c r="ANA2" s="1882"/>
      <c r="ANB2" s="1882"/>
      <c r="ANC2" s="1882"/>
      <c r="AND2" s="1882"/>
      <c r="ANE2" s="1882"/>
      <c r="ANF2" s="1882"/>
      <c r="ANG2" s="1882"/>
      <c r="ANH2" s="1882"/>
      <c r="ANI2" s="1882"/>
      <c r="ANJ2" s="1882"/>
      <c r="ANK2" s="1882"/>
      <c r="ANL2" s="1882"/>
      <c r="ANM2" s="1882"/>
      <c r="ANN2" s="1882"/>
      <c r="ANO2" s="1882"/>
      <c r="ANP2" s="1882"/>
      <c r="ANQ2" s="1882"/>
      <c r="ANR2" s="1882"/>
      <c r="ANS2" s="1882"/>
      <c r="ANT2" s="1882"/>
      <c r="ANU2" s="1882"/>
      <c r="ANV2" s="1882"/>
      <c r="ANW2" s="1882"/>
      <c r="ANX2" s="1882"/>
      <c r="ANY2" s="1882"/>
      <c r="ANZ2" s="1882"/>
      <c r="AOA2" s="1882"/>
      <c r="AOB2" s="1882"/>
      <c r="AOC2" s="1882"/>
      <c r="AOD2" s="1882"/>
      <c r="AOE2" s="1882"/>
      <c r="AOF2" s="1882"/>
      <c r="AOG2" s="1882"/>
      <c r="AOH2" s="1882"/>
      <c r="AOI2" s="1882"/>
      <c r="AOJ2" s="1882"/>
      <c r="AOK2" s="1882"/>
      <c r="AOL2" s="1882"/>
      <c r="AOM2" s="1882"/>
      <c r="AON2" s="1882"/>
      <c r="AOO2" s="1882"/>
      <c r="AOP2" s="1882"/>
      <c r="AOQ2" s="1882"/>
      <c r="AOR2" s="1882"/>
      <c r="AOS2" s="1882"/>
      <c r="AOT2" s="1882"/>
      <c r="AOU2" s="1882"/>
      <c r="AOV2" s="1882"/>
      <c r="AOW2" s="1882"/>
      <c r="AOX2" s="1882"/>
      <c r="AOY2" s="1882"/>
      <c r="AOZ2" s="1882"/>
      <c r="APA2" s="1882"/>
      <c r="APB2" s="1882"/>
      <c r="APC2" s="1882"/>
      <c r="APD2" s="1882"/>
      <c r="APE2" s="1882"/>
      <c r="APF2" s="1882"/>
      <c r="APG2" s="1882"/>
      <c r="APH2" s="1882"/>
      <c r="API2" s="1882"/>
      <c r="APJ2" s="1882"/>
      <c r="APK2" s="1882"/>
      <c r="APL2" s="1882"/>
      <c r="APM2" s="1882"/>
      <c r="APN2" s="1882"/>
      <c r="APO2" s="1882"/>
      <c r="APP2" s="1882"/>
      <c r="APQ2" s="1882"/>
      <c r="APR2" s="1882"/>
      <c r="APS2" s="1882"/>
      <c r="APT2" s="1882"/>
      <c r="APU2" s="1882"/>
      <c r="APV2" s="1882"/>
      <c r="APW2" s="1882"/>
      <c r="APX2" s="1882"/>
      <c r="APY2" s="1882"/>
      <c r="APZ2" s="1882"/>
      <c r="AQA2" s="1882"/>
      <c r="AQB2" s="1882"/>
      <c r="AQC2" s="1882"/>
      <c r="AQD2" s="1882"/>
      <c r="AQE2" s="1882"/>
      <c r="AQF2" s="1882"/>
      <c r="AQG2" s="1882"/>
      <c r="AQH2" s="1882"/>
      <c r="AQI2" s="1882"/>
      <c r="AQJ2" s="1882"/>
      <c r="AQK2" s="1882"/>
      <c r="AQL2" s="1882"/>
      <c r="AQM2" s="1882"/>
      <c r="AQN2" s="1882"/>
      <c r="AQO2" s="1882"/>
      <c r="AQP2" s="1882"/>
      <c r="AQQ2" s="1882"/>
      <c r="AQR2" s="1882"/>
      <c r="AQS2" s="1882"/>
      <c r="AQT2" s="1882"/>
      <c r="AQU2" s="1882"/>
      <c r="AQV2" s="1882"/>
      <c r="AQW2" s="1882"/>
      <c r="AQX2" s="1882"/>
      <c r="AQY2" s="1882"/>
      <c r="AQZ2" s="1882"/>
      <c r="ARA2" s="1882"/>
      <c r="ARB2" s="1882"/>
      <c r="ARC2" s="1882"/>
      <c r="ARD2" s="1882"/>
      <c r="ARE2" s="1882"/>
      <c r="ARF2" s="1882"/>
      <c r="ARG2" s="1882"/>
      <c r="ARH2" s="1882"/>
      <c r="ARI2" s="1882"/>
      <c r="ARJ2" s="1882"/>
      <c r="ARK2" s="1882"/>
      <c r="ARL2" s="1882"/>
      <c r="ARM2" s="1882"/>
      <c r="ARN2" s="1882"/>
      <c r="ARO2" s="1882"/>
      <c r="ARP2" s="1882"/>
      <c r="ARQ2" s="1882"/>
      <c r="ARR2" s="1882"/>
      <c r="ARS2" s="1882"/>
      <c r="ART2" s="1882"/>
      <c r="ARU2" s="1882"/>
      <c r="ARV2" s="1882"/>
      <c r="ARW2" s="1882"/>
      <c r="ARX2" s="1882"/>
      <c r="ARY2" s="1882"/>
      <c r="ARZ2" s="1882"/>
      <c r="ASA2" s="1882"/>
      <c r="ASB2" s="1882"/>
      <c r="ASC2" s="1882"/>
      <c r="ASD2" s="1882"/>
      <c r="ASE2" s="1882"/>
      <c r="ASF2" s="1882"/>
      <c r="ASG2" s="1882"/>
      <c r="ASH2" s="1882"/>
      <c r="ASI2" s="1882"/>
      <c r="ASJ2" s="1882"/>
      <c r="ASK2" s="1882"/>
      <c r="ASL2" s="1882"/>
      <c r="ASM2" s="1882"/>
      <c r="ASN2" s="1882"/>
      <c r="ASO2" s="1882"/>
      <c r="ASP2" s="1882"/>
      <c r="ASQ2" s="1882"/>
      <c r="ASR2" s="1882"/>
      <c r="ASS2" s="1882"/>
      <c r="AST2" s="1882"/>
      <c r="ASU2" s="1882"/>
      <c r="ASV2" s="1882"/>
      <c r="ASW2" s="1882"/>
      <c r="ASX2" s="1882"/>
      <c r="ASY2" s="1882"/>
      <c r="ASZ2" s="1882"/>
      <c r="ATA2" s="1882"/>
      <c r="ATB2" s="1882"/>
      <c r="ATC2" s="1882"/>
      <c r="ATD2" s="1882"/>
      <c r="ATE2" s="1882"/>
      <c r="ATF2" s="1882"/>
      <c r="ATG2" s="1882"/>
      <c r="ATH2" s="1882"/>
      <c r="ATI2" s="1882"/>
      <c r="ATJ2" s="1882"/>
      <c r="ATK2" s="1882"/>
      <c r="ATL2" s="1882"/>
      <c r="ATM2" s="1882"/>
      <c r="ATN2" s="1882"/>
      <c r="ATO2" s="1882"/>
      <c r="ATP2" s="1882"/>
      <c r="ATQ2" s="1882"/>
      <c r="ATR2" s="1882"/>
      <c r="ATS2" s="1882"/>
      <c r="ATT2" s="1882"/>
      <c r="ATU2" s="1882"/>
      <c r="ATV2" s="1882"/>
      <c r="ATW2" s="1882"/>
      <c r="ATX2" s="1882"/>
      <c r="ATY2" s="1882"/>
      <c r="ATZ2" s="1882"/>
      <c r="AUA2" s="1882"/>
      <c r="AUB2" s="1882"/>
      <c r="AUC2" s="1882"/>
      <c r="AUD2" s="1882"/>
      <c r="AUE2" s="1882"/>
      <c r="AUF2" s="1882"/>
      <c r="AUG2" s="1882"/>
      <c r="AUH2" s="1882"/>
      <c r="AUI2" s="1882"/>
      <c r="AUJ2" s="1882"/>
      <c r="AUK2" s="1882"/>
      <c r="AUL2" s="1882"/>
      <c r="AUM2" s="1882"/>
      <c r="AUN2" s="1882"/>
      <c r="AUO2" s="1882"/>
      <c r="AUP2" s="1882"/>
      <c r="AUQ2" s="1882"/>
      <c r="AUR2" s="1882"/>
      <c r="AUS2" s="1882"/>
      <c r="AUT2" s="1882"/>
      <c r="AUU2" s="1882"/>
      <c r="AUV2" s="1882"/>
      <c r="AUW2" s="1882"/>
      <c r="AUX2" s="1882"/>
      <c r="AUY2" s="1882"/>
      <c r="AUZ2" s="1882"/>
      <c r="AVA2" s="1882"/>
      <c r="AVB2" s="1882"/>
      <c r="AVC2" s="1882"/>
      <c r="AVD2" s="1882"/>
      <c r="AVE2" s="1882"/>
      <c r="AVF2" s="1882"/>
      <c r="AVG2" s="1882"/>
      <c r="AVH2" s="1882"/>
      <c r="AVI2" s="1882"/>
      <c r="AVJ2" s="1882"/>
      <c r="AVK2" s="1882"/>
      <c r="AVL2" s="1882"/>
      <c r="AVM2" s="1882"/>
      <c r="AVN2" s="1882"/>
      <c r="AVO2" s="1882"/>
      <c r="AVP2" s="1882"/>
      <c r="AVQ2" s="1882"/>
      <c r="AVR2" s="1882"/>
      <c r="AVS2" s="1882"/>
      <c r="AVT2" s="1882"/>
      <c r="AVU2" s="1882"/>
      <c r="AVV2" s="1882"/>
      <c r="AVW2" s="1882"/>
      <c r="AVX2" s="1882"/>
      <c r="AVY2" s="1882"/>
      <c r="AVZ2" s="1882"/>
      <c r="AWA2" s="1882"/>
      <c r="AWB2" s="1882"/>
      <c r="AWC2" s="1882"/>
      <c r="AWD2" s="1882"/>
      <c r="AWE2" s="1882"/>
      <c r="AWF2" s="1882"/>
      <c r="AWG2" s="1882"/>
      <c r="AWH2" s="1882"/>
      <c r="AWI2" s="1882"/>
      <c r="AWJ2" s="1882"/>
      <c r="AWK2" s="1882"/>
      <c r="AWL2" s="1882"/>
      <c r="AWM2" s="1882"/>
      <c r="AWN2" s="1882"/>
      <c r="AWO2" s="1882"/>
      <c r="AWP2" s="1882"/>
      <c r="AWQ2" s="1882"/>
      <c r="AWR2" s="1882"/>
      <c r="AWS2" s="1882"/>
      <c r="AWT2" s="1882"/>
      <c r="AWU2" s="1882"/>
      <c r="AWV2" s="1882"/>
      <c r="AWW2" s="1882"/>
      <c r="AWX2" s="1882"/>
      <c r="AWY2" s="1882"/>
      <c r="AWZ2" s="1882"/>
      <c r="AXA2" s="1882"/>
      <c r="AXB2" s="1882"/>
      <c r="AXC2" s="1882"/>
      <c r="AXD2" s="1882"/>
      <c r="AXE2" s="1882"/>
      <c r="AXF2" s="1882"/>
      <c r="AXG2" s="1882"/>
      <c r="AXH2" s="1882"/>
      <c r="AXI2" s="1882"/>
      <c r="AXJ2" s="1882"/>
      <c r="AXK2" s="1882"/>
      <c r="AXL2" s="1882"/>
      <c r="AXM2" s="1882"/>
      <c r="AXN2" s="1882"/>
      <c r="AXO2" s="1882"/>
      <c r="AXP2" s="1882"/>
      <c r="AXQ2" s="1882"/>
      <c r="AXR2" s="1882"/>
      <c r="AXS2" s="1882"/>
      <c r="AXT2" s="1882"/>
      <c r="AXU2" s="1882"/>
      <c r="AXV2" s="1882"/>
      <c r="AXW2" s="1882"/>
      <c r="AXX2" s="1882"/>
      <c r="AXY2" s="1882"/>
      <c r="AXZ2" s="1882"/>
      <c r="AYA2" s="1882"/>
      <c r="AYB2" s="1882"/>
      <c r="AYC2" s="1882"/>
      <c r="AYD2" s="1882"/>
      <c r="AYE2" s="1882"/>
      <c r="AYF2" s="1882"/>
      <c r="AYG2" s="1882"/>
      <c r="AYH2" s="1882"/>
      <c r="AYI2" s="1882"/>
      <c r="AYJ2" s="1882"/>
      <c r="AYK2" s="1882"/>
      <c r="AYL2" s="1882"/>
      <c r="AYM2" s="1882"/>
      <c r="AYN2" s="1882"/>
      <c r="AYO2" s="1882"/>
      <c r="AYP2" s="1882"/>
      <c r="AYQ2" s="1882"/>
      <c r="AYR2" s="1882"/>
      <c r="AYS2" s="1882"/>
      <c r="AYT2" s="1882"/>
      <c r="AYU2" s="1882"/>
      <c r="AYV2" s="1882"/>
      <c r="AYW2" s="1882"/>
      <c r="AYX2" s="1882"/>
      <c r="AYY2" s="1882"/>
      <c r="AYZ2" s="1882"/>
      <c r="AZA2" s="1882"/>
      <c r="AZB2" s="1882"/>
      <c r="AZC2" s="1882"/>
      <c r="AZD2" s="1882"/>
      <c r="AZE2" s="1882"/>
      <c r="AZF2" s="1882"/>
      <c r="AZG2" s="1882"/>
      <c r="AZH2" s="1882"/>
      <c r="AZI2" s="1882"/>
      <c r="AZJ2" s="1882"/>
      <c r="AZK2" s="1882"/>
      <c r="AZL2" s="1882"/>
      <c r="AZM2" s="1882"/>
      <c r="AZN2" s="1882"/>
      <c r="AZO2" s="1882"/>
      <c r="AZP2" s="1882"/>
      <c r="AZQ2" s="1882"/>
      <c r="AZR2" s="1882"/>
      <c r="AZS2" s="1882"/>
      <c r="AZT2" s="1882"/>
      <c r="AZU2" s="1882"/>
      <c r="AZV2" s="1882"/>
      <c r="AZW2" s="1882"/>
      <c r="AZX2" s="1882"/>
      <c r="AZY2" s="1882"/>
      <c r="AZZ2" s="1882"/>
      <c r="BAA2" s="1882"/>
      <c r="BAB2" s="1882"/>
      <c r="BAC2" s="1882"/>
      <c r="BAD2" s="1882"/>
      <c r="BAE2" s="1882"/>
      <c r="BAF2" s="1882"/>
      <c r="BAG2" s="1882"/>
      <c r="BAH2" s="1882"/>
      <c r="BAI2" s="1882"/>
      <c r="BAJ2" s="1882"/>
      <c r="BAK2" s="1882"/>
      <c r="BAL2" s="1882"/>
      <c r="BAM2" s="1882"/>
      <c r="BAN2" s="1882"/>
      <c r="BAO2" s="1882"/>
      <c r="BAP2" s="1882"/>
      <c r="BAQ2" s="1882"/>
      <c r="BAR2" s="1882"/>
      <c r="BAS2" s="1882"/>
      <c r="BAT2" s="1882"/>
      <c r="BAU2" s="1882"/>
      <c r="BAV2" s="1882"/>
      <c r="BAW2" s="1882"/>
      <c r="BAX2" s="1882"/>
      <c r="BAY2" s="1882"/>
      <c r="BAZ2" s="1882"/>
      <c r="BBA2" s="1882"/>
      <c r="BBB2" s="1882"/>
      <c r="BBC2" s="1882"/>
      <c r="BBD2" s="1882"/>
      <c r="BBE2" s="1882"/>
      <c r="BBF2" s="1882"/>
      <c r="BBG2" s="1882"/>
      <c r="BBH2" s="1882"/>
      <c r="BBI2" s="1882"/>
      <c r="BBJ2" s="1882"/>
      <c r="BBK2" s="1882"/>
      <c r="BBL2" s="1882"/>
      <c r="BBM2" s="1882"/>
      <c r="BBN2" s="1882"/>
      <c r="BBO2" s="1882"/>
      <c r="BBP2" s="1882"/>
      <c r="BBQ2" s="1882"/>
      <c r="BBR2" s="1882"/>
      <c r="BBS2" s="1882"/>
      <c r="BBT2" s="1882"/>
      <c r="BBU2" s="1882"/>
      <c r="BBV2" s="1882"/>
      <c r="BBW2" s="1882"/>
      <c r="BBX2" s="1882"/>
      <c r="BBY2" s="1882"/>
      <c r="BBZ2" s="1882"/>
      <c r="BCA2" s="1882"/>
      <c r="BCB2" s="1882"/>
      <c r="BCC2" s="1882"/>
      <c r="BCD2" s="1882"/>
      <c r="BCE2" s="1882"/>
      <c r="BCF2" s="1882"/>
      <c r="BCG2" s="1882"/>
      <c r="BCH2" s="1882"/>
      <c r="BCI2" s="1882"/>
      <c r="BCJ2" s="1882"/>
      <c r="BCK2" s="1882"/>
      <c r="BCL2" s="1882"/>
      <c r="BCM2" s="1882"/>
      <c r="BCN2" s="1882"/>
      <c r="BCO2" s="1882"/>
      <c r="BCP2" s="1882"/>
      <c r="BCQ2" s="1882"/>
      <c r="BCR2" s="1882"/>
      <c r="BCS2" s="1882"/>
      <c r="BCT2" s="1882"/>
      <c r="BCU2" s="1882"/>
      <c r="BCV2" s="1882"/>
      <c r="BCW2" s="1882"/>
      <c r="BCX2" s="1882"/>
      <c r="BCY2" s="1882"/>
      <c r="BCZ2" s="1882"/>
      <c r="BDA2" s="1882"/>
      <c r="BDB2" s="1882"/>
      <c r="BDC2" s="1882"/>
      <c r="BDD2" s="1882"/>
      <c r="BDE2" s="1882"/>
      <c r="BDF2" s="1882"/>
      <c r="BDG2" s="1882"/>
      <c r="BDH2" s="1882"/>
      <c r="BDI2" s="1882"/>
      <c r="BDJ2" s="1882"/>
      <c r="BDK2" s="1882"/>
      <c r="BDL2" s="1882"/>
      <c r="BDM2" s="1882"/>
      <c r="BDN2" s="1882"/>
      <c r="BDO2" s="1882"/>
      <c r="BDP2" s="1882"/>
      <c r="BDQ2" s="1882"/>
      <c r="BDR2" s="1882"/>
      <c r="BDS2" s="1882"/>
      <c r="BDT2" s="1882"/>
      <c r="BDU2" s="1882"/>
      <c r="BDV2" s="1882"/>
      <c r="BDW2" s="1882"/>
      <c r="BDX2" s="1882"/>
      <c r="BDY2" s="1882"/>
      <c r="BDZ2" s="1882"/>
      <c r="BEA2" s="1882"/>
      <c r="BEB2" s="1882"/>
      <c r="BEC2" s="1882"/>
      <c r="BED2" s="1882"/>
      <c r="BEE2" s="1882"/>
      <c r="BEF2" s="1882"/>
      <c r="BEG2" s="1882"/>
      <c r="BEH2" s="1882"/>
      <c r="BEI2" s="1882"/>
      <c r="BEJ2" s="1882"/>
      <c r="BEK2" s="1882"/>
      <c r="BEL2" s="1882"/>
      <c r="BEM2" s="1882"/>
      <c r="BEN2" s="1882"/>
      <c r="BEO2" s="1882"/>
      <c r="BEP2" s="1882"/>
      <c r="BEQ2" s="1882"/>
      <c r="BER2" s="1882"/>
      <c r="BES2" s="1882"/>
      <c r="BET2" s="1882"/>
      <c r="BEU2" s="1882"/>
      <c r="BEV2" s="1882"/>
      <c r="BEW2" s="1882"/>
      <c r="BEX2" s="1882"/>
      <c r="BEY2" s="1882"/>
      <c r="BEZ2" s="1882"/>
      <c r="BFA2" s="1882"/>
      <c r="BFB2" s="1882"/>
      <c r="BFC2" s="1882"/>
      <c r="BFD2" s="1882"/>
      <c r="BFE2" s="1882"/>
      <c r="BFF2" s="1882"/>
      <c r="BFG2" s="1882"/>
      <c r="BFH2" s="1882"/>
      <c r="BFI2" s="1882"/>
      <c r="BFJ2" s="1882"/>
      <c r="BFK2" s="1882"/>
      <c r="BFL2" s="1882"/>
      <c r="BFM2" s="1882"/>
      <c r="BFN2" s="1882"/>
      <c r="BFO2" s="1882"/>
      <c r="BFP2" s="1882"/>
      <c r="BFQ2" s="1882"/>
      <c r="BFR2" s="1882"/>
      <c r="BFS2" s="1882"/>
      <c r="BFT2" s="1882"/>
      <c r="BFU2" s="1882"/>
      <c r="BFV2" s="1882"/>
      <c r="BFW2" s="1882"/>
      <c r="BFX2" s="1882"/>
      <c r="BFY2" s="1882"/>
      <c r="BFZ2" s="1882"/>
      <c r="BGA2" s="1882"/>
      <c r="BGB2" s="1882"/>
      <c r="BGC2" s="1882"/>
      <c r="BGD2" s="1882"/>
      <c r="BGE2" s="1882"/>
      <c r="BGF2" s="1882"/>
      <c r="BGG2" s="1882"/>
      <c r="BGH2" s="1882"/>
      <c r="BGI2" s="1882"/>
      <c r="BGJ2" s="1882"/>
      <c r="BGK2" s="1882"/>
      <c r="BGL2" s="1882"/>
      <c r="BGM2" s="1882"/>
      <c r="BGN2" s="1882"/>
      <c r="BGO2" s="1882"/>
      <c r="BGP2" s="1882"/>
      <c r="BGQ2" s="1882"/>
      <c r="BGR2" s="1882"/>
      <c r="BGS2" s="1882"/>
      <c r="BGT2" s="1882"/>
      <c r="BGU2" s="1882"/>
      <c r="BGV2" s="1882"/>
      <c r="BGW2" s="1882"/>
      <c r="BGX2" s="1882"/>
      <c r="BGY2" s="1882"/>
      <c r="BGZ2" s="1882"/>
      <c r="BHA2" s="1882"/>
      <c r="BHB2" s="1882"/>
      <c r="BHC2" s="1882"/>
      <c r="BHD2" s="1882"/>
      <c r="BHE2" s="1882"/>
      <c r="BHF2" s="1882"/>
      <c r="BHG2" s="1882"/>
      <c r="BHH2" s="1882"/>
      <c r="BHI2" s="1882"/>
      <c r="BHJ2" s="1882"/>
      <c r="BHK2" s="1882"/>
      <c r="BHL2" s="1882"/>
      <c r="BHM2" s="1882"/>
      <c r="BHN2" s="1882"/>
      <c r="BHO2" s="1882"/>
      <c r="BHP2" s="1882"/>
      <c r="BHQ2" s="1882"/>
      <c r="BHR2" s="1882"/>
      <c r="BHS2" s="1882"/>
      <c r="BHT2" s="1882"/>
      <c r="BHU2" s="1882"/>
      <c r="BHV2" s="1882"/>
      <c r="BHW2" s="1882"/>
      <c r="BHX2" s="1882"/>
      <c r="BHY2" s="1882"/>
      <c r="BHZ2" s="1882"/>
      <c r="BIA2" s="1882"/>
      <c r="BIB2" s="1882"/>
      <c r="BIC2" s="1882"/>
      <c r="BID2" s="1882"/>
      <c r="BIE2" s="1882"/>
      <c r="BIF2" s="1882"/>
      <c r="BIG2" s="1882"/>
      <c r="BIH2" s="1882"/>
      <c r="BII2" s="1882"/>
      <c r="BIJ2" s="1882"/>
      <c r="BIK2" s="1882"/>
      <c r="BIL2" s="1882"/>
      <c r="BIM2" s="1882"/>
      <c r="BIN2" s="1882"/>
      <c r="BIO2" s="1882"/>
      <c r="BIP2" s="1882"/>
      <c r="BIQ2" s="1882"/>
      <c r="BIR2" s="1882"/>
      <c r="BIS2" s="1882"/>
      <c r="BIT2" s="1882"/>
      <c r="BIU2" s="1882"/>
      <c r="BIV2" s="1882"/>
      <c r="BIW2" s="1882"/>
      <c r="BIX2" s="1882"/>
      <c r="BIY2" s="1882"/>
      <c r="BIZ2" s="1882"/>
      <c r="BJA2" s="1882"/>
      <c r="BJB2" s="1882"/>
      <c r="BJC2" s="1882"/>
      <c r="BJD2" s="1882"/>
      <c r="BJE2" s="1882"/>
      <c r="BJF2" s="1882"/>
      <c r="BJG2" s="1882"/>
      <c r="BJH2" s="1882"/>
      <c r="BJI2" s="1882"/>
      <c r="BJJ2" s="1882"/>
      <c r="BJK2" s="1882"/>
      <c r="BJL2" s="1882"/>
      <c r="BJM2" s="1882"/>
      <c r="BJN2" s="1882"/>
      <c r="BJO2" s="1882"/>
      <c r="BJP2" s="1882"/>
      <c r="BJQ2" s="1882"/>
      <c r="BJR2" s="1882"/>
      <c r="BJS2" s="1882"/>
      <c r="BJT2" s="1882"/>
      <c r="BJU2" s="1882"/>
      <c r="BJV2" s="1882"/>
      <c r="BJW2" s="1882"/>
      <c r="BJX2" s="1882"/>
      <c r="BJY2" s="1882"/>
      <c r="BJZ2" s="1882"/>
      <c r="BKA2" s="1882"/>
      <c r="BKB2" s="1882"/>
      <c r="BKC2" s="1882"/>
      <c r="BKD2" s="1882"/>
      <c r="BKE2" s="1882"/>
      <c r="BKF2" s="1882"/>
      <c r="BKG2" s="1882"/>
      <c r="BKH2" s="1882"/>
      <c r="BKI2" s="1882"/>
      <c r="BKJ2" s="1882"/>
      <c r="BKK2" s="1882"/>
      <c r="BKL2" s="1882"/>
      <c r="BKM2" s="1882"/>
      <c r="BKN2" s="1882"/>
      <c r="BKO2" s="1882"/>
      <c r="BKP2" s="1882"/>
      <c r="BKQ2" s="1882"/>
      <c r="BKR2" s="1882"/>
      <c r="BKS2" s="1882"/>
      <c r="BKT2" s="1882"/>
      <c r="BKU2" s="1882"/>
      <c r="BKV2" s="1882"/>
      <c r="BKW2" s="1882"/>
      <c r="BKX2" s="1882"/>
      <c r="BKY2" s="1882"/>
      <c r="BKZ2" s="1882"/>
      <c r="BLA2" s="1882"/>
      <c r="BLB2" s="1882"/>
      <c r="BLC2" s="1882"/>
      <c r="BLD2" s="1882"/>
      <c r="BLE2" s="1882"/>
      <c r="BLF2" s="1882"/>
      <c r="BLG2" s="1882"/>
      <c r="BLH2" s="1882"/>
      <c r="BLI2" s="1882"/>
      <c r="BLJ2" s="1882"/>
      <c r="BLK2" s="1882"/>
      <c r="BLL2" s="1882"/>
      <c r="BLM2" s="1882"/>
      <c r="BLN2" s="1882"/>
      <c r="BLO2" s="1882"/>
      <c r="BLP2" s="1882"/>
      <c r="BLQ2" s="1882"/>
      <c r="BLR2" s="1882"/>
      <c r="BLS2" s="1882"/>
      <c r="BLT2" s="1882"/>
      <c r="BLU2" s="1882"/>
      <c r="BLV2" s="1882"/>
      <c r="BLW2" s="1882"/>
      <c r="BLX2" s="1882"/>
      <c r="BLY2" s="1882"/>
      <c r="BLZ2" s="1882"/>
      <c r="BMA2" s="1882"/>
      <c r="BMB2" s="1882"/>
      <c r="BMC2" s="1882"/>
      <c r="BMD2" s="1882"/>
      <c r="BME2" s="1882"/>
      <c r="BMF2" s="1882"/>
      <c r="BMG2" s="1882"/>
      <c r="BMH2" s="1882"/>
      <c r="BMI2" s="1882"/>
      <c r="BMJ2" s="1882"/>
      <c r="BMK2" s="1882"/>
      <c r="BML2" s="1882"/>
      <c r="BMM2" s="1882"/>
      <c r="BMN2" s="1882"/>
      <c r="BMO2" s="1882"/>
      <c r="BMP2" s="1882"/>
      <c r="BMQ2" s="1882"/>
      <c r="BMR2" s="1882"/>
      <c r="BMS2" s="1882"/>
      <c r="BMT2" s="1882"/>
      <c r="BMU2" s="1882"/>
      <c r="BMV2" s="1882"/>
      <c r="BMW2" s="1882"/>
      <c r="BMX2" s="1882"/>
      <c r="BMY2" s="1882"/>
      <c r="BMZ2" s="1882"/>
      <c r="BNA2" s="1882"/>
      <c r="BNB2" s="1882"/>
      <c r="BNC2" s="1882"/>
      <c r="BND2" s="1882"/>
      <c r="BNE2" s="1882"/>
      <c r="BNF2" s="1882"/>
      <c r="BNG2" s="1882"/>
      <c r="BNH2" s="1882"/>
      <c r="BNI2" s="1882"/>
      <c r="BNJ2" s="1882"/>
      <c r="BNK2" s="1882"/>
      <c r="BNL2" s="1882"/>
      <c r="BNM2" s="1882"/>
      <c r="BNN2" s="1882"/>
      <c r="BNO2" s="1882"/>
      <c r="BNP2" s="1882"/>
      <c r="BNQ2" s="1882"/>
      <c r="BNR2" s="1882"/>
      <c r="BNS2" s="1882"/>
      <c r="BNT2" s="1882"/>
      <c r="BNU2" s="1882"/>
      <c r="BNV2" s="1882"/>
      <c r="BNW2" s="1882"/>
      <c r="BNX2" s="1882"/>
      <c r="BNY2" s="1882"/>
      <c r="BNZ2" s="1882"/>
      <c r="BOA2" s="1882"/>
      <c r="BOB2" s="1882"/>
      <c r="BOC2" s="1882"/>
      <c r="BOD2" s="1882"/>
      <c r="BOE2" s="1882"/>
      <c r="BOF2" s="1882"/>
      <c r="BOG2" s="1882"/>
      <c r="BOH2" s="1882"/>
      <c r="BOI2" s="1882"/>
      <c r="BOJ2" s="1882"/>
      <c r="BOK2" s="1882"/>
      <c r="BOL2" s="1882"/>
      <c r="BOM2" s="1882"/>
      <c r="BON2" s="1882"/>
      <c r="BOO2" s="1882"/>
      <c r="BOP2" s="1882"/>
      <c r="BOQ2" s="1882"/>
      <c r="BOR2" s="1882"/>
      <c r="BOS2" s="1882"/>
      <c r="BOT2" s="1882"/>
      <c r="BOU2" s="1882"/>
      <c r="BOV2" s="1882"/>
      <c r="BOW2" s="1882"/>
      <c r="BOX2" s="1882"/>
      <c r="BOY2" s="1882"/>
      <c r="BOZ2" s="1882"/>
      <c r="BPA2" s="1882"/>
      <c r="BPB2" s="1882"/>
      <c r="BPC2" s="1882"/>
      <c r="BPD2" s="1882"/>
      <c r="BPE2" s="1882"/>
      <c r="BPF2" s="1882"/>
      <c r="BPG2" s="1882"/>
      <c r="BPH2" s="1882"/>
      <c r="BPI2" s="1882"/>
      <c r="BPJ2" s="1882"/>
      <c r="BPK2" s="1882"/>
      <c r="BPL2" s="1882"/>
      <c r="BPM2" s="1882"/>
      <c r="BPN2" s="1882"/>
      <c r="BPO2" s="1882"/>
      <c r="BPP2" s="1882"/>
      <c r="BPQ2" s="1882"/>
      <c r="BPR2" s="1882"/>
      <c r="BPS2" s="1882"/>
      <c r="BPT2" s="1882"/>
      <c r="BPU2" s="1882"/>
      <c r="BPV2" s="1882"/>
      <c r="BPW2" s="1882"/>
      <c r="BPX2" s="1882"/>
      <c r="BPY2" s="1882"/>
      <c r="BPZ2" s="1882"/>
      <c r="BQA2" s="1882"/>
      <c r="BQB2" s="1882"/>
      <c r="BQC2" s="1882"/>
      <c r="BQD2" s="1882"/>
      <c r="BQE2" s="1882"/>
      <c r="BQF2" s="1882"/>
      <c r="BQG2" s="1882"/>
      <c r="BQH2" s="1882"/>
      <c r="BQI2" s="1882"/>
      <c r="BQJ2" s="1882"/>
      <c r="BQK2" s="1882"/>
      <c r="BQL2" s="1882"/>
      <c r="BQM2" s="1882"/>
      <c r="BQN2" s="1882"/>
      <c r="BQO2" s="1882"/>
      <c r="BQP2" s="1882"/>
      <c r="BQQ2" s="1882"/>
      <c r="BQR2" s="1882"/>
      <c r="BQS2" s="1882"/>
      <c r="BQT2" s="1882"/>
      <c r="BQU2" s="1882"/>
      <c r="BQV2" s="1882"/>
      <c r="BQW2" s="1882"/>
      <c r="BQX2" s="1882"/>
      <c r="BQY2" s="1882"/>
      <c r="BQZ2" s="1882"/>
      <c r="BRA2" s="1882"/>
      <c r="BRB2" s="1882"/>
      <c r="BRC2" s="1882"/>
      <c r="BRD2" s="1882"/>
      <c r="BRE2" s="1882"/>
      <c r="BRF2" s="1882"/>
      <c r="BRG2" s="1882"/>
      <c r="BRH2" s="1882"/>
      <c r="BRI2" s="1882"/>
      <c r="BRJ2" s="1882"/>
      <c r="BRK2" s="1882"/>
      <c r="BRL2" s="1882"/>
      <c r="BRM2" s="1882"/>
      <c r="BRN2" s="1882"/>
      <c r="BRO2" s="1882"/>
      <c r="BRP2" s="1882"/>
      <c r="BRQ2" s="1882"/>
      <c r="BRR2" s="1882"/>
      <c r="BRS2" s="1882"/>
      <c r="BRT2" s="1882"/>
      <c r="BRU2" s="1882"/>
      <c r="BRV2" s="1882"/>
      <c r="BRW2" s="1882"/>
      <c r="BRX2" s="1882"/>
      <c r="BRY2" s="1882"/>
      <c r="BRZ2" s="1882"/>
      <c r="BSA2" s="1882"/>
      <c r="BSB2" s="1882"/>
      <c r="BSC2" s="1882"/>
      <c r="BSD2" s="1882"/>
      <c r="BSE2" s="1882"/>
      <c r="BSF2" s="1882"/>
      <c r="BSG2" s="1882"/>
      <c r="BSH2" s="1882"/>
      <c r="BSI2" s="1882"/>
      <c r="BSJ2" s="1882"/>
      <c r="BSK2" s="1882"/>
      <c r="BSL2" s="1882"/>
      <c r="BSM2" s="1882"/>
      <c r="BSN2" s="1882"/>
      <c r="BSO2" s="1882"/>
      <c r="BSP2" s="1882"/>
      <c r="BSQ2" s="1882"/>
      <c r="BSR2" s="1882"/>
      <c r="BSS2" s="1882"/>
      <c r="BST2" s="1882"/>
      <c r="BSU2" s="1882"/>
      <c r="BSV2" s="1882"/>
      <c r="BSW2" s="1882"/>
      <c r="BSX2" s="1882"/>
      <c r="BSY2" s="1882"/>
      <c r="BSZ2" s="1882"/>
      <c r="BTA2" s="1882"/>
      <c r="BTB2" s="1882"/>
      <c r="BTC2" s="1882"/>
      <c r="BTD2" s="1882"/>
      <c r="BTE2" s="1882"/>
      <c r="BTF2" s="1882"/>
      <c r="BTG2" s="1882"/>
      <c r="BTH2" s="1882"/>
      <c r="BTI2" s="1882"/>
      <c r="BTJ2" s="1882"/>
      <c r="BTK2" s="1882"/>
      <c r="BTL2" s="1882"/>
      <c r="BTM2" s="1882"/>
      <c r="BTN2" s="1882"/>
      <c r="BTO2" s="1882"/>
      <c r="BTP2" s="1882"/>
      <c r="BTQ2" s="1882"/>
      <c r="BTR2" s="1882"/>
      <c r="BTS2" s="1882"/>
      <c r="BTT2" s="1882"/>
      <c r="BTU2" s="1882"/>
      <c r="BTV2" s="1882"/>
      <c r="BTW2" s="1882"/>
      <c r="BTX2" s="1882"/>
      <c r="BTY2" s="1882"/>
      <c r="BTZ2" s="1882"/>
      <c r="BUA2" s="1882"/>
      <c r="BUB2" s="1882"/>
      <c r="BUC2" s="1882"/>
      <c r="BUD2" s="1882"/>
      <c r="BUE2" s="1882"/>
      <c r="BUF2" s="1882"/>
      <c r="BUG2" s="1882"/>
      <c r="BUH2" s="1882"/>
      <c r="BUI2" s="1882"/>
      <c r="BUJ2" s="1882"/>
      <c r="BUK2" s="1882"/>
      <c r="BUL2" s="1882"/>
      <c r="BUM2" s="1882"/>
      <c r="BUN2" s="1882"/>
      <c r="BUO2" s="1882"/>
      <c r="BUP2" s="1882"/>
      <c r="BUQ2" s="1882"/>
      <c r="BUR2" s="1882"/>
      <c r="BUS2" s="1882"/>
      <c r="BUT2" s="1882"/>
      <c r="BUU2" s="1882"/>
      <c r="BUV2" s="1882"/>
      <c r="BUW2" s="1882"/>
      <c r="BUX2" s="1882"/>
      <c r="BUY2" s="1882"/>
      <c r="BUZ2" s="1882"/>
      <c r="BVA2" s="1882"/>
      <c r="BVB2" s="1882"/>
      <c r="BVC2" s="1882"/>
      <c r="BVD2" s="1882"/>
      <c r="BVE2" s="1882"/>
      <c r="BVF2" s="1882"/>
      <c r="BVG2" s="1882"/>
      <c r="BVH2" s="1882"/>
      <c r="BVI2" s="1882"/>
      <c r="BVJ2" s="1882"/>
      <c r="BVK2" s="1882"/>
      <c r="BVL2" s="1882"/>
      <c r="BVM2" s="1882"/>
      <c r="BVN2" s="1882"/>
      <c r="BVO2" s="1882"/>
      <c r="BVP2" s="1882"/>
      <c r="BVQ2" s="1882"/>
      <c r="BVR2" s="1882"/>
      <c r="BVS2" s="1882"/>
      <c r="BVT2" s="1882"/>
      <c r="BVU2" s="1882"/>
      <c r="BVV2" s="1882"/>
      <c r="BVW2" s="1882"/>
      <c r="BVX2" s="1882"/>
      <c r="BVY2" s="1882"/>
      <c r="BVZ2" s="1882"/>
      <c r="BWA2" s="1882"/>
      <c r="BWB2" s="1882"/>
      <c r="BWC2" s="1882"/>
      <c r="BWD2" s="1882"/>
      <c r="BWE2" s="1882"/>
      <c r="BWF2" s="1882"/>
      <c r="BWG2" s="1882"/>
      <c r="BWH2" s="1882"/>
      <c r="BWI2" s="1882"/>
      <c r="BWJ2" s="1882"/>
      <c r="BWK2" s="1882"/>
      <c r="BWL2" s="1882"/>
      <c r="BWM2" s="1882"/>
      <c r="BWN2" s="1882"/>
      <c r="BWO2" s="1882"/>
      <c r="BWP2" s="1882"/>
      <c r="BWQ2" s="1882"/>
      <c r="BWR2" s="1882"/>
      <c r="BWS2" s="1882"/>
      <c r="BWT2" s="1882"/>
      <c r="BWU2" s="1882"/>
      <c r="BWV2" s="1882"/>
      <c r="BWW2" s="1882"/>
      <c r="BWX2" s="1882"/>
      <c r="BWY2" s="1882"/>
      <c r="BWZ2" s="1882"/>
      <c r="BXA2" s="1882"/>
      <c r="BXB2" s="1882"/>
      <c r="BXC2" s="1882"/>
      <c r="BXD2" s="1882"/>
      <c r="BXE2" s="1882"/>
      <c r="BXF2" s="1882"/>
      <c r="BXG2" s="1882"/>
      <c r="BXH2" s="1882"/>
      <c r="BXI2" s="1882"/>
      <c r="BXJ2" s="1882"/>
      <c r="BXK2" s="1882"/>
      <c r="BXL2" s="1882"/>
      <c r="BXM2" s="1882"/>
      <c r="BXN2" s="1882"/>
      <c r="BXO2" s="1882"/>
      <c r="BXP2" s="1882"/>
      <c r="BXQ2" s="1882"/>
      <c r="BXR2" s="1882"/>
      <c r="BXS2" s="1882"/>
      <c r="BXT2" s="1882"/>
      <c r="BXU2" s="1882"/>
      <c r="BXV2" s="1882"/>
      <c r="BXW2" s="1882"/>
      <c r="BXX2" s="1882"/>
      <c r="BXY2" s="1882"/>
      <c r="BXZ2" s="1882"/>
      <c r="BYA2" s="1882"/>
      <c r="BYB2" s="1882"/>
      <c r="BYC2" s="1882"/>
      <c r="BYD2" s="1882"/>
      <c r="BYE2" s="1882"/>
      <c r="BYF2" s="1882"/>
      <c r="BYG2" s="1882"/>
      <c r="BYH2" s="1882"/>
      <c r="BYI2" s="1882"/>
      <c r="BYJ2" s="1882"/>
      <c r="BYK2" s="1882"/>
      <c r="BYL2" s="1882"/>
      <c r="BYM2" s="1882"/>
      <c r="BYN2" s="1882"/>
      <c r="BYO2" s="1882"/>
      <c r="BYP2" s="1882"/>
      <c r="BYQ2" s="1882"/>
      <c r="BYR2" s="1882"/>
      <c r="BYS2" s="1882"/>
      <c r="BYT2" s="1882"/>
      <c r="BYU2" s="1882"/>
      <c r="BYV2" s="1882"/>
      <c r="BYW2" s="1882"/>
      <c r="BYX2" s="1882"/>
      <c r="BYY2" s="1882"/>
      <c r="BYZ2" s="1882"/>
      <c r="BZA2" s="1882"/>
      <c r="BZB2" s="1882"/>
      <c r="BZC2" s="1882"/>
      <c r="BZD2" s="1882"/>
      <c r="BZE2" s="1882"/>
      <c r="BZF2" s="1882"/>
      <c r="BZG2" s="1882"/>
      <c r="BZH2" s="1882"/>
      <c r="BZI2" s="1882"/>
      <c r="BZJ2" s="1882"/>
      <c r="BZK2" s="1882"/>
      <c r="BZL2" s="1882"/>
      <c r="BZM2" s="1882"/>
      <c r="BZN2" s="1882"/>
      <c r="BZO2" s="1882"/>
      <c r="BZP2" s="1882"/>
      <c r="BZQ2" s="1882"/>
      <c r="BZR2" s="1882"/>
      <c r="BZS2" s="1882"/>
      <c r="BZT2" s="1882"/>
      <c r="BZU2" s="1882"/>
      <c r="BZV2" s="1882"/>
      <c r="BZW2" s="1882"/>
      <c r="BZX2" s="1882"/>
      <c r="BZY2" s="1882"/>
      <c r="BZZ2" s="1882"/>
      <c r="CAA2" s="1882"/>
      <c r="CAB2" s="1882"/>
      <c r="CAC2" s="1882"/>
      <c r="CAD2" s="1882"/>
      <c r="CAE2" s="1882"/>
      <c r="CAF2" s="1882"/>
      <c r="CAG2" s="1882"/>
      <c r="CAH2" s="1882"/>
      <c r="CAI2" s="1882"/>
      <c r="CAJ2" s="1882"/>
      <c r="CAK2" s="1882"/>
      <c r="CAL2" s="1882"/>
      <c r="CAM2" s="1882"/>
      <c r="CAN2" s="1882"/>
      <c r="CAO2" s="1882"/>
      <c r="CAP2" s="1882"/>
      <c r="CAQ2" s="1882"/>
      <c r="CAR2" s="1882"/>
      <c r="CAS2" s="1882"/>
      <c r="CAT2" s="1882"/>
      <c r="CAU2" s="1882"/>
      <c r="CAV2" s="1882"/>
      <c r="CAW2" s="1882"/>
      <c r="CAX2" s="1882"/>
      <c r="CAY2" s="1882"/>
      <c r="CAZ2" s="1882"/>
      <c r="CBA2" s="1882"/>
      <c r="CBB2" s="1882"/>
      <c r="CBC2" s="1882"/>
      <c r="CBD2" s="1882"/>
      <c r="CBE2" s="1882"/>
      <c r="CBF2" s="1882"/>
      <c r="CBG2" s="1882"/>
      <c r="CBH2" s="1882"/>
      <c r="CBI2" s="1882"/>
      <c r="CBJ2" s="1882"/>
      <c r="CBK2" s="1882"/>
      <c r="CBL2" s="1882"/>
      <c r="CBM2" s="1882"/>
      <c r="CBN2" s="1882"/>
      <c r="CBO2" s="1882"/>
      <c r="CBP2" s="1882"/>
      <c r="CBQ2" s="1882"/>
      <c r="CBR2" s="1882"/>
      <c r="CBS2" s="1882"/>
      <c r="CBT2" s="1882"/>
      <c r="CBU2" s="1882"/>
      <c r="CBV2" s="1882"/>
      <c r="CBW2" s="1882"/>
      <c r="CBX2" s="1882"/>
      <c r="CBY2" s="1882"/>
      <c r="CBZ2" s="1882"/>
      <c r="CCA2" s="1882"/>
      <c r="CCB2" s="1882"/>
      <c r="CCC2" s="1882"/>
      <c r="CCD2" s="1882"/>
      <c r="CCE2" s="1882"/>
      <c r="CCF2" s="1882"/>
      <c r="CCG2" s="1882"/>
      <c r="CCH2" s="1882"/>
      <c r="CCI2" s="1882"/>
      <c r="CCJ2" s="1882"/>
      <c r="CCK2" s="1882"/>
      <c r="CCL2" s="1882"/>
      <c r="CCM2" s="1882"/>
      <c r="CCN2" s="1882"/>
      <c r="CCO2" s="1882"/>
      <c r="CCP2" s="1882"/>
      <c r="CCQ2" s="1882"/>
      <c r="CCR2" s="1882"/>
      <c r="CCS2" s="1882"/>
      <c r="CCT2" s="1882"/>
      <c r="CCU2" s="1882"/>
      <c r="CCV2" s="1882"/>
      <c r="CCW2" s="1882"/>
      <c r="CCX2" s="1882"/>
      <c r="CCY2" s="1882"/>
      <c r="CCZ2" s="1882"/>
      <c r="CDA2" s="1882"/>
      <c r="CDB2" s="1882"/>
      <c r="CDC2" s="1882"/>
      <c r="CDD2" s="1882"/>
      <c r="CDE2" s="1882"/>
      <c r="CDF2" s="1882"/>
      <c r="CDG2" s="1882"/>
      <c r="CDH2" s="1882"/>
      <c r="CDI2" s="1882"/>
      <c r="CDJ2" s="1882"/>
      <c r="CDK2" s="1882"/>
      <c r="CDL2" s="1882"/>
      <c r="CDM2" s="1882"/>
      <c r="CDN2" s="1882"/>
      <c r="CDO2" s="1882"/>
      <c r="CDP2" s="1882"/>
      <c r="CDQ2" s="1882"/>
      <c r="CDR2" s="1882"/>
      <c r="CDS2" s="1882"/>
      <c r="CDT2" s="1882"/>
      <c r="CDU2" s="1882"/>
      <c r="CDV2" s="1882"/>
      <c r="CDW2" s="1882"/>
      <c r="CDX2" s="1882"/>
      <c r="CDY2" s="1882"/>
      <c r="CDZ2" s="1882"/>
      <c r="CEA2" s="1882"/>
      <c r="CEB2" s="1882"/>
      <c r="CEC2" s="1882"/>
      <c r="CED2" s="1882"/>
      <c r="CEE2" s="1882"/>
      <c r="CEF2" s="1882"/>
      <c r="CEG2" s="1882"/>
      <c r="CEH2" s="1882"/>
      <c r="CEI2" s="1882"/>
      <c r="CEJ2" s="1882"/>
      <c r="CEK2" s="1882"/>
      <c r="CEL2" s="1882"/>
      <c r="CEM2" s="1882"/>
      <c r="CEN2" s="1882"/>
      <c r="CEO2" s="1882"/>
      <c r="CEP2" s="1882"/>
      <c r="CEQ2" s="1882"/>
      <c r="CER2" s="1882"/>
      <c r="CES2" s="1882"/>
      <c r="CET2" s="1882"/>
      <c r="CEU2" s="1882"/>
      <c r="CEV2" s="1882"/>
      <c r="CEW2" s="1882"/>
      <c r="CEX2" s="1882"/>
      <c r="CEY2" s="1882"/>
      <c r="CEZ2" s="1882"/>
      <c r="CFA2" s="1882"/>
      <c r="CFB2" s="1882"/>
      <c r="CFC2" s="1882"/>
      <c r="CFD2" s="1882"/>
      <c r="CFE2" s="1882"/>
      <c r="CFF2" s="1882"/>
      <c r="CFG2" s="1882"/>
      <c r="CFH2" s="1882"/>
      <c r="CFI2" s="1882"/>
      <c r="CFJ2" s="1882"/>
      <c r="CFK2" s="1882"/>
      <c r="CFL2" s="1882"/>
      <c r="CFM2" s="1882"/>
      <c r="CFN2" s="1882"/>
      <c r="CFO2" s="1882"/>
      <c r="CFP2" s="1882"/>
      <c r="CFQ2" s="1882"/>
      <c r="CFR2" s="1882"/>
      <c r="CFS2" s="1882"/>
      <c r="CFT2" s="1882"/>
      <c r="CFU2" s="1882"/>
      <c r="CFV2" s="1882"/>
      <c r="CFW2" s="1882"/>
      <c r="CFX2" s="1882"/>
      <c r="CFY2" s="1882"/>
      <c r="CFZ2" s="1882"/>
      <c r="CGA2" s="1882"/>
      <c r="CGB2" s="1882"/>
      <c r="CGC2" s="1882"/>
      <c r="CGD2" s="1882"/>
      <c r="CGE2" s="1882"/>
      <c r="CGF2" s="1882"/>
      <c r="CGG2" s="1882"/>
      <c r="CGH2" s="1882"/>
      <c r="CGI2" s="1882"/>
      <c r="CGJ2" s="1882"/>
      <c r="CGK2" s="1882"/>
      <c r="CGL2" s="1882"/>
      <c r="CGM2" s="1882"/>
      <c r="CGN2" s="1882"/>
      <c r="CGO2" s="1882"/>
      <c r="CGP2" s="1882"/>
      <c r="CGQ2" s="1882"/>
      <c r="CGR2" s="1882"/>
      <c r="CGS2" s="1882"/>
      <c r="CGT2" s="1882"/>
      <c r="CGU2" s="1882"/>
      <c r="CGV2" s="1882"/>
      <c r="CGW2" s="1882"/>
      <c r="CGX2" s="1882"/>
      <c r="CGY2" s="1882"/>
      <c r="CGZ2" s="1882"/>
      <c r="CHA2" s="1882"/>
      <c r="CHB2" s="1882"/>
      <c r="CHC2" s="1882"/>
      <c r="CHD2" s="1882"/>
      <c r="CHE2" s="1882"/>
      <c r="CHF2" s="1882"/>
      <c r="CHG2" s="1882"/>
      <c r="CHH2" s="1882"/>
      <c r="CHI2" s="1882"/>
      <c r="CHJ2" s="1882"/>
      <c r="CHK2" s="1882"/>
      <c r="CHL2" s="1882"/>
      <c r="CHM2" s="1882"/>
      <c r="CHN2" s="1882"/>
      <c r="CHO2" s="1882"/>
      <c r="CHP2" s="1882"/>
      <c r="CHQ2" s="1882"/>
      <c r="CHR2" s="1882"/>
      <c r="CHS2" s="1882"/>
      <c r="CHT2" s="1882"/>
      <c r="CHU2" s="1882"/>
      <c r="CHV2" s="1882"/>
      <c r="CHW2" s="1882"/>
      <c r="CHX2" s="1882"/>
      <c r="CHY2" s="1882"/>
      <c r="CHZ2" s="1882"/>
      <c r="CIA2" s="1882"/>
      <c r="CIB2" s="1882"/>
      <c r="CIC2" s="1882"/>
      <c r="CID2" s="1882"/>
      <c r="CIE2" s="1882"/>
      <c r="CIF2" s="1882"/>
      <c r="CIG2" s="1882"/>
      <c r="CIH2" s="1882"/>
      <c r="CII2" s="1882"/>
      <c r="CIJ2" s="1882"/>
      <c r="CIK2" s="1882"/>
      <c r="CIL2" s="1882"/>
      <c r="CIM2" s="1882"/>
      <c r="CIN2" s="1882"/>
      <c r="CIO2" s="1882"/>
      <c r="CIP2" s="1882"/>
      <c r="CIQ2" s="1882"/>
      <c r="CIR2" s="1882"/>
      <c r="CIS2" s="1882"/>
      <c r="CIT2" s="1882"/>
      <c r="CIU2" s="1882"/>
      <c r="CIV2" s="1882"/>
      <c r="CIW2" s="1882"/>
      <c r="CIX2" s="1882"/>
      <c r="CIY2" s="1882"/>
      <c r="CIZ2" s="1882"/>
      <c r="CJA2" s="1882"/>
      <c r="CJB2" s="1882"/>
      <c r="CJC2" s="1882"/>
      <c r="CJD2" s="1882"/>
      <c r="CJE2" s="1882"/>
      <c r="CJF2" s="1882"/>
      <c r="CJG2" s="1882"/>
      <c r="CJH2" s="1882"/>
      <c r="CJI2" s="1882"/>
      <c r="CJJ2" s="1882"/>
      <c r="CJK2" s="1882"/>
      <c r="CJL2" s="1882"/>
      <c r="CJM2" s="1882"/>
      <c r="CJN2" s="1882"/>
      <c r="CJO2" s="1882"/>
      <c r="CJP2" s="1882"/>
      <c r="CJQ2" s="1882"/>
      <c r="CJR2" s="1882"/>
      <c r="CJS2" s="1882"/>
      <c r="CJT2" s="1882"/>
      <c r="CJU2" s="1882"/>
      <c r="CJV2" s="1882"/>
      <c r="CJW2" s="1882"/>
      <c r="CJX2" s="1882"/>
      <c r="CJY2" s="1882"/>
      <c r="CJZ2" s="1882"/>
      <c r="CKA2" s="1882"/>
      <c r="CKB2" s="1882"/>
      <c r="CKC2" s="1882"/>
      <c r="CKD2" s="1882"/>
      <c r="CKE2" s="1882"/>
      <c r="CKF2" s="1882"/>
      <c r="CKG2" s="1882"/>
      <c r="CKH2" s="1882"/>
      <c r="CKI2" s="1882"/>
      <c r="CKJ2" s="1882"/>
      <c r="CKK2" s="1882"/>
      <c r="CKL2" s="1882"/>
      <c r="CKM2" s="1882"/>
      <c r="CKN2" s="1882"/>
      <c r="CKO2" s="1882"/>
      <c r="CKP2" s="1882"/>
      <c r="CKQ2" s="1882"/>
      <c r="CKR2" s="1882"/>
      <c r="CKS2" s="1882"/>
      <c r="CKT2" s="1882"/>
      <c r="CKU2" s="1882"/>
      <c r="CKV2" s="1882"/>
      <c r="CKW2" s="1882"/>
      <c r="CKX2" s="1882"/>
      <c r="CKY2" s="1882"/>
      <c r="CKZ2" s="1882"/>
      <c r="CLA2" s="1882"/>
      <c r="CLB2" s="1882"/>
      <c r="CLC2" s="1882"/>
      <c r="CLD2" s="1882"/>
      <c r="CLE2" s="1882"/>
      <c r="CLF2" s="1882"/>
      <c r="CLG2" s="1882"/>
      <c r="CLH2" s="1882"/>
      <c r="CLI2" s="1882"/>
      <c r="CLJ2" s="1882"/>
      <c r="CLK2" s="1882"/>
      <c r="CLL2" s="1882"/>
      <c r="CLM2" s="1882"/>
      <c r="CLN2" s="1882"/>
      <c r="CLO2" s="1882"/>
      <c r="CLP2" s="1882"/>
      <c r="CLQ2" s="1882"/>
      <c r="CLR2" s="1882"/>
      <c r="CLS2" s="1882"/>
      <c r="CLT2" s="1882"/>
      <c r="CLU2" s="1882"/>
      <c r="CLV2" s="1882"/>
      <c r="CLW2" s="1882"/>
      <c r="CLX2" s="1882"/>
      <c r="CLY2" s="1882"/>
      <c r="CLZ2" s="1882"/>
      <c r="CMA2" s="1882"/>
      <c r="CMB2" s="1882"/>
      <c r="CMC2" s="1882"/>
      <c r="CMD2" s="1882"/>
      <c r="CME2" s="1882"/>
      <c r="CMF2" s="1882"/>
      <c r="CMG2" s="1882"/>
      <c r="CMH2" s="1882"/>
      <c r="CMI2" s="1882"/>
      <c r="CMJ2" s="1882"/>
      <c r="CMK2" s="1882"/>
      <c r="CML2" s="1882"/>
      <c r="CMM2" s="1882"/>
      <c r="CMN2" s="1882"/>
      <c r="CMO2" s="1882"/>
      <c r="CMP2" s="1882"/>
      <c r="CMQ2" s="1882"/>
      <c r="CMR2" s="1882"/>
      <c r="CMS2" s="1882"/>
      <c r="CMT2" s="1882"/>
      <c r="CMU2" s="1882"/>
      <c r="CMV2" s="1882"/>
      <c r="CMW2" s="1882"/>
      <c r="CMX2" s="1882"/>
      <c r="CMY2" s="1882"/>
      <c r="CMZ2" s="1882"/>
      <c r="CNA2" s="1882"/>
      <c r="CNB2" s="1882"/>
      <c r="CNC2" s="1882"/>
      <c r="CND2" s="1882"/>
      <c r="CNE2" s="1882"/>
      <c r="CNF2" s="1882"/>
      <c r="CNG2" s="1882"/>
      <c r="CNH2" s="1882"/>
      <c r="CNI2" s="1882"/>
      <c r="CNJ2" s="1882"/>
      <c r="CNK2" s="1882"/>
      <c r="CNL2" s="1882"/>
      <c r="CNM2" s="1882"/>
      <c r="CNN2" s="1882"/>
      <c r="CNO2" s="1882"/>
      <c r="CNP2" s="1882"/>
      <c r="CNQ2" s="1882"/>
      <c r="CNR2" s="1882"/>
      <c r="CNS2" s="1882"/>
      <c r="CNT2" s="1882"/>
      <c r="CNU2" s="1882"/>
      <c r="CNV2" s="1882"/>
      <c r="CNW2" s="1882"/>
      <c r="CNX2" s="1882"/>
      <c r="CNY2" s="1882"/>
      <c r="CNZ2" s="1882"/>
      <c r="COA2" s="1882"/>
      <c r="COB2" s="1882"/>
      <c r="COC2" s="1882"/>
      <c r="COD2" s="1882"/>
      <c r="COE2" s="1882"/>
      <c r="COF2" s="1882"/>
      <c r="COG2" s="1882"/>
      <c r="COH2" s="1882"/>
      <c r="COI2" s="1882"/>
      <c r="COJ2" s="1882"/>
      <c r="COK2" s="1882"/>
      <c r="COL2" s="1882"/>
      <c r="COM2" s="1882"/>
      <c r="CON2" s="1882"/>
      <c r="COO2" s="1882"/>
      <c r="COP2" s="1882"/>
      <c r="COQ2" s="1882"/>
      <c r="COR2" s="1882"/>
      <c r="COS2" s="1882"/>
      <c r="COT2" s="1882"/>
      <c r="COU2" s="1882"/>
      <c r="COV2" s="1882"/>
      <c r="COW2" s="1882"/>
      <c r="COX2" s="1882"/>
      <c r="COY2" s="1882"/>
      <c r="COZ2" s="1882"/>
      <c r="CPA2" s="1882"/>
      <c r="CPB2" s="1882"/>
      <c r="CPC2" s="1882"/>
      <c r="CPD2" s="1882"/>
      <c r="CPE2" s="1882"/>
      <c r="CPF2" s="1882"/>
      <c r="CPG2" s="1882"/>
      <c r="CPH2" s="1882"/>
      <c r="CPI2" s="1882"/>
      <c r="CPJ2" s="1882"/>
      <c r="CPK2" s="1882"/>
      <c r="CPL2" s="1882"/>
      <c r="CPM2" s="1882"/>
      <c r="CPN2" s="1882"/>
      <c r="CPO2" s="1882"/>
      <c r="CPP2" s="1882"/>
      <c r="CPQ2" s="1882"/>
      <c r="CPR2" s="1882"/>
      <c r="CPS2" s="1882"/>
      <c r="CPT2" s="1882"/>
      <c r="CPU2" s="1882"/>
      <c r="CPV2" s="1882"/>
      <c r="CPW2" s="1882"/>
      <c r="CPX2" s="1882"/>
      <c r="CPY2" s="1882"/>
      <c r="CPZ2" s="1882"/>
      <c r="CQA2" s="1882"/>
      <c r="CQB2" s="1882"/>
      <c r="CQC2" s="1882"/>
      <c r="CQD2" s="1882"/>
      <c r="CQE2" s="1882"/>
      <c r="CQF2" s="1882"/>
      <c r="CQG2" s="1882"/>
      <c r="CQH2" s="1882"/>
      <c r="CQI2" s="1882"/>
      <c r="CQJ2" s="1882"/>
      <c r="CQK2" s="1882"/>
      <c r="CQL2" s="1882"/>
      <c r="CQM2" s="1882"/>
      <c r="CQN2" s="1882"/>
      <c r="CQO2" s="1882"/>
      <c r="CQP2" s="1882"/>
      <c r="CQQ2" s="1882"/>
      <c r="CQR2" s="1882"/>
      <c r="CQS2" s="1882"/>
      <c r="CQT2" s="1882"/>
      <c r="CQU2" s="1882"/>
      <c r="CQV2" s="1882"/>
      <c r="CQW2" s="1882"/>
      <c r="CQX2" s="1882"/>
      <c r="CQY2" s="1882"/>
      <c r="CQZ2" s="1882"/>
      <c r="CRA2" s="1882"/>
      <c r="CRB2" s="1882"/>
      <c r="CRC2" s="1882"/>
      <c r="CRD2" s="1882"/>
      <c r="CRE2" s="1882"/>
      <c r="CRF2" s="1882"/>
      <c r="CRG2" s="1882"/>
      <c r="CRH2" s="1882"/>
      <c r="CRI2" s="1882"/>
      <c r="CRJ2" s="1882"/>
      <c r="CRK2" s="1882"/>
      <c r="CRL2" s="1882"/>
      <c r="CRM2" s="1882"/>
      <c r="CRN2" s="1882"/>
      <c r="CRO2" s="1882"/>
      <c r="CRP2" s="1882"/>
      <c r="CRQ2" s="1882"/>
      <c r="CRR2" s="1882"/>
      <c r="CRS2" s="1882"/>
      <c r="CRT2" s="1882"/>
      <c r="CRU2" s="1882"/>
      <c r="CRV2" s="1882"/>
      <c r="CRW2" s="1882"/>
      <c r="CRX2" s="1882"/>
      <c r="CRY2" s="1882"/>
      <c r="CRZ2" s="1882"/>
      <c r="CSA2" s="1882"/>
      <c r="CSB2" s="1882"/>
      <c r="CSC2" s="1882"/>
      <c r="CSD2" s="1882"/>
      <c r="CSE2" s="1882"/>
      <c r="CSF2" s="1882"/>
      <c r="CSG2" s="1882"/>
      <c r="CSH2" s="1882"/>
      <c r="CSI2" s="1882"/>
      <c r="CSJ2" s="1882"/>
      <c r="CSK2" s="1882"/>
      <c r="CSL2" s="1882"/>
      <c r="CSM2" s="1882"/>
      <c r="CSN2" s="1882"/>
      <c r="CSO2" s="1882"/>
      <c r="CSP2" s="1882"/>
      <c r="CSQ2" s="1882"/>
      <c r="CSR2" s="1882"/>
      <c r="CSS2" s="1882"/>
      <c r="CST2" s="1882"/>
      <c r="CSU2" s="1882"/>
      <c r="CSV2" s="1882"/>
      <c r="CSW2" s="1882"/>
      <c r="CSX2" s="1882"/>
      <c r="CSY2" s="1882"/>
      <c r="CSZ2" s="1882"/>
      <c r="CTA2" s="1882"/>
      <c r="CTB2" s="1882"/>
      <c r="CTC2" s="1882"/>
      <c r="CTD2" s="1882"/>
      <c r="CTE2" s="1882"/>
      <c r="CTF2" s="1882"/>
      <c r="CTG2" s="1882"/>
      <c r="CTH2" s="1882"/>
      <c r="CTI2" s="1882"/>
      <c r="CTJ2" s="1882"/>
      <c r="CTK2" s="1882"/>
      <c r="CTL2" s="1882"/>
      <c r="CTM2" s="1882"/>
      <c r="CTN2" s="1882"/>
      <c r="CTO2" s="1882"/>
      <c r="CTP2" s="1882"/>
      <c r="CTQ2" s="1882"/>
      <c r="CTR2" s="1882"/>
      <c r="CTS2" s="1882"/>
      <c r="CTT2" s="1882"/>
      <c r="CTU2" s="1882"/>
      <c r="CTV2" s="1882"/>
      <c r="CTW2" s="1882"/>
      <c r="CTX2" s="1882"/>
      <c r="CTY2" s="1882"/>
      <c r="CTZ2" s="1882"/>
      <c r="CUA2" s="1882"/>
      <c r="CUB2" s="1882"/>
      <c r="CUC2" s="1882"/>
      <c r="CUD2" s="1882"/>
      <c r="CUE2" s="1882"/>
      <c r="CUF2" s="1882"/>
      <c r="CUG2" s="1882"/>
      <c r="CUH2" s="1882"/>
      <c r="CUI2" s="1882"/>
      <c r="CUJ2" s="1882"/>
      <c r="CUK2" s="1882"/>
      <c r="CUL2" s="1882"/>
      <c r="CUM2" s="1882"/>
      <c r="CUN2" s="1882"/>
      <c r="CUO2" s="1882"/>
      <c r="CUP2" s="1882"/>
      <c r="CUQ2" s="1882"/>
      <c r="CUR2" s="1882"/>
      <c r="CUS2" s="1882"/>
      <c r="CUT2" s="1882"/>
      <c r="CUU2" s="1882"/>
      <c r="CUV2" s="1882"/>
      <c r="CUW2" s="1882"/>
      <c r="CUX2" s="1882"/>
      <c r="CUY2" s="1882"/>
      <c r="CUZ2" s="1882"/>
      <c r="CVA2" s="1882"/>
      <c r="CVB2" s="1882"/>
      <c r="CVC2" s="1882"/>
      <c r="CVD2" s="1882"/>
      <c r="CVE2" s="1882"/>
      <c r="CVF2" s="1882"/>
      <c r="CVG2" s="1882"/>
      <c r="CVH2" s="1882"/>
      <c r="CVI2" s="1882"/>
      <c r="CVJ2" s="1882"/>
      <c r="CVK2" s="1882"/>
      <c r="CVL2" s="1882"/>
      <c r="CVM2" s="1882"/>
      <c r="CVN2" s="1882"/>
      <c r="CVO2" s="1882"/>
      <c r="CVP2" s="1882"/>
      <c r="CVQ2" s="1882"/>
      <c r="CVR2" s="1882"/>
      <c r="CVS2" s="1882"/>
      <c r="CVT2" s="1882"/>
      <c r="CVU2" s="1882"/>
      <c r="CVV2" s="1882"/>
      <c r="CVW2" s="1882"/>
      <c r="CVX2" s="1882"/>
      <c r="CVY2" s="1882"/>
      <c r="CVZ2" s="1882"/>
      <c r="CWA2" s="1882"/>
      <c r="CWB2" s="1882"/>
      <c r="CWC2" s="1882"/>
      <c r="CWD2" s="1882"/>
      <c r="CWE2" s="1882"/>
      <c r="CWF2" s="1882"/>
      <c r="CWG2" s="1882"/>
      <c r="CWH2" s="1882"/>
      <c r="CWI2" s="1882"/>
      <c r="CWJ2" s="1882"/>
      <c r="CWK2" s="1882"/>
      <c r="CWL2" s="1882"/>
      <c r="CWM2" s="1882"/>
      <c r="CWN2" s="1882"/>
      <c r="CWO2" s="1882"/>
      <c r="CWP2" s="1882"/>
      <c r="CWQ2" s="1882"/>
      <c r="CWR2" s="1882"/>
      <c r="CWS2" s="1882"/>
      <c r="CWT2" s="1882"/>
      <c r="CWU2" s="1882"/>
      <c r="CWV2" s="1882"/>
      <c r="CWW2" s="1882"/>
      <c r="CWX2" s="1882"/>
      <c r="CWY2" s="1882"/>
      <c r="CWZ2" s="1882"/>
      <c r="CXA2" s="1882"/>
      <c r="CXB2" s="1882"/>
      <c r="CXC2" s="1882"/>
      <c r="CXD2" s="1882"/>
      <c r="CXE2" s="1882"/>
      <c r="CXF2" s="1882"/>
      <c r="CXG2" s="1882"/>
      <c r="CXH2" s="1882"/>
      <c r="CXI2" s="1882"/>
      <c r="CXJ2" s="1882"/>
      <c r="CXK2" s="1882"/>
      <c r="CXL2" s="1882"/>
      <c r="CXM2" s="1882"/>
      <c r="CXN2" s="1882"/>
      <c r="CXO2" s="1882"/>
      <c r="CXP2" s="1882"/>
      <c r="CXQ2" s="1882"/>
      <c r="CXR2" s="1882"/>
      <c r="CXS2" s="1882"/>
      <c r="CXT2" s="1882"/>
      <c r="CXU2" s="1882"/>
      <c r="CXV2" s="1882"/>
      <c r="CXW2" s="1882"/>
      <c r="CXX2" s="1882"/>
      <c r="CXY2" s="1882"/>
      <c r="CXZ2" s="1882"/>
      <c r="CYA2" s="1882"/>
      <c r="CYB2" s="1882"/>
      <c r="CYC2" s="1882"/>
      <c r="CYD2" s="1882"/>
      <c r="CYE2" s="1882"/>
      <c r="CYF2" s="1882"/>
      <c r="CYG2" s="1882"/>
      <c r="CYH2" s="1882"/>
      <c r="CYI2" s="1882"/>
      <c r="CYJ2" s="1882"/>
      <c r="CYK2" s="1882"/>
      <c r="CYL2" s="1882"/>
      <c r="CYM2" s="1882"/>
      <c r="CYN2" s="1882"/>
      <c r="CYO2" s="1882"/>
      <c r="CYP2" s="1882"/>
      <c r="CYQ2" s="1882"/>
      <c r="CYR2" s="1882"/>
      <c r="CYS2" s="1882"/>
      <c r="CYT2" s="1882"/>
      <c r="CYU2" s="1882"/>
      <c r="CYV2" s="1882"/>
      <c r="CYW2" s="1882"/>
      <c r="CYX2" s="1882"/>
      <c r="CYY2" s="1882"/>
      <c r="CYZ2" s="1882"/>
      <c r="CZA2" s="1882"/>
      <c r="CZB2" s="1882"/>
      <c r="CZC2" s="1882"/>
      <c r="CZD2" s="1882"/>
      <c r="CZE2" s="1882"/>
      <c r="CZF2" s="1882"/>
      <c r="CZG2" s="1882"/>
      <c r="CZH2" s="1882"/>
      <c r="CZI2" s="1882"/>
      <c r="CZJ2" s="1882"/>
      <c r="CZK2" s="1882"/>
      <c r="CZL2" s="1882"/>
      <c r="CZM2" s="1882"/>
      <c r="CZN2" s="1882"/>
      <c r="CZO2" s="1882"/>
      <c r="CZP2" s="1882"/>
      <c r="CZQ2" s="1882"/>
      <c r="CZR2" s="1882"/>
      <c r="CZS2" s="1882"/>
      <c r="CZT2" s="1882"/>
      <c r="CZU2" s="1882"/>
      <c r="CZV2" s="1882"/>
      <c r="CZW2" s="1882"/>
      <c r="CZX2" s="1882"/>
      <c r="CZY2" s="1882"/>
      <c r="CZZ2" s="1882"/>
      <c r="DAA2" s="1882"/>
      <c r="DAB2" s="1882"/>
      <c r="DAC2" s="1882"/>
      <c r="DAD2" s="1882"/>
      <c r="DAE2" s="1882"/>
      <c r="DAF2" s="1882"/>
      <c r="DAG2" s="1882"/>
      <c r="DAH2" s="1882"/>
      <c r="DAI2" s="1882"/>
      <c r="DAJ2" s="1882"/>
      <c r="DAK2" s="1882"/>
      <c r="DAL2" s="1882"/>
      <c r="DAM2" s="1882"/>
      <c r="DAN2" s="1882"/>
      <c r="DAO2" s="1882"/>
      <c r="DAP2" s="1882"/>
      <c r="DAQ2" s="1882"/>
      <c r="DAR2" s="1882"/>
      <c r="DAS2" s="1882"/>
      <c r="DAT2" s="1882"/>
      <c r="DAU2" s="1882"/>
      <c r="DAV2" s="1882"/>
      <c r="DAW2" s="1882"/>
      <c r="DAX2" s="1882"/>
      <c r="DAY2" s="1882"/>
      <c r="DAZ2" s="1882"/>
      <c r="DBA2" s="1882"/>
      <c r="DBB2" s="1882"/>
      <c r="DBC2" s="1882"/>
      <c r="DBD2" s="1882"/>
      <c r="DBE2" s="1882"/>
      <c r="DBF2" s="1882"/>
      <c r="DBG2" s="1882"/>
      <c r="DBH2" s="1882"/>
      <c r="DBI2" s="1882"/>
      <c r="DBJ2" s="1882"/>
      <c r="DBK2" s="1882"/>
      <c r="DBL2" s="1882"/>
      <c r="DBM2" s="1882"/>
      <c r="DBN2" s="1882"/>
      <c r="DBO2" s="1882"/>
      <c r="DBP2" s="1882"/>
      <c r="DBQ2" s="1882"/>
      <c r="DBR2" s="1882"/>
      <c r="DBS2" s="1882"/>
      <c r="DBT2" s="1882"/>
      <c r="DBU2" s="1882"/>
      <c r="DBV2" s="1882"/>
      <c r="DBW2" s="1882"/>
      <c r="DBX2" s="1882"/>
      <c r="DBY2" s="1882"/>
      <c r="DBZ2" s="1882"/>
      <c r="DCA2" s="1882"/>
      <c r="DCB2" s="1882"/>
      <c r="DCC2" s="1882"/>
      <c r="DCD2" s="1882"/>
      <c r="DCE2" s="1882"/>
      <c r="DCF2" s="1882"/>
      <c r="DCG2" s="1882"/>
      <c r="DCH2" s="1882"/>
      <c r="DCI2" s="1882"/>
      <c r="DCJ2" s="1882"/>
      <c r="DCK2" s="1882"/>
      <c r="DCL2" s="1882"/>
      <c r="DCM2" s="1882"/>
      <c r="DCN2" s="1882"/>
      <c r="DCO2" s="1882"/>
      <c r="DCP2" s="1882"/>
      <c r="DCQ2" s="1882"/>
      <c r="DCR2" s="1882"/>
      <c r="DCS2" s="1882"/>
      <c r="DCT2" s="1882"/>
      <c r="DCU2" s="1882"/>
      <c r="DCV2" s="1882"/>
      <c r="DCW2" s="1882"/>
      <c r="DCX2" s="1882"/>
      <c r="DCY2" s="1882"/>
      <c r="DCZ2" s="1882"/>
      <c r="DDA2" s="1882"/>
      <c r="DDB2" s="1882"/>
      <c r="DDC2" s="1882"/>
      <c r="DDD2" s="1882"/>
      <c r="DDE2" s="1882"/>
      <c r="DDF2" s="1882"/>
      <c r="DDG2" s="1882"/>
      <c r="DDH2" s="1882"/>
      <c r="DDI2" s="1882"/>
      <c r="DDJ2" s="1882"/>
      <c r="DDK2" s="1882"/>
      <c r="DDL2" s="1882"/>
      <c r="DDM2" s="1882"/>
      <c r="DDN2" s="1882"/>
      <c r="DDO2" s="1882"/>
      <c r="DDP2" s="1882"/>
      <c r="DDQ2" s="1882"/>
      <c r="DDR2" s="1882"/>
      <c r="DDS2" s="1882"/>
      <c r="DDT2" s="1882"/>
      <c r="DDU2" s="1882"/>
      <c r="DDV2" s="1882"/>
      <c r="DDW2" s="1882"/>
      <c r="DDX2" s="1882"/>
      <c r="DDY2" s="1882"/>
      <c r="DDZ2" s="1882"/>
      <c r="DEA2" s="1882"/>
      <c r="DEB2" s="1882"/>
      <c r="DEC2" s="1882"/>
      <c r="DED2" s="1882"/>
      <c r="DEE2" s="1882"/>
      <c r="DEF2" s="1882"/>
      <c r="DEG2" s="1882"/>
      <c r="DEH2" s="1882"/>
      <c r="DEI2" s="1882"/>
      <c r="DEJ2" s="1882"/>
      <c r="DEK2" s="1882"/>
      <c r="DEL2" s="1882"/>
      <c r="DEM2" s="1882"/>
      <c r="DEN2" s="1882"/>
      <c r="DEO2" s="1882"/>
      <c r="DEP2" s="1882"/>
      <c r="DEQ2" s="1882"/>
      <c r="DER2" s="1882"/>
      <c r="DES2" s="1882"/>
      <c r="DET2" s="1882"/>
      <c r="DEU2" s="1882"/>
      <c r="DEV2" s="1882"/>
      <c r="DEW2" s="1882"/>
      <c r="DEX2" s="1882"/>
      <c r="DEY2" s="1882"/>
      <c r="DEZ2" s="1882"/>
      <c r="DFA2" s="1882"/>
      <c r="DFB2" s="1882"/>
      <c r="DFC2" s="1882"/>
      <c r="DFD2" s="1882"/>
      <c r="DFE2" s="1882"/>
      <c r="DFF2" s="1882"/>
      <c r="DFG2" s="1882"/>
      <c r="DFH2" s="1882"/>
      <c r="DFI2" s="1882"/>
      <c r="DFJ2" s="1882"/>
      <c r="DFK2" s="1882"/>
      <c r="DFL2" s="1882"/>
      <c r="DFM2" s="1882"/>
      <c r="DFN2" s="1882"/>
      <c r="DFO2" s="1882"/>
      <c r="DFP2" s="1882"/>
      <c r="DFQ2" s="1882"/>
      <c r="DFR2" s="1882"/>
      <c r="DFS2" s="1882"/>
      <c r="DFT2" s="1882"/>
      <c r="DFU2" s="1882"/>
      <c r="DFV2" s="1882"/>
      <c r="DFW2" s="1882"/>
      <c r="DFX2" s="1882"/>
      <c r="DFY2" s="1882"/>
      <c r="DFZ2" s="1882"/>
      <c r="DGA2" s="1882"/>
      <c r="DGB2" s="1882"/>
      <c r="DGC2" s="1882"/>
      <c r="DGD2" s="1882"/>
      <c r="DGE2" s="1882"/>
      <c r="DGF2" s="1882"/>
      <c r="DGG2" s="1882"/>
      <c r="DGH2" s="1882"/>
      <c r="DGI2" s="1882"/>
      <c r="DGJ2" s="1882"/>
      <c r="DGK2" s="1882"/>
      <c r="DGL2" s="1882"/>
      <c r="DGM2" s="1882"/>
      <c r="DGN2" s="1882"/>
      <c r="DGO2" s="1882"/>
      <c r="DGP2" s="1882"/>
      <c r="DGQ2" s="1882"/>
      <c r="DGR2" s="1882"/>
      <c r="DGS2" s="1882"/>
      <c r="DGT2" s="1882"/>
      <c r="DGU2" s="1882"/>
      <c r="DGV2" s="1882"/>
      <c r="DGW2" s="1882"/>
      <c r="DGX2" s="1882"/>
      <c r="DGY2" s="1882"/>
      <c r="DGZ2" s="1882"/>
      <c r="DHA2" s="1882"/>
      <c r="DHB2" s="1882"/>
      <c r="DHC2" s="1882"/>
      <c r="DHD2" s="1882"/>
      <c r="DHE2" s="1882"/>
      <c r="DHF2" s="1882"/>
      <c r="DHG2" s="1882"/>
      <c r="DHH2" s="1882"/>
      <c r="DHI2" s="1882"/>
      <c r="DHJ2" s="1882"/>
      <c r="DHK2" s="1882"/>
      <c r="DHL2" s="1882"/>
      <c r="DHM2" s="1882"/>
      <c r="DHN2" s="1882"/>
      <c r="DHO2" s="1882"/>
      <c r="DHP2" s="1882"/>
      <c r="DHQ2" s="1882"/>
      <c r="DHR2" s="1882"/>
      <c r="DHS2" s="1882"/>
      <c r="DHT2" s="1882"/>
      <c r="DHU2" s="1882"/>
      <c r="DHV2" s="1882"/>
      <c r="DHW2" s="1882"/>
      <c r="DHX2" s="1882"/>
      <c r="DHY2" s="1882"/>
      <c r="DHZ2" s="1882"/>
      <c r="DIA2" s="1882"/>
      <c r="DIB2" s="1882"/>
      <c r="DIC2" s="1882"/>
      <c r="DID2" s="1882"/>
      <c r="DIE2" s="1882"/>
      <c r="DIF2" s="1882"/>
      <c r="DIG2" s="1882"/>
      <c r="DIH2" s="1882"/>
      <c r="DII2" s="1882"/>
      <c r="DIJ2" s="1882"/>
      <c r="DIK2" s="1882"/>
      <c r="DIL2" s="1882"/>
      <c r="DIM2" s="1882"/>
      <c r="DIN2" s="1882"/>
      <c r="DIO2" s="1882"/>
      <c r="DIP2" s="1882"/>
      <c r="DIQ2" s="1882"/>
      <c r="DIR2" s="1882"/>
      <c r="DIS2" s="1882"/>
      <c r="DIT2" s="1882"/>
      <c r="DIU2" s="1882"/>
      <c r="DIV2" s="1882"/>
      <c r="DIW2" s="1882"/>
      <c r="DIX2" s="1882"/>
      <c r="DIY2" s="1882"/>
      <c r="DIZ2" s="1882"/>
      <c r="DJA2" s="1882"/>
      <c r="DJB2" s="1882"/>
      <c r="DJC2" s="1882"/>
      <c r="DJD2" s="1882"/>
      <c r="DJE2" s="1882"/>
      <c r="DJF2" s="1882"/>
      <c r="DJG2" s="1882"/>
      <c r="DJH2" s="1882"/>
      <c r="DJI2" s="1882"/>
      <c r="DJJ2" s="1882"/>
      <c r="DJK2" s="1882"/>
      <c r="DJL2" s="1882"/>
      <c r="DJM2" s="1882"/>
      <c r="DJN2" s="1882"/>
      <c r="DJO2" s="1882"/>
      <c r="DJP2" s="1882"/>
      <c r="DJQ2" s="1882"/>
      <c r="DJR2" s="1882"/>
      <c r="DJS2" s="1882"/>
      <c r="DJT2" s="1882"/>
      <c r="DJU2" s="1882"/>
      <c r="DJV2" s="1882"/>
      <c r="DJW2" s="1882"/>
      <c r="DJX2" s="1882"/>
      <c r="DJY2" s="1882"/>
      <c r="DJZ2" s="1882"/>
      <c r="DKA2" s="1882"/>
      <c r="DKB2" s="1882"/>
      <c r="DKC2" s="1882"/>
      <c r="DKD2" s="1882"/>
      <c r="DKE2" s="1882"/>
      <c r="DKF2" s="1882"/>
      <c r="DKG2" s="1882"/>
      <c r="DKH2" s="1882"/>
      <c r="DKI2" s="1882"/>
      <c r="DKJ2" s="1882"/>
      <c r="DKK2" s="1882"/>
      <c r="DKL2" s="1882"/>
      <c r="DKM2" s="1882"/>
      <c r="DKN2" s="1882"/>
      <c r="DKO2" s="1882"/>
      <c r="DKP2" s="1882"/>
      <c r="DKQ2" s="1882"/>
      <c r="DKR2" s="1882"/>
      <c r="DKS2" s="1882"/>
      <c r="DKT2" s="1882"/>
      <c r="DKU2" s="1882"/>
      <c r="DKV2" s="1882"/>
      <c r="DKW2" s="1882"/>
      <c r="DKX2" s="1882"/>
      <c r="DKY2" s="1882"/>
      <c r="DKZ2" s="1882"/>
      <c r="DLA2" s="1882"/>
      <c r="DLB2" s="1882"/>
      <c r="DLC2" s="1882"/>
      <c r="DLD2" s="1882"/>
      <c r="DLE2" s="1882"/>
      <c r="DLF2" s="1882"/>
      <c r="DLG2" s="1882"/>
      <c r="DLH2" s="1882"/>
      <c r="DLI2" s="1882"/>
      <c r="DLJ2" s="1882"/>
      <c r="DLK2" s="1882"/>
      <c r="DLL2" s="1882"/>
      <c r="DLM2" s="1882"/>
      <c r="DLN2" s="1882"/>
      <c r="DLO2" s="1882"/>
      <c r="DLP2" s="1882"/>
      <c r="DLQ2" s="1882"/>
      <c r="DLR2" s="1882"/>
      <c r="DLS2" s="1882"/>
      <c r="DLT2" s="1882"/>
      <c r="DLU2" s="1882"/>
      <c r="DLV2" s="1882"/>
      <c r="DLW2" s="1882"/>
      <c r="DLX2" s="1882"/>
      <c r="DLY2" s="1882"/>
      <c r="DLZ2" s="1882"/>
      <c r="DMA2" s="1882"/>
      <c r="DMB2" s="1882"/>
      <c r="DMC2" s="1882"/>
      <c r="DMD2" s="1882"/>
      <c r="DME2" s="1882"/>
      <c r="DMF2" s="1882"/>
      <c r="DMG2" s="1882"/>
      <c r="DMH2" s="1882"/>
      <c r="DMI2" s="1882"/>
      <c r="DMJ2" s="1882"/>
      <c r="DMK2" s="1882"/>
      <c r="DML2" s="1882"/>
      <c r="DMM2" s="1882"/>
      <c r="DMN2" s="1882"/>
      <c r="DMO2" s="1882"/>
      <c r="DMP2" s="1882"/>
      <c r="DMQ2" s="1882"/>
      <c r="DMR2" s="1882"/>
      <c r="DMS2" s="1882"/>
      <c r="DMT2" s="1882"/>
      <c r="DMU2" s="1882"/>
      <c r="DMV2" s="1882"/>
      <c r="DMW2" s="1882"/>
      <c r="DMX2" s="1882"/>
      <c r="DMY2" s="1882"/>
      <c r="DMZ2" s="1882"/>
      <c r="DNA2" s="1882"/>
      <c r="DNB2" s="1882"/>
      <c r="DNC2" s="1882"/>
      <c r="DND2" s="1882"/>
      <c r="DNE2" s="1882"/>
      <c r="DNF2" s="1882"/>
      <c r="DNG2" s="1882"/>
      <c r="DNH2" s="1882"/>
      <c r="DNI2" s="1882"/>
      <c r="DNJ2" s="1882"/>
      <c r="DNK2" s="1882"/>
      <c r="DNL2" s="1882"/>
      <c r="DNM2" s="1882"/>
      <c r="DNN2" s="1882"/>
      <c r="DNO2" s="1882"/>
      <c r="DNP2" s="1882"/>
      <c r="DNQ2" s="1882"/>
      <c r="DNR2" s="1882"/>
      <c r="DNS2" s="1882"/>
      <c r="DNT2" s="1882"/>
      <c r="DNU2" s="1882"/>
      <c r="DNV2" s="1882"/>
      <c r="DNW2" s="1882"/>
      <c r="DNX2" s="1882"/>
      <c r="DNY2" s="1882"/>
      <c r="DNZ2" s="1882"/>
      <c r="DOA2" s="1882"/>
      <c r="DOB2" s="1882"/>
      <c r="DOC2" s="1882"/>
      <c r="DOD2" s="1882"/>
      <c r="DOE2" s="1882"/>
      <c r="DOF2" s="1882"/>
      <c r="DOG2" s="1882"/>
      <c r="DOH2" s="1882"/>
      <c r="DOI2" s="1882"/>
      <c r="DOJ2" s="1882"/>
      <c r="DOK2" s="1882"/>
      <c r="DOL2" s="1882"/>
      <c r="DOM2" s="1882"/>
      <c r="DON2" s="1882"/>
      <c r="DOO2" s="1882"/>
      <c r="DOP2" s="1882"/>
      <c r="DOQ2" s="1882"/>
      <c r="DOR2" s="1882"/>
      <c r="DOS2" s="1882"/>
      <c r="DOT2" s="1882"/>
      <c r="DOU2" s="1882"/>
      <c r="DOV2" s="1882"/>
      <c r="DOW2" s="1882"/>
      <c r="DOX2" s="1882"/>
      <c r="DOY2" s="1882"/>
      <c r="DOZ2" s="1882"/>
      <c r="DPA2" s="1882"/>
      <c r="DPB2" s="1882"/>
      <c r="DPC2" s="1882"/>
      <c r="DPD2" s="1882"/>
      <c r="DPE2" s="1882"/>
      <c r="DPF2" s="1882"/>
      <c r="DPG2" s="1882"/>
      <c r="DPH2" s="1882"/>
      <c r="DPI2" s="1882"/>
      <c r="DPJ2" s="1882"/>
      <c r="DPK2" s="1882"/>
      <c r="DPL2" s="1882"/>
      <c r="DPM2" s="1882"/>
      <c r="DPN2" s="1882"/>
      <c r="DPO2" s="1882"/>
      <c r="DPP2" s="1882"/>
      <c r="DPQ2" s="1882"/>
      <c r="DPR2" s="1882"/>
      <c r="DPS2" s="1882"/>
      <c r="DPT2" s="1882"/>
      <c r="DPU2" s="1882"/>
      <c r="DPV2" s="1882"/>
      <c r="DPW2" s="1882"/>
      <c r="DPX2" s="1882"/>
      <c r="DPY2" s="1882"/>
      <c r="DPZ2" s="1882"/>
      <c r="DQA2" s="1882"/>
      <c r="DQB2" s="1882"/>
      <c r="DQC2" s="1882"/>
      <c r="DQD2" s="1882"/>
      <c r="DQE2" s="1882"/>
      <c r="DQF2" s="1882"/>
      <c r="DQG2" s="1882"/>
      <c r="DQH2" s="1882"/>
      <c r="DQI2" s="1882"/>
      <c r="DQJ2" s="1882"/>
      <c r="DQK2" s="1882"/>
      <c r="DQL2" s="1882"/>
      <c r="DQM2" s="1882"/>
      <c r="DQN2" s="1882"/>
      <c r="DQO2" s="1882"/>
      <c r="DQP2" s="1882"/>
      <c r="DQQ2" s="1882"/>
      <c r="DQR2" s="1882"/>
      <c r="DQS2" s="1882"/>
      <c r="DQT2" s="1882"/>
      <c r="DQU2" s="1882"/>
      <c r="DQV2" s="1882"/>
      <c r="DQW2" s="1882"/>
      <c r="DQX2" s="1882"/>
      <c r="DQY2" s="1882"/>
      <c r="DQZ2" s="1882"/>
      <c r="DRA2" s="1882"/>
      <c r="DRB2" s="1882"/>
      <c r="DRC2" s="1882"/>
      <c r="DRD2" s="1882"/>
      <c r="DRE2" s="1882"/>
      <c r="DRF2" s="1882"/>
      <c r="DRG2" s="1882"/>
      <c r="DRH2" s="1882"/>
      <c r="DRI2" s="1882"/>
      <c r="DRJ2" s="1882"/>
      <c r="DRK2" s="1882"/>
      <c r="DRL2" s="1882"/>
      <c r="DRM2" s="1882"/>
      <c r="DRN2" s="1882"/>
      <c r="DRO2" s="1882"/>
      <c r="DRP2" s="1882"/>
      <c r="DRQ2" s="1882"/>
      <c r="DRR2" s="1882"/>
      <c r="DRS2" s="1882"/>
      <c r="DRT2" s="1882"/>
      <c r="DRU2" s="1882"/>
      <c r="DRV2" s="1882"/>
      <c r="DRW2" s="1882"/>
      <c r="DRX2" s="1882"/>
      <c r="DRY2" s="1882"/>
      <c r="DRZ2" s="1882"/>
      <c r="DSA2" s="1882"/>
      <c r="DSB2" s="1882"/>
      <c r="DSC2" s="1882"/>
      <c r="DSD2" s="1882"/>
      <c r="DSE2" s="1882"/>
      <c r="DSF2" s="1882"/>
      <c r="DSG2" s="1882"/>
      <c r="DSH2" s="1882"/>
      <c r="DSI2" s="1882"/>
      <c r="DSJ2" s="1882"/>
      <c r="DSK2" s="1882"/>
      <c r="DSL2" s="1882"/>
      <c r="DSM2" s="1882"/>
      <c r="DSN2" s="1882"/>
      <c r="DSO2" s="1882"/>
      <c r="DSP2" s="1882"/>
      <c r="DSQ2" s="1882"/>
      <c r="DSR2" s="1882"/>
      <c r="DSS2" s="1882"/>
      <c r="DST2" s="1882"/>
      <c r="DSU2" s="1882"/>
      <c r="DSV2" s="1882"/>
      <c r="DSW2" s="1882"/>
      <c r="DSX2" s="1882"/>
      <c r="DSY2" s="1882"/>
      <c r="DSZ2" s="1882"/>
      <c r="DTA2" s="1882"/>
      <c r="DTB2" s="1882"/>
      <c r="DTC2" s="1882"/>
      <c r="DTD2" s="1882"/>
      <c r="DTE2" s="1882"/>
      <c r="DTF2" s="1882"/>
      <c r="DTG2" s="1882"/>
      <c r="DTH2" s="1882"/>
      <c r="DTI2" s="1882"/>
      <c r="DTJ2" s="1882"/>
      <c r="DTK2" s="1882"/>
      <c r="DTL2" s="1882"/>
      <c r="DTM2" s="1882"/>
      <c r="DTN2" s="1882"/>
      <c r="DTO2" s="1882"/>
      <c r="DTP2" s="1882"/>
      <c r="DTQ2" s="1882"/>
      <c r="DTR2" s="1882"/>
      <c r="DTS2" s="1882"/>
      <c r="DTT2" s="1882"/>
      <c r="DTU2" s="1882"/>
      <c r="DTV2" s="1882"/>
      <c r="DTW2" s="1882"/>
      <c r="DTX2" s="1882"/>
      <c r="DTY2" s="1882"/>
      <c r="DTZ2" s="1882"/>
      <c r="DUA2" s="1882"/>
      <c r="DUB2" s="1882"/>
      <c r="DUC2" s="1882"/>
      <c r="DUD2" s="1882"/>
      <c r="DUE2" s="1882"/>
      <c r="DUF2" s="1882"/>
      <c r="DUG2" s="1882"/>
      <c r="DUH2" s="1882"/>
      <c r="DUI2" s="1882"/>
      <c r="DUJ2" s="1882"/>
      <c r="DUK2" s="1882"/>
      <c r="DUL2" s="1882"/>
      <c r="DUM2" s="1882"/>
      <c r="DUN2" s="1882"/>
      <c r="DUO2" s="1882"/>
      <c r="DUP2" s="1882"/>
      <c r="DUQ2" s="1882"/>
      <c r="DUR2" s="1882"/>
      <c r="DUS2" s="1882"/>
      <c r="DUT2" s="1882"/>
      <c r="DUU2" s="1882"/>
      <c r="DUV2" s="1882"/>
      <c r="DUW2" s="1882"/>
      <c r="DUX2" s="1882"/>
      <c r="DUY2" s="1882"/>
      <c r="DUZ2" s="1882"/>
      <c r="DVA2" s="1882"/>
      <c r="DVB2" s="1882"/>
      <c r="DVC2" s="1882"/>
      <c r="DVD2" s="1882"/>
      <c r="DVE2" s="1882"/>
      <c r="DVF2" s="1882"/>
      <c r="DVG2" s="1882"/>
      <c r="DVH2" s="1882"/>
      <c r="DVI2" s="1882"/>
      <c r="DVJ2" s="1882"/>
      <c r="DVK2" s="1882"/>
      <c r="DVL2" s="1882"/>
      <c r="DVM2" s="1882"/>
      <c r="DVN2" s="1882"/>
      <c r="DVO2" s="1882"/>
      <c r="DVP2" s="1882"/>
      <c r="DVQ2" s="1882"/>
      <c r="DVR2" s="1882"/>
      <c r="DVS2" s="1882"/>
      <c r="DVT2" s="1882"/>
      <c r="DVU2" s="1882"/>
      <c r="DVV2" s="1882"/>
      <c r="DVW2" s="1882"/>
      <c r="DVX2" s="1882"/>
      <c r="DVY2" s="1882"/>
      <c r="DVZ2" s="1882"/>
      <c r="DWA2" s="1882"/>
      <c r="DWB2" s="1882"/>
      <c r="DWC2" s="1882"/>
      <c r="DWD2" s="1882"/>
      <c r="DWE2" s="1882"/>
      <c r="DWF2" s="1882"/>
      <c r="DWG2" s="1882"/>
      <c r="DWH2" s="1882"/>
      <c r="DWI2" s="1882"/>
      <c r="DWJ2" s="1882"/>
      <c r="DWK2" s="1882"/>
      <c r="DWL2" s="1882"/>
      <c r="DWM2" s="1882"/>
      <c r="DWN2" s="1882"/>
      <c r="DWO2" s="1882"/>
      <c r="DWP2" s="1882"/>
      <c r="DWQ2" s="1882"/>
      <c r="DWR2" s="1882"/>
      <c r="DWS2" s="1882"/>
      <c r="DWT2" s="1882"/>
      <c r="DWU2" s="1882"/>
      <c r="DWV2" s="1882"/>
      <c r="DWW2" s="1882"/>
      <c r="DWX2" s="1882"/>
      <c r="DWY2" s="1882"/>
      <c r="DWZ2" s="1882"/>
      <c r="DXA2" s="1882"/>
      <c r="DXB2" s="1882"/>
      <c r="DXC2" s="1882"/>
      <c r="DXD2" s="1882"/>
      <c r="DXE2" s="1882"/>
      <c r="DXF2" s="1882"/>
      <c r="DXG2" s="1882"/>
      <c r="DXH2" s="1882"/>
      <c r="DXI2" s="1882"/>
      <c r="DXJ2" s="1882"/>
      <c r="DXK2" s="1882"/>
      <c r="DXL2" s="1882"/>
      <c r="DXM2" s="1882"/>
      <c r="DXN2" s="1882"/>
      <c r="DXO2" s="1882"/>
      <c r="DXP2" s="1882"/>
      <c r="DXQ2" s="1882"/>
      <c r="DXR2" s="1882"/>
      <c r="DXS2" s="1882"/>
      <c r="DXT2" s="1882"/>
      <c r="DXU2" s="1882"/>
      <c r="DXV2" s="1882"/>
      <c r="DXW2" s="1882"/>
      <c r="DXX2" s="1882"/>
      <c r="DXY2" s="1882"/>
      <c r="DXZ2" s="1882"/>
      <c r="DYA2" s="1882"/>
      <c r="DYB2" s="1882"/>
      <c r="DYC2" s="1882"/>
      <c r="DYD2" s="1882"/>
      <c r="DYE2" s="1882"/>
      <c r="DYF2" s="1882"/>
      <c r="DYG2" s="1882"/>
      <c r="DYH2" s="1882"/>
      <c r="DYI2" s="1882"/>
      <c r="DYJ2" s="1882"/>
      <c r="DYK2" s="1882"/>
      <c r="DYL2" s="1882"/>
      <c r="DYM2" s="1882"/>
      <c r="DYN2" s="1882"/>
      <c r="DYO2" s="1882"/>
      <c r="DYP2" s="1882"/>
      <c r="DYQ2" s="1882"/>
      <c r="DYR2" s="1882"/>
      <c r="DYS2" s="1882"/>
      <c r="DYT2" s="1882"/>
      <c r="DYU2" s="1882"/>
      <c r="DYV2" s="1882"/>
      <c r="DYW2" s="1882"/>
      <c r="DYX2" s="1882"/>
      <c r="DYY2" s="1882"/>
      <c r="DYZ2" s="1882"/>
      <c r="DZA2" s="1882"/>
      <c r="DZB2" s="1882"/>
      <c r="DZC2" s="1882"/>
      <c r="DZD2" s="1882"/>
      <c r="DZE2" s="1882"/>
      <c r="DZF2" s="1882"/>
      <c r="DZG2" s="1882"/>
      <c r="DZH2" s="1882"/>
      <c r="DZI2" s="1882"/>
      <c r="DZJ2" s="1882"/>
      <c r="DZK2" s="1882"/>
      <c r="DZL2" s="1882"/>
      <c r="DZM2" s="1882"/>
      <c r="DZN2" s="1882"/>
      <c r="DZO2" s="1882"/>
      <c r="DZP2" s="1882"/>
      <c r="DZQ2" s="1882"/>
      <c r="DZR2" s="1882"/>
      <c r="DZS2" s="1882"/>
      <c r="DZT2" s="1882"/>
      <c r="DZU2" s="1882"/>
      <c r="DZV2" s="1882"/>
      <c r="DZW2" s="1882"/>
      <c r="DZX2" s="1882"/>
      <c r="DZY2" s="1882"/>
      <c r="DZZ2" s="1882"/>
      <c r="EAA2" s="1882"/>
      <c r="EAB2" s="1882"/>
      <c r="EAC2" s="1882"/>
      <c r="EAD2" s="1882"/>
      <c r="EAE2" s="1882"/>
      <c r="EAF2" s="1882"/>
      <c r="EAG2" s="1882"/>
      <c r="EAH2" s="1882"/>
      <c r="EAI2" s="1882"/>
      <c r="EAJ2" s="1882"/>
      <c r="EAK2" s="1882"/>
      <c r="EAL2" s="1882"/>
      <c r="EAM2" s="1882"/>
      <c r="EAN2" s="1882"/>
      <c r="EAO2" s="1882"/>
      <c r="EAP2" s="1882"/>
      <c r="EAQ2" s="1882"/>
      <c r="EAR2" s="1882"/>
      <c r="EAS2" s="1882"/>
      <c r="EAT2" s="1882"/>
      <c r="EAU2" s="1882"/>
      <c r="EAV2" s="1882"/>
      <c r="EAW2" s="1882"/>
      <c r="EAX2" s="1882"/>
      <c r="EAY2" s="1882"/>
      <c r="EAZ2" s="1882"/>
      <c r="EBA2" s="1882"/>
      <c r="EBB2" s="1882"/>
      <c r="EBC2" s="1882"/>
      <c r="EBD2" s="1882"/>
      <c r="EBE2" s="1882"/>
      <c r="EBF2" s="1882"/>
      <c r="EBG2" s="1882"/>
      <c r="EBH2" s="1882"/>
      <c r="EBI2" s="1882"/>
      <c r="EBJ2" s="1882"/>
      <c r="EBK2" s="1882"/>
      <c r="EBL2" s="1882"/>
      <c r="EBM2" s="1882"/>
      <c r="EBN2" s="1882"/>
      <c r="EBO2" s="1882"/>
      <c r="EBP2" s="1882"/>
      <c r="EBQ2" s="1882"/>
      <c r="EBR2" s="1882"/>
      <c r="EBS2" s="1882"/>
      <c r="EBT2" s="1882"/>
      <c r="EBU2" s="1882"/>
      <c r="EBV2" s="1882"/>
      <c r="EBW2" s="1882"/>
      <c r="EBX2" s="1882"/>
      <c r="EBY2" s="1882"/>
      <c r="EBZ2" s="1882"/>
      <c r="ECA2" s="1882"/>
      <c r="ECB2" s="1882"/>
      <c r="ECC2" s="1882"/>
      <c r="ECD2" s="1882"/>
      <c r="ECE2" s="1882"/>
      <c r="ECF2" s="1882"/>
      <c r="ECG2" s="1882"/>
      <c r="ECH2" s="1882"/>
      <c r="ECI2" s="1882"/>
      <c r="ECJ2" s="1882"/>
      <c r="ECK2" s="1882"/>
      <c r="ECL2" s="1882"/>
      <c r="ECM2" s="1882"/>
      <c r="ECN2" s="1882"/>
      <c r="ECO2" s="1882"/>
      <c r="ECP2" s="1882"/>
      <c r="ECQ2" s="1882"/>
      <c r="ECR2" s="1882"/>
      <c r="ECS2" s="1882"/>
      <c r="ECT2" s="1882"/>
      <c r="ECU2" s="1882"/>
      <c r="ECV2" s="1882"/>
      <c r="ECW2" s="1882"/>
      <c r="ECX2" s="1882"/>
      <c r="ECY2" s="1882"/>
      <c r="ECZ2" s="1882"/>
      <c r="EDA2" s="1882"/>
      <c r="EDB2" s="1882"/>
      <c r="EDC2" s="1882"/>
      <c r="EDD2" s="1882"/>
      <c r="EDE2" s="1882"/>
      <c r="EDF2" s="1882"/>
      <c r="EDG2" s="1882"/>
      <c r="EDH2" s="1882"/>
      <c r="EDI2" s="1882"/>
      <c r="EDJ2" s="1882"/>
      <c r="EDK2" s="1882"/>
      <c r="EDL2" s="1882"/>
      <c r="EDM2" s="1882"/>
      <c r="EDN2" s="1882"/>
      <c r="EDO2" s="1882"/>
      <c r="EDP2" s="1882"/>
      <c r="EDQ2" s="1882"/>
      <c r="EDR2" s="1882"/>
      <c r="EDS2" s="1882"/>
      <c r="EDT2" s="1882"/>
      <c r="EDU2" s="1882"/>
      <c r="EDV2" s="1882"/>
      <c r="EDW2" s="1882"/>
      <c r="EDX2" s="1882"/>
      <c r="EDY2" s="1882"/>
      <c r="EDZ2" s="1882"/>
      <c r="EEA2" s="1882"/>
      <c r="EEB2" s="1882"/>
      <c r="EEC2" s="1882"/>
      <c r="EED2" s="1882"/>
      <c r="EEE2" s="1882"/>
      <c r="EEF2" s="1882"/>
      <c r="EEG2" s="1882"/>
      <c r="EEH2" s="1882"/>
      <c r="EEI2" s="1882"/>
      <c r="EEJ2" s="1882"/>
      <c r="EEK2" s="1882"/>
      <c r="EEL2" s="1882"/>
      <c r="EEM2" s="1882"/>
      <c r="EEN2" s="1882"/>
      <c r="EEO2" s="1882"/>
      <c r="EEP2" s="1882"/>
      <c r="EEQ2" s="1882"/>
      <c r="EER2" s="1882"/>
      <c r="EES2" s="1882"/>
      <c r="EET2" s="1882"/>
      <c r="EEU2" s="1882"/>
      <c r="EEV2" s="1882"/>
      <c r="EEW2" s="1882"/>
      <c r="EEX2" s="1882"/>
      <c r="EEY2" s="1882"/>
      <c r="EEZ2" s="1882"/>
      <c r="EFA2" s="1882"/>
      <c r="EFB2" s="1882"/>
      <c r="EFC2" s="1882"/>
      <c r="EFD2" s="1882"/>
      <c r="EFE2" s="1882"/>
      <c r="EFF2" s="1882"/>
      <c r="EFG2" s="1882"/>
      <c r="EFH2" s="1882"/>
      <c r="EFI2" s="1882"/>
      <c r="EFJ2" s="1882"/>
      <c r="EFK2" s="1882"/>
      <c r="EFL2" s="1882"/>
      <c r="EFM2" s="1882"/>
      <c r="EFN2" s="1882"/>
      <c r="EFO2" s="1882"/>
      <c r="EFP2" s="1882"/>
      <c r="EFQ2" s="1882"/>
      <c r="EFR2" s="1882"/>
      <c r="EFS2" s="1882"/>
      <c r="EFT2" s="1882"/>
      <c r="EFU2" s="1882"/>
      <c r="EFV2" s="1882"/>
      <c r="EFW2" s="1882"/>
      <c r="EFX2" s="1882"/>
      <c r="EFY2" s="1882"/>
      <c r="EFZ2" s="1882"/>
      <c r="EGA2" s="1882"/>
      <c r="EGB2" s="1882"/>
      <c r="EGC2" s="1882"/>
      <c r="EGD2" s="1882"/>
      <c r="EGE2" s="1882"/>
      <c r="EGF2" s="1882"/>
      <c r="EGG2" s="1882"/>
      <c r="EGH2" s="1882"/>
      <c r="EGI2" s="1882"/>
      <c r="EGJ2" s="1882"/>
      <c r="EGK2" s="1882"/>
      <c r="EGL2" s="1882"/>
      <c r="EGM2" s="1882"/>
      <c r="EGN2" s="1882"/>
      <c r="EGO2" s="1882"/>
      <c r="EGP2" s="1882"/>
      <c r="EGQ2" s="1882"/>
      <c r="EGR2" s="1882"/>
      <c r="EGS2" s="1882"/>
      <c r="EGT2" s="1882"/>
      <c r="EGU2" s="1882"/>
      <c r="EGV2" s="1882"/>
      <c r="EGW2" s="1882"/>
      <c r="EGX2" s="1882"/>
      <c r="EGY2" s="1882"/>
      <c r="EGZ2" s="1882"/>
      <c r="EHA2" s="1882"/>
      <c r="EHB2" s="1882"/>
      <c r="EHC2" s="1882"/>
      <c r="EHD2" s="1882"/>
      <c r="EHE2" s="1882"/>
      <c r="EHF2" s="1882"/>
      <c r="EHG2" s="1882"/>
      <c r="EHH2" s="1882"/>
      <c r="EHI2" s="1882"/>
      <c r="EHJ2" s="1882"/>
      <c r="EHK2" s="1882"/>
      <c r="EHL2" s="1882"/>
      <c r="EHM2" s="1882"/>
      <c r="EHN2" s="1882"/>
      <c r="EHO2" s="1882"/>
      <c r="EHP2" s="1882"/>
      <c r="EHQ2" s="1882"/>
      <c r="EHR2" s="1882"/>
      <c r="EHS2" s="1882"/>
      <c r="EHT2" s="1882"/>
      <c r="EHU2" s="1882"/>
      <c r="EHV2" s="1882"/>
      <c r="EHW2" s="1882"/>
      <c r="EHX2" s="1882"/>
      <c r="EHY2" s="1882"/>
      <c r="EHZ2" s="1882"/>
      <c r="EIA2" s="1882"/>
      <c r="EIB2" s="1882"/>
      <c r="EIC2" s="1882"/>
      <c r="EID2" s="1882"/>
      <c r="EIE2" s="1882"/>
      <c r="EIF2" s="1882"/>
      <c r="EIG2" s="1882"/>
      <c r="EIH2" s="1882"/>
      <c r="EII2" s="1882"/>
      <c r="EIJ2" s="1882"/>
      <c r="EIK2" s="1882"/>
      <c r="EIL2" s="1882"/>
      <c r="EIM2" s="1882"/>
      <c r="EIN2" s="1882"/>
      <c r="EIO2" s="1882"/>
      <c r="EIP2" s="1882"/>
      <c r="EIQ2" s="1882"/>
      <c r="EIR2" s="1882"/>
      <c r="EIS2" s="1882"/>
      <c r="EIT2" s="1882"/>
      <c r="EIU2" s="1882"/>
      <c r="EIV2" s="1882"/>
      <c r="EIW2" s="1882"/>
      <c r="EIX2" s="1882"/>
      <c r="EIY2" s="1882"/>
      <c r="EIZ2" s="1882"/>
      <c r="EJA2" s="1882"/>
      <c r="EJB2" s="1882"/>
      <c r="EJC2" s="1882"/>
      <c r="EJD2" s="1882"/>
      <c r="EJE2" s="1882"/>
      <c r="EJF2" s="1882"/>
      <c r="EJG2" s="1882"/>
      <c r="EJH2" s="1882"/>
      <c r="EJI2" s="1882"/>
      <c r="EJJ2" s="1882"/>
      <c r="EJK2" s="1882"/>
      <c r="EJL2" s="1882"/>
      <c r="EJM2" s="1882"/>
      <c r="EJN2" s="1882"/>
      <c r="EJO2" s="1882"/>
      <c r="EJP2" s="1882"/>
      <c r="EJQ2" s="1882"/>
      <c r="EJR2" s="1882"/>
      <c r="EJS2" s="1882"/>
      <c r="EJT2" s="1882"/>
      <c r="EJU2" s="1882"/>
      <c r="EJV2" s="1882"/>
      <c r="EJW2" s="1882"/>
      <c r="EJX2" s="1882"/>
      <c r="EJY2" s="1882"/>
      <c r="EJZ2" s="1882"/>
      <c r="EKA2" s="1882"/>
      <c r="EKB2" s="1882"/>
      <c r="EKC2" s="1882"/>
      <c r="EKD2" s="1882"/>
      <c r="EKE2" s="1882"/>
      <c r="EKF2" s="1882"/>
      <c r="EKG2" s="1882"/>
      <c r="EKH2" s="1882"/>
      <c r="EKI2" s="1882"/>
      <c r="EKJ2" s="1882"/>
      <c r="EKK2" s="1882"/>
      <c r="EKL2" s="1882"/>
      <c r="EKM2" s="1882"/>
      <c r="EKN2" s="1882"/>
      <c r="EKO2" s="1882"/>
      <c r="EKP2" s="1882"/>
      <c r="EKQ2" s="1882"/>
      <c r="EKR2" s="1882"/>
      <c r="EKS2" s="1882"/>
      <c r="EKT2" s="1882"/>
      <c r="EKU2" s="1882"/>
      <c r="EKV2" s="1882"/>
      <c r="EKW2" s="1882"/>
      <c r="EKX2" s="1882"/>
      <c r="EKY2" s="1882"/>
      <c r="EKZ2" s="1882"/>
      <c r="ELA2" s="1882"/>
      <c r="ELB2" s="1882"/>
      <c r="ELC2" s="1882"/>
      <c r="ELD2" s="1882"/>
      <c r="ELE2" s="1882"/>
      <c r="ELF2" s="1882"/>
      <c r="ELG2" s="1882"/>
      <c r="ELH2" s="1882"/>
      <c r="ELI2" s="1882"/>
      <c r="ELJ2" s="1882"/>
      <c r="ELK2" s="1882"/>
      <c r="ELL2" s="1882"/>
      <c r="ELM2" s="1882"/>
      <c r="ELN2" s="1882"/>
      <c r="ELO2" s="1882"/>
      <c r="ELP2" s="1882"/>
      <c r="ELQ2" s="1882"/>
      <c r="ELR2" s="1882"/>
      <c r="ELS2" s="1882"/>
      <c r="ELT2" s="1882"/>
      <c r="ELU2" s="1882"/>
      <c r="ELV2" s="1882"/>
      <c r="ELW2" s="1882"/>
      <c r="ELX2" s="1882"/>
      <c r="ELY2" s="1882"/>
      <c r="ELZ2" s="1882"/>
      <c r="EMA2" s="1882"/>
      <c r="EMB2" s="1882"/>
      <c r="EMC2" s="1882"/>
      <c r="EMD2" s="1882"/>
      <c r="EME2" s="1882"/>
      <c r="EMF2" s="1882"/>
      <c r="EMG2" s="1882"/>
      <c r="EMH2" s="1882"/>
      <c r="EMI2" s="1882"/>
      <c r="EMJ2" s="1882"/>
      <c r="EMK2" s="1882"/>
      <c r="EML2" s="1882"/>
      <c r="EMM2" s="1882"/>
      <c r="EMN2" s="1882"/>
      <c r="EMO2" s="1882"/>
      <c r="EMP2" s="1882"/>
      <c r="EMQ2" s="1882"/>
      <c r="EMR2" s="1882"/>
      <c r="EMS2" s="1882"/>
      <c r="EMT2" s="1882"/>
      <c r="EMU2" s="1882"/>
      <c r="EMV2" s="1882"/>
      <c r="EMW2" s="1882"/>
      <c r="EMX2" s="1882"/>
      <c r="EMY2" s="1882"/>
      <c r="EMZ2" s="1882"/>
      <c r="ENA2" s="1882"/>
      <c r="ENB2" s="1882"/>
      <c r="ENC2" s="1882"/>
      <c r="END2" s="1882"/>
      <c r="ENE2" s="1882"/>
      <c r="ENF2" s="1882"/>
      <c r="ENG2" s="1882"/>
      <c r="ENH2" s="1882"/>
      <c r="ENI2" s="1882"/>
      <c r="ENJ2" s="1882"/>
      <c r="ENK2" s="1882"/>
      <c r="ENL2" s="1882"/>
      <c r="ENM2" s="1882"/>
      <c r="ENN2" s="1882"/>
      <c r="ENO2" s="1882"/>
      <c r="ENP2" s="1882"/>
      <c r="ENQ2" s="1882"/>
      <c r="ENR2" s="1882"/>
      <c r="ENS2" s="1882"/>
      <c r="ENT2" s="1882"/>
      <c r="ENU2" s="1882"/>
      <c r="ENV2" s="1882"/>
      <c r="ENW2" s="1882"/>
      <c r="ENX2" s="1882"/>
      <c r="ENY2" s="1882"/>
      <c r="ENZ2" s="1882"/>
      <c r="EOA2" s="1882"/>
      <c r="EOB2" s="1882"/>
      <c r="EOC2" s="1882"/>
      <c r="EOD2" s="1882"/>
      <c r="EOE2" s="1882"/>
      <c r="EOF2" s="1882"/>
      <c r="EOG2" s="1882"/>
      <c r="EOH2" s="1882"/>
      <c r="EOI2" s="1882"/>
      <c r="EOJ2" s="1882"/>
      <c r="EOK2" s="1882"/>
      <c r="EOL2" s="1882"/>
      <c r="EOM2" s="1882"/>
      <c r="EON2" s="1882"/>
      <c r="EOO2" s="1882"/>
      <c r="EOP2" s="1882"/>
      <c r="EOQ2" s="1882"/>
      <c r="EOR2" s="1882"/>
      <c r="EOS2" s="1882"/>
      <c r="EOT2" s="1882"/>
      <c r="EOU2" s="1882"/>
      <c r="EOV2" s="1882"/>
      <c r="EOW2" s="1882"/>
      <c r="EOX2" s="1882"/>
      <c r="EOY2" s="1882"/>
      <c r="EOZ2" s="1882"/>
      <c r="EPA2" s="1882"/>
      <c r="EPB2" s="1882"/>
      <c r="EPC2" s="1882"/>
      <c r="EPD2" s="1882"/>
      <c r="EPE2" s="1882"/>
      <c r="EPF2" s="1882"/>
      <c r="EPG2" s="1882"/>
      <c r="EPH2" s="1882"/>
      <c r="EPI2" s="1882"/>
      <c r="EPJ2" s="1882"/>
      <c r="EPK2" s="1882"/>
      <c r="EPL2" s="1882"/>
      <c r="EPM2" s="1882"/>
      <c r="EPN2" s="1882"/>
      <c r="EPO2" s="1882"/>
      <c r="EPP2" s="1882"/>
      <c r="EPQ2" s="1882"/>
      <c r="EPR2" s="1882"/>
      <c r="EPS2" s="1882"/>
      <c r="EPT2" s="1882"/>
      <c r="EPU2" s="1882"/>
      <c r="EPV2" s="1882"/>
      <c r="EPW2" s="1882"/>
      <c r="EPX2" s="1882"/>
      <c r="EPY2" s="1882"/>
      <c r="EPZ2" s="1882"/>
      <c r="EQA2" s="1882"/>
      <c r="EQB2" s="1882"/>
      <c r="EQC2" s="1882"/>
      <c r="EQD2" s="1882"/>
      <c r="EQE2" s="1882"/>
      <c r="EQF2" s="1882"/>
      <c r="EQG2" s="1882"/>
      <c r="EQH2" s="1882"/>
      <c r="EQI2" s="1882"/>
      <c r="EQJ2" s="1882"/>
      <c r="EQK2" s="1882"/>
      <c r="EQL2" s="1882"/>
      <c r="EQM2" s="1882"/>
      <c r="EQN2" s="1882"/>
      <c r="EQO2" s="1882"/>
      <c r="EQP2" s="1882"/>
      <c r="EQQ2" s="1882"/>
      <c r="EQR2" s="1882"/>
      <c r="EQS2" s="1882"/>
      <c r="EQT2" s="1882"/>
      <c r="EQU2" s="1882"/>
      <c r="EQV2" s="1882"/>
      <c r="EQW2" s="1882"/>
      <c r="EQX2" s="1882"/>
      <c r="EQY2" s="1882"/>
      <c r="EQZ2" s="1882"/>
      <c r="ERA2" s="1882"/>
      <c r="ERB2" s="1882"/>
      <c r="ERC2" s="1882"/>
      <c r="ERD2" s="1882"/>
      <c r="ERE2" s="1882"/>
      <c r="ERF2" s="1882"/>
      <c r="ERG2" s="1882"/>
      <c r="ERH2" s="1882"/>
      <c r="ERI2" s="1882"/>
      <c r="ERJ2" s="1882"/>
      <c r="ERK2" s="1882"/>
      <c r="ERL2" s="1882"/>
      <c r="ERM2" s="1882"/>
      <c r="ERN2" s="1882"/>
      <c r="ERO2" s="1882"/>
      <c r="ERP2" s="1882"/>
      <c r="ERQ2" s="1882"/>
      <c r="ERR2" s="1882"/>
      <c r="ERS2" s="1882"/>
      <c r="ERT2" s="1882"/>
      <c r="ERU2" s="1882"/>
      <c r="ERV2" s="1882"/>
      <c r="ERW2" s="1882"/>
      <c r="ERX2" s="1882"/>
      <c r="ERY2" s="1882"/>
      <c r="ERZ2" s="1882"/>
      <c r="ESA2" s="1882"/>
      <c r="ESB2" s="1882"/>
      <c r="ESC2" s="1882"/>
      <c r="ESD2" s="1882"/>
      <c r="ESE2" s="1882"/>
      <c r="ESF2" s="1882"/>
      <c r="ESG2" s="1882"/>
      <c r="ESH2" s="1882"/>
      <c r="ESI2" s="1882"/>
      <c r="ESJ2" s="1882"/>
      <c r="ESK2" s="1882"/>
      <c r="ESL2" s="1882"/>
      <c r="ESM2" s="1882"/>
      <c r="ESN2" s="1882"/>
      <c r="ESO2" s="1882"/>
      <c r="ESP2" s="1882"/>
      <c r="ESQ2" s="1882"/>
      <c r="ESR2" s="1882"/>
      <c r="ESS2" s="1882"/>
      <c r="EST2" s="1882"/>
      <c r="ESU2" s="1882"/>
      <c r="ESV2" s="1882"/>
      <c r="ESW2" s="1882"/>
      <c r="ESX2" s="1882"/>
      <c r="ESY2" s="1882"/>
      <c r="ESZ2" s="1882"/>
      <c r="ETA2" s="1882"/>
      <c r="ETB2" s="1882"/>
      <c r="ETC2" s="1882"/>
      <c r="ETD2" s="1882"/>
      <c r="ETE2" s="1882"/>
      <c r="ETF2" s="1882"/>
      <c r="ETG2" s="1882"/>
      <c r="ETH2" s="1882"/>
      <c r="ETI2" s="1882"/>
      <c r="ETJ2" s="1882"/>
      <c r="ETK2" s="1882"/>
      <c r="ETL2" s="1882"/>
      <c r="ETM2" s="1882"/>
      <c r="ETN2" s="1882"/>
      <c r="ETO2" s="1882"/>
      <c r="ETP2" s="1882"/>
      <c r="ETQ2" s="1882"/>
      <c r="ETR2" s="1882"/>
      <c r="ETS2" s="1882"/>
      <c r="ETT2" s="1882"/>
      <c r="ETU2" s="1882"/>
      <c r="ETV2" s="1882"/>
      <c r="ETW2" s="1882"/>
      <c r="ETX2" s="1882"/>
      <c r="ETY2" s="1882"/>
      <c r="ETZ2" s="1882"/>
      <c r="EUA2" s="1882"/>
      <c r="EUB2" s="1882"/>
      <c r="EUC2" s="1882"/>
      <c r="EUD2" s="1882"/>
      <c r="EUE2" s="1882"/>
      <c r="EUF2" s="1882"/>
      <c r="EUG2" s="1882"/>
      <c r="EUH2" s="1882"/>
      <c r="EUI2" s="1882"/>
      <c r="EUJ2" s="1882"/>
      <c r="EUK2" s="1882"/>
      <c r="EUL2" s="1882"/>
      <c r="EUM2" s="1882"/>
      <c r="EUN2" s="1882"/>
      <c r="EUO2" s="1882"/>
      <c r="EUP2" s="1882"/>
      <c r="EUQ2" s="1882"/>
      <c r="EUR2" s="1882"/>
      <c r="EUS2" s="1882"/>
      <c r="EUT2" s="1882"/>
      <c r="EUU2" s="1882"/>
      <c r="EUV2" s="1882"/>
      <c r="EUW2" s="1882"/>
      <c r="EUX2" s="1882"/>
      <c r="EUY2" s="1882"/>
      <c r="EUZ2" s="1882"/>
      <c r="EVA2" s="1882"/>
      <c r="EVB2" s="1882"/>
      <c r="EVC2" s="1882"/>
      <c r="EVD2" s="1882"/>
      <c r="EVE2" s="1882"/>
      <c r="EVF2" s="1882"/>
      <c r="EVG2" s="1882"/>
      <c r="EVH2" s="1882"/>
      <c r="EVI2" s="1882"/>
      <c r="EVJ2" s="1882"/>
      <c r="EVK2" s="1882"/>
      <c r="EVL2" s="1882"/>
      <c r="EVM2" s="1882"/>
      <c r="EVN2" s="1882"/>
      <c r="EVO2" s="1882"/>
      <c r="EVP2" s="1882"/>
      <c r="EVQ2" s="1882"/>
      <c r="EVR2" s="1882"/>
      <c r="EVS2" s="1882"/>
      <c r="EVT2" s="1882"/>
      <c r="EVU2" s="1882"/>
      <c r="EVV2" s="1882"/>
      <c r="EVW2" s="1882"/>
      <c r="EVX2" s="1882"/>
      <c r="EVY2" s="1882"/>
      <c r="EVZ2" s="1882"/>
      <c r="EWA2" s="1882"/>
      <c r="EWB2" s="1882"/>
      <c r="EWC2" s="1882"/>
      <c r="EWD2" s="1882"/>
      <c r="EWE2" s="1882"/>
      <c r="EWF2" s="1882"/>
      <c r="EWG2" s="1882"/>
      <c r="EWH2" s="1882"/>
      <c r="EWI2" s="1882"/>
      <c r="EWJ2" s="1882"/>
      <c r="EWK2" s="1882"/>
      <c r="EWL2" s="1882"/>
      <c r="EWM2" s="1882"/>
      <c r="EWN2" s="1882"/>
      <c r="EWO2" s="1882"/>
      <c r="EWP2" s="1882"/>
      <c r="EWQ2" s="1882"/>
      <c r="EWR2" s="1882"/>
      <c r="EWS2" s="1882"/>
      <c r="EWT2" s="1882"/>
      <c r="EWU2" s="1882"/>
      <c r="EWV2" s="1882"/>
      <c r="EWW2" s="1882"/>
      <c r="EWX2" s="1882"/>
      <c r="EWY2" s="1882"/>
      <c r="EWZ2" s="1882"/>
      <c r="EXA2" s="1882"/>
      <c r="EXB2" s="1882"/>
      <c r="EXC2" s="1882"/>
      <c r="EXD2" s="1882"/>
      <c r="EXE2" s="1882"/>
      <c r="EXF2" s="1882"/>
      <c r="EXG2" s="1882"/>
      <c r="EXH2" s="1882"/>
      <c r="EXI2" s="1882"/>
      <c r="EXJ2" s="1882"/>
      <c r="EXK2" s="1882"/>
      <c r="EXL2" s="1882"/>
      <c r="EXM2" s="1882"/>
      <c r="EXN2" s="1882"/>
      <c r="EXO2" s="1882"/>
      <c r="EXP2" s="1882"/>
      <c r="EXQ2" s="1882"/>
      <c r="EXR2" s="1882"/>
      <c r="EXS2" s="1882"/>
      <c r="EXT2" s="1882"/>
      <c r="EXU2" s="1882"/>
      <c r="EXV2" s="1882"/>
      <c r="EXW2" s="1882"/>
      <c r="EXX2" s="1882"/>
      <c r="EXY2" s="1882"/>
      <c r="EXZ2" s="1882"/>
      <c r="EYA2" s="1882"/>
      <c r="EYB2" s="1882"/>
      <c r="EYC2" s="1882"/>
      <c r="EYD2" s="1882"/>
      <c r="EYE2" s="1882"/>
      <c r="EYF2" s="1882"/>
      <c r="EYG2" s="1882"/>
      <c r="EYH2" s="1882"/>
      <c r="EYI2" s="1882"/>
      <c r="EYJ2" s="1882"/>
      <c r="EYK2" s="1882"/>
      <c r="EYL2" s="1882"/>
      <c r="EYM2" s="1882"/>
      <c r="EYN2" s="1882"/>
      <c r="EYO2" s="1882"/>
      <c r="EYP2" s="1882"/>
      <c r="EYQ2" s="1882"/>
      <c r="EYR2" s="1882"/>
      <c r="EYS2" s="1882"/>
      <c r="EYT2" s="1882"/>
      <c r="EYU2" s="1882"/>
      <c r="EYV2" s="1882"/>
      <c r="EYW2" s="1882"/>
      <c r="EYX2" s="1882"/>
      <c r="EYY2" s="1882"/>
      <c r="EYZ2" s="1882"/>
      <c r="EZA2" s="1882"/>
      <c r="EZB2" s="1882"/>
      <c r="EZC2" s="1882"/>
      <c r="EZD2" s="1882"/>
      <c r="EZE2" s="1882"/>
      <c r="EZF2" s="1882"/>
      <c r="EZG2" s="1882"/>
      <c r="EZH2" s="1882"/>
      <c r="EZI2" s="1882"/>
      <c r="EZJ2" s="1882"/>
      <c r="EZK2" s="1882"/>
      <c r="EZL2" s="1882"/>
      <c r="EZM2" s="1882"/>
      <c r="EZN2" s="1882"/>
      <c r="EZO2" s="1882"/>
      <c r="EZP2" s="1882"/>
      <c r="EZQ2" s="1882"/>
      <c r="EZR2" s="1882"/>
      <c r="EZS2" s="1882"/>
      <c r="EZT2" s="1882"/>
      <c r="EZU2" s="1882"/>
      <c r="EZV2" s="1882"/>
      <c r="EZW2" s="1882"/>
      <c r="EZX2" s="1882"/>
      <c r="EZY2" s="1882"/>
      <c r="EZZ2" s="1882"/>
      <c r="FAA2" s="1882"/>
      <c r="FAB2" s="1882"/>
      <c r="FAC2" s="1882"/>
      <c r="FAD2" s="1882"/>
      <c r="FAE2" s="1882"/>
      <c r="FAF2" s="1882"/>
      <c r="FAG2" s="1882"/>
      <c r="FAH2" s="1882"/>
      <c r="FAI2" s="1882"/>
      <c r="FAJ2" s="1882"/>
      <c r="FAK2" s="1882"/>
      <c r="FAL2" s="1882"/>
      <c r="FAM2" s="1882"/>
      <c r="FAN2" s="1882"/>
      <c r="FAO2" s="1882"/>
      <c r="FAP2" s="1882"/>
      <c r="FAQ2" s="1882"/>
      <c r="FAR2" s="1882"/>
      <c r="FAS2" s="1882"/>
      <c r="FAT2" s="1882"/>
      <c r="FAU2" s="1882"/>
      <c r="FAV2" s="1882"/>
      <c r="FAW2" s="1882"/>
      <c r="FAX2" s="1882"/>
      <c r="FAY2" s="1882"/>
      <c r="FAZ2" s="1882"/>
      <c r="FBA2" s="1882"/>
      <c r="FBB2" s="1882"/>
      <c r="FBC2" s="1882"/>
      <c r="FBD2" s="1882"/>
      <c r="FBE2" s="1882"/>
      <c r="FBF2" s="1882"/>
      <c r="FBG2" s="1882"/>
      <c r="FBH2" s="1882"/>
      <c r="FBI2" s="1882"/>
      <c r="FBJ2" s="1882"/>
      <c r="FBK2" s="1882"/>
      <c r="FBL2" s="1882"/>
      <c r="FBM2" s="1882"/>
      <c r="FBN2" s="1882"/>
      <c r="FBO2" s="1882"/>
      <c r="FBP2" s="1882"/>
      <c r="FBQ2" s="1882"/>
      <c r="FBR2" s="1882"/>
      <c r="FBS2" s="1882"/>
      <c r="FBT2" s="1882"/>
      <c r="FBU2" s="1882"/>
      <c r="FBV2" s="1882"/>
      <c r="FBW2" s="1882"/>
      <c r="FBX2" s="1882"/>
      <c r="FBY2" s="1882"/>
      <c r="FBZ2" s="1882"/>
      <c r="FCA2" s="1882"/>
      <c r="FCB2" s="1882"/>
      <c r="FCC2" s="1882"/>
      <c r="FCD2" s="1882"/>
      <c r="FCE2" s="1882"/>
      <c r="FCF2" s="1882"/>
      <c r="FCG2" s="1882"/>
      <c r="FCH2" s="1882"/>
      <c r="FCI2" s="1882"/>
      <c r="FCJ2" s="1882"/>
      <c r="FCK2" s="1882"/>
      <c r="FCL2" s="1882"/>
      <c r="FCM2" s="1882"/>
      <c r="FCN2" s="1882"/>
      <c r="FCO2" s="1882"/>
      <c r="FCP2" s="1882"/>
      <c r="FCQ2" s="1882"/>
      <c r="FCR2" s="1882"/>
      <c r="FCS2" s="1882"/>
      <c r="FCT2" s="1882"/>
      <c r="FCU2" s="1882"/>
      <c r="FCV2" s="1882"/>
      <c r="FCW2" s="1882"/>
      <c r="FCX2" s="1882"/>
      <c r="FCY2" s="1882"/>
      <c r="FCZ2" s="1882"/>
      <c r="FDA2" s="1882"/>
      <c r="FDB2" s="1882"/>
      <c r="FDC2" s="1882"/>
      <c r="FDD2" s="1882"/>
      <c r="FDE2" s="1882"/>
      <c r="FDF2" s="1882"/>
      <c r="FDG2" s="1882"/>
      <c r="FDH2" s="1882"/>
      <c r="FDI2" s="1882"/>
      <c r="FDJ2" s="1882"/>
      <c r="FDK2" s="1882"/>
      <c r="FDL2" s="1882"/>
      <c r="FDM2" s="1882"/>
      <c r="FDN2" s="1882"/>
      <c r="FDO2" s="1882"/>
      <c r="FDP2" s="1882"/>
      <c r="FDQ2" s="1882"/>
      <c r="FDR2" s="1882"/>
      <c r="FDS2" s="1882"/>
      <c r="FDT2" s="1882"/>
      <c r="FDU2" s="1882"/>
      <c r="FDV2" s="1882"/>
      <c r="FDW2" s="1882"/>
      <c r="FDX2" s="1882"/>
      <c r="FDY2" s="1882"/>
      <c r="FDZ2" s="1882"/>
      <c r="FEA2" s="1882"/>
      <c r="FEB2" s="1882"/>
      <c r="FEC2" s="1882"/>
      <c r="FED2" s="1882"/>
      <c r="FEE2" s="1882"/>
      <c r="FEF2" s="1882"/>
      <c r="FEG2" s="1882"/>
      <c r="FEH2" s="1882"/>
      <c r="FEI2" s="1882"/>
      <c r="FEJ2" s="1882"/>
      <c r="FEK2" s="1882"/>
      <c r="FEL2" s="1882"/>
      <c r="FEM2" s="1882"/>
      <c r="FEN2" s="1882"/>
      <c r="FEO2" s="1882"/>
      <c r="FEP2" s="1882"/>
      <c r="FEQ2" s="1882"/>
      <c r="FER2" s="1882"/>
      <c r="FES2" s="1882"/>
      <c r="FET2" s="1882"/>
      <c r="FEU2" s="1882"/>
      <c r="FEV2" s="1882"/>
      <c r="FEW2" s="1882"/>
      <c r="FEX2" s="1882"/>
      <c r="FEY2" s="1882"/>
      <c r="FEZ2" s="1882"/>
      <c r="FFA2" s="1882"/>
      <c r="FFB2" s="1882"/>
      <c r="FFC2" s="1882"/>
      <c r="FFD2" s="1882"/>
      <c r="FFE2" s="1882"/>
      <c r="FFF2" s="1882"/>
      <c r="FFG2" s="1882"/>
      <c r="FFH2" s="1882"/>
      <c r="FFI2" s="1882"/>
      <c r="FFJ2" s="1882"/>
      <c r="FFK2" s="1882"/>
      <c r="FFL2" s="1882"/>
      <c r="FFM2" s="1882"/>
      <c r="FFN2" s="1882"/>
      <c r="FFO2" s="1882"/>
      <c r="FFP2" s="1882"/>
      <c r="FFQ2" s="1882"/>
      <c r="FFR2" s="1882"/>
      <c r="FFS2" s="1882"/>
      <c r="FFT2" s="1882"/>
      <c r="FFU2" s="1882"/>
      <c r="FFV2" s="1882"/>
      <c r="FFW2" s="1882"/>
      <c r="FFX2" s="1882"/>
      <c r="FFY2" s="1882"/>
      <c r="FFZ2" s="1882"/>
      <c r="FGA2" s="1882"/>
      <c r="FGB2" s="1882"/>
      <c r="FGC2" s="1882"/>
      <c r="FGD2" s="1882"/>
      <c r="FGE2" s="1882"/>
      <c r="FGF2" s="1882"/>
      <c r="FGG2" s="1882"/>
      <c r="FGH2" s="1882"/>
      <c r="FGI2" s="1882"/>
      <c r="FGJ2" s="1882"/>
      <c r="FGK2" s="1882"/>
      <c r="FGL2" s="1882"/>
      <c r="FGM2" s="1882"/>
      <c r="FGN2" s="1882"/>
      <c r="FGO2" s="1882"/>
      <c r="FGP2" s="1882"/>
      <c r="FGQ2" s="1882"/>
      <c r="FGR2" s="1882"/>
      <c r="FGS2" s="1882"/>
      <c r="FGT2" s="1882"/>
      <c r="FGU2" s="1882"/>
      <c r="FGV2" s="1882"/>
      <c r="FGW2" s="1882"/>
      <c r="FGX2" s="1882"/>
      <c r="FGY2" s="1882"/>
      <c r="FGZ2" s="1882"/>
      <c r="FHA2" s="1882"/>
      <c r="FHB2" s="1882"/>
      <c r="FHC2" s="1882"/>
      <c r="FHD2" s="1882"/>
      <c r="FHE2" s="1882"/>
      <c r="FHF2" s="1882"/>
      <c r="FHG2" s="1882"/>
      <c r="FHH2" s="1882"/>
      <c r="FHI2" s="1882"/>
      <c r="FHJ2" s="1882"/>
      <c r="FHK2" s="1882"/>
      <c r="FHL2" s="1882"/>
      <c r="FHM2" s="1882"/>
      <c r="FHN2" s="1882"/>
      <c r="FHO2" s="1882"/>
      <c r="FHP2" s="1882"/>
      <c r="FHQ2" s="1882"/>
      <c r="FHR2" s="1882"/>
      <c r="FHS2" s="1882"/>
      <c r="FHT2" s="1882"/>
      <c r="FHU2" s="1882"/>
      <c r="FHV2" s="1882"/>
      <c r="FHW2" s="1882"/>
      <c r="FHX2" s="1882"/>
      <c r="FHY2" s="1882"/>
      <c r="FHZ2" s="1882"/>
      <c r="FIA2" s="1882"/>
      <c r="FIB2" s="1882"/>
      <c r="FIC2" s="1882"/>
      <c r="FID2" s="1882"/>
      <c r="FIE2" s="1882"/>
      <c r="FIF2" s="1882"/>
      <c r="FIG2" s="1882"/>
      <c r="FIH2" s="1882"/>
      <c r="FII2" s="1882"/>
      <c r="FIJ2" s="1882"/>
      <c r="FIK2" s="1882"/>
      <c r="FIL2" s="1882"/>
      <c r="FIM2" s="1882"/>
      <c r="FIN2" s="1882"/>
      <c r="FIO2" s="1882"/>
      <c r="FIP2" s="1882"/>
      <c r="FIQ2" s="1882"/>
      <c r="FIR2" s="1882"/>
      <c r="FIS2" s="1882"/>
      <c r="FIT2" s="1882"/>
      <c r="FIU2" s="1882"/>
      <c r="FIV2" s="1882"/>
      <c r="FIW2" s="1882"/>
      <c r="FIX2" s="1882"/>
      <c r="FIY2" s="1882"/>
      <c r="FIZ2" s="1882"/>
      <c r="FJA2" s="1882"/>
      <c r="FJB2" s="1882"/>
      <c r="FJC2" s="1882"/>
      <c r="FJD2" s="1882"/>
      <c r="FJE2" s="1882"/>
      <c r="FJF2" s="1882"/>
      <c r="FJG2" s="1882"/>
      <c r="FJH2" s="1882"/>
      <c r="FJI2" s="1882"/>
      <c r="FJJ2" s="1882"/>
      <c r="FJK2" s="1882"/>
      <c r="FJL2" s="1882"/>
      <c r="FJM2" s="1882"/>
      <c r="FJN2" s="1882"/>
      <c r="FJO2" s="1882"/>
      <c r="FJP2" s="1882"/>
      <c r="FJQ2" s="1882"/>
      <c r="FJR2" s="1882"/>
      <c r="FJS2" s="1882"/>
      <c r="FJT2" s="1882"/>
      <c r="FJU2" s="1882"/>
      <c r="FJV2" s="1882"/>
      <c r="FJW2" s="1882"/>
      <c r="FJX2" s="1882"/>
      <c r="FJY2" s="1882"/>
      <c r="FJZ2" s="1882"/>
      <c r="FKA2" s="1882"/>
      <c r="FKB2" s="1882"/>
      <c r="FKC2" s="1882"/>
      <c r="FKD2" s="1882"/>
      <c r="FKE2" s="1882"/>
      <c r="FKF2" s="1882"/>
      <c r="FKG2" s="1882"/>
      <c r="FKH2" s="1882"/>
      <c r="FKI2" s="1882"/>
      <c r="FKJ2" s="1882"/>
      <c r="FKK2" s="1882"/>
      <c r="FKL2" s="1882"/>
      <c r="FKM2" s="1882"/>
      <c r="FKN2" s="1882"/>
      <c r="FKO2" s="1882"/>
      <c r="FKP2" s="1882"/>
      <c r="FKQ2" s="1882"/>
      <c r="FKR2" s="1882"/>
      <c r="FKS2" s="1882"/>
      <c r="FKT2" s="1882"/>
      <c r="FKU2" s="1882"/>
      <c r="FKV2" s="1882"/>
      <c r="FKW2" s="1882"/>
      <c r="FKX2" s="1882"/>
      <c r="FKY2" s="1882"/>
      <c r="FKZ2" s="1882"/>
      <c r="FLA2" s="1882"/>
      <c r="FLB2" s="1882"/>
      <c r="FLC2" s="1882"/>
      <c r="FLD2" s="1882"/>
      <c r="FLE2" s="1882"/>
      <c r="FLF2" s="1882"/>
      <c r="FLG2" s="1882"/>
      <c r="FLH2" s="1882"/>
      <c r="FLI2" s="1882"/>
      <c r="FLJ2" s="1882"/>
      <c r="FLK2" s="1882"/>
      <c r="FLL2" s="1882"/>
      <c r="FLM2" s="1882"/>
      <c r="FLN2" s="1882"/>
      <c r="FLO2" s="1882"/>
      <c r="FLP2" s="1882"/>
      <c r="FLQ2" s="1882"/>
      <c r="FLR2" s="1882"/>
      <c r="FLS2" s="1882"/>
      <c r="FLT2" s="1882"/>
      <c r="FLU2" s="1882"/>
      <c r="FLV2" s="1882"/>
      <c r="FLW2" s="1882"/>
      <c r="FLX2" s="1882"/>
      <c r="FLY2" s="1882"/>
      <c r="FLZ2" s="1882"/>
      <c r="FMA2" s="1882"/>
      <c r="FMB2" s="1882"/>
      <c r="FMC2" s="1882"/>
      <c r="FMD2" s="1882"/>
      <c r="FME2" s="1882"/>
      <c r="FMF2" s="1882"/>
      <c r="FMG2" s="1882"/>
      <c r="FMH2" s="1882"/>
      <c r="FMI2" s="1882"/>
      <c r="FMJ2" s="1882"/>
      <c r="FMK2" s="1882"/>
      <c r="FML2" s="1882"/>
      <c r="FMM2" s="1882"/>
      <c r="FMN2" s="1882"/>
      <c r="FMO2" s="1882"/>
      <c r="FMP2" s="1882"/>
      <c r="FMQ2" s="1882"/>
      <c r="FMR2" s="1882"/>
      <c r="FMS2" s="1882"/>
      <c r="FMT2" s="1882"/>
      <c r="FMU2" s="1882"/>
      <c r="FMV2" s="1882"/>
      <c r="FMW2" s="1882"/>
      <c r="FMX2" s="1882"/>
      <c r="FMY2" s="1882"/>
      <c r="FMZ2" s="1882"/>
      <c r="FNA2" s="1882"/>
      <c r="FNB2" s="1882"/>
      <c r="FNC2" s="1882"/>
      <c r="FND2" s="1882"/>
      <c r="FNE2" s="1882"/>
      <c r="FNF2" s="1882"/>
      <c r="FNG2" s="1882"/>
      <c r="FNH2" s="1882"/>
      <c r="FNI2" s="1882"/>
      <c r="FNJ2" s="1882"/>
      <c r="FNK2" s="1882"/>
      <c r="FNL2" s="1882"/>
      <c r="FNM2" s="1882"/>
      <c r="FNN2" s="1882"/>
      <c r="FNO2" s="1882"/>
      <c r="FNP2" s="1882"/>
      <c r="FNQ2" s="1882"/>
      <c r="FNR2" s="1882"/>
      <c r="FNS2" s="1882"/>
      <c r="FNT2" s="1882"/>
      <c r="FNU2" s="1882"/>
      <c r="FNV2" s="1882"/>
      <c r="FNW2" s="1882"/>
      <c r="FNX2" s="1882"/>
      <c r="FNY2" s="1882"/>
      <c r="FNZ2" s="1882"/>
      <c r="FOA2" s="1882"/>
      <c r="FOB2" s="1882"/>
      <c r="FOC2" s="1882"/>
      <c r="FOD2" s="1882"/>
      <c r="FOE2" s="1882"/>
      <c r="FOF2" s="1882"/>
      <c r="FOG2" s="1882"/>
      <c r="FOH2" s="1882"/>
      <c r="FOI2" s="1882"/>
      <c r="FOJ2" s="1882"/>
      <c r="FOK2" s="1882"/>
      <c r="FOL2" s="1882"/>
      <c r="FOM2" s="1882"/>
      <c r="FON2" s="1882"/>
      <c r="FOO2" s="1882"/>
      <c r="FOP2" s="1882"/>
      <c r="FOQ2" s="1882"/>
      <c r="FOR2" s="1882"/>
      <c r="FOS2" s="1882"/>
      <c r="FOT2" s="1882"/>
      <c r="FOU2" s="1882"/>
      <c r="FOV2" s="1882"/>
      <c r="FOW2" s="1882"/>
      <c r="FOX2" s="1882"/>
      <c r="FOY2" s="1882"/>
      <c r="FOZ2" s="1882"/>
      <c r="FPA2" s="1882"/>
      <c r="FPB2" s="1882"/>
      <c r="FPC2" s="1882"/>
      <c r="FPD2" s="1882"/>
      <c r="FPE2" s="1882"/>
      <c r="FPF2" s="1882"/>
      <c r="FPG2" s="1882"/>
      <c r="FPH2" s="1882"/>
      <c r="FPI2" s="1882"/>
      <c r="FPJ2" s="1882"/>
      <c r="FPK2" s="1882"/>
      <c r="FPL2" s="1882"/>
      <c r="FPM2" s="1882"/>
      <c r="FPN2" s="1882"/>
      <c r="FPO2" s="1882"/>
      <c r="FPP2" s="1882"/>
      <c r="FPQ2" s="1882"/>
      <c r="FPR2" s="1882"/>
      <c r="FPS2" s="1882"/>
      <c r="FPT2" s="1882"/>
      <c r="FPU2" s="1882"/>
      <c r="FPV2" s="1882"/>
      <c r="FPW2" s="1882"/>
      <c r="FPX2" s="1882"/>
      <c r="FPY2" s="1882"/>
      <c r="FPZ2" s="1882"/>
      <c r="FQA2" s="1882"/>
      <c r="FQB2" s="1882"/>
      <c r="FQC2" s="1882"/>
      <c r="FQD2" s="1882"/>
      <c r="FQE2" s="1882"/>
      <c r="FQF2" s="1882"/>
      <c r="FQG2" s="1882"/>
      <c r="FQH2" s="1882"/>
      <c r="FQI2" s="1882"/>
      <c r="FQJ2" s="1882"/>
      <c r="FQK2" s="1882"/>
      <c r="FQL2" s="1882"/>
      <c r="FQM2" s="1882"/>
      <c r="FQN2" s="1882"/>
      <c r="FQO2" s="1882"/>
      <c r="FQP2" s="1882"/>
      <c r="FQQ2" s="1882"/>
      <c r="FQR2" s="1882"/>
      <c r="FQS2" s="1882"/>
      <c r="FQT2" s="1882"/>
      <c r="FQU2" s="1882"/>
      <c r="FQV2" s="1882"/>
      <c r="FQW2" s="1882"/>
      <c r="FQX2" s="1882"/>
      <c r="FQY2" s="1882"/>
      <c r="FQZ2" s="1882"/>
      <c r="FRA2" s="1882"/>
      <c r="FRB2" s="1882"/>
      <c r="FRC2" s="1882"/>
      <c r="FRD2" s="1882"/>
      <c r="FRE2" s="1882"/>
      <c r="FRF2" s="1882"/>
      <c r="FRG2" s="1882"/>
      <c r="FRH2" s="1882"/>
      <c r="FRI2" s="1882"/>
      <c r="FRJ2" s="1882"/>
      <c r="FRK2" s="1882"/>
      <c r="FRL2" s="1882"/>
      <c r="FRM2" s="1882"/>
      <c r="FRN2" s="1882"/>
      <c r="FRO2" s="1882"/>
      <c r="FRP2" s="1882"/>
      <c r="FRQ2" s="1882"/>
      <c r="FRR2" s="1882"/>
      <c r="FRS2" s="1882"/>
      <c r="FRT2" s="1882"/>
      <c r="FRU2" s="1882"/>
      <c r="FRV2" s="1882"/>
      <c r="FRW2" s="1882"/>
      <c r="FRX2" s="1882"/>
      <c r="FRY2" s="1882"/>
      <c r="FRZ2" s="1882"/>
      <c r="FSA2" s="1882"/>
      <c r="FSB2" s="1882"/>
      <c r="FSC2" s="1882"/>
      <c r="FSD2" s="1882"/>
      <c r="FSE2" s="1882"/>
      <c r="FSF2" s="1882"/>
      <c r="FSG2" s="1882"/>
      <c r="FSH2" s="1882"/>
      <c r="FSI2" s="1882"/>
      <c r="FSJ2" s="1882"/>
      <c r="FSK2" s="1882"/>
      <c r="FSL2" s="1882"/>
      <c r="FSM2" s="1882"/>
      <c r="FSN2" s="1882"/>
      <c r="FSO2" s="1882"/>
      <c r="FSP2" s="1882"/>
      <c r="FSQ2" s="1882"/>
      <c r="FSR2" s="1882"/>
      <c r="FSS2" s="1882"/>
      <c r="FST2" s="1882"/>
      <c r="FSU2" s="1882"/>
      <c r="FSV2" s="1882"/>
      <c r="FSW2" s="1882"/>
      <c r="FSX2" s="1882"/>
      <c r="FSY2" s="1882"/>
      <c r="FSZ2" s="1882"/>
      <c r="FTA2" s="1882"/>
      <c r="FTB2" s="1882"/>
      <c r="FTC2" s="1882"/>
      <c r="FTD2" s="1882"/>
      <c r="FTE2" s="1882"/>
      <c r="FTF2" s="1882"/>
      <c r="FTG2" s="1882"/>
      <c r="FTH2" s="1882"/>
      <c r="FTI2" s="1882"/>
      <c r="FTJ2" s="1882"/>
      <c r="FTK2" s="1882"/>
      <c r="FTL2" s="1882"/>
      <c r="FTM2" s="1882"/>
      <c r="FTN2" s="1882"/>
      <c r="FTO2" s="1882"/>
      <c r="FTP2" s="1882"/>
      <c r="FTQ2" s="1882"/>
      <c r="FTR2" s="1882"/>
      <c r="FTS2" s="1882"/>
      <c r="FTT2" s="1882"/>
      <c r="FTU2" s="1882"/>
      <c r="FTV2" s="1882"/>
      <c r="FTW2" s="1882"/>
      <c r="FTX2" s="1882"/>
      <c r="FTY2" s="1882"/>
      <c r="FTZ2" s="1882"/>
      <c r="FUA2" s="1882"/>
      <c r="FUB2" s="1882"/>
      <c r="FUC2" s="1882"/>
      <c r="FUD2" s="1882"/>
      <c r="FUE2" s="1882"/>
      <c r="FUF2" s="1882"/>
      <c r="FUG2" s="1882"/>
      <c r="FUH2" s="1882"/>
      <c r="FUI2" s="1882"/>
      <c r="FUJ2" s="1882"/>
      <c r="FUK2" s="1882"/>
      <c r="FUL2" s="1882"/>
      <c r="FUM2" s="1882"/>
      <c r="FUN2" s="1882"/>
      <c r="FUO2" s="1882"/>
      <c r="FUP2" s="1882"/>
      <c r="FUQ2" s="1882"/>
      <c r="FUR2" s="1882"/>
      <c r="FUS2" s="1882"/>
      <c r="FUT2" s="1882"/>
      <c r="FUU2" s="1882"/>
      <c r="FUV2" s="1882"/>
      <c r="FUW2" s="1882"/>
      <c r="FUX2" s="1882"/>
      <c r="FUY2" s="1882"/>
      <c r="FUZ2" s="1882"/>
      <c r="FVA2" s="1882"/>
      <c r="FVB2" s="1882"/>
      <c r="FVC2" s="1882"/>
      <c r="FVD2" s="1882"/>
      <c r="FVE2" s="1882"/>
      <c r="FVF2" s="1882"/>
      <c r="FVG2" s="1882"/>
      <c r="FVH2" s="1882"/>
      <c r="FVI2" s="1882"/>
      <c r="FVJ2" s="1882"/>
      <c r="FVK2" s="1882"/>
      <c r="FVL2" s="1882"/>
      <c r="FVM2" s="1882"/>
      <c r="FVN2" s="1882"/>
      <c r="FVO2" s="1882"/>
      <c r="FVP2" s="1882"/>
      <c r="FVQ2" s="1882"/>
      <c r="FVR2" s="1882"/>
      <c r="FVS2" s="1882"/>
      <c r="FVT2" s="1882"/>
      <c r="FVU2" s="1882"/>
      <c r="FVV2" s="1882"/>
      <c r="FVW2" s="1882"/>
      <c r="FVX2" s="1882"/>
      <c r="FVY2" s="1882"/>
      <c r="FVZ2" s="1882"/>
      <c r="FWA2" s="1882"/>
      <c r="FWB2" s="1882"/>
      <c r="FWC2" s="1882"/>
      <c r="FWD2" s="1882"/>
      <c r="FWE2" s="1882"/>
      <c r="FWF2" s="1882"/>
      <c r="FWG2" s="1882"/>
      <c r="FWH2" s="1882"/>
      <c r="FWI2" s="1882"/>
      <c r="FWJ2" s="1882"/>
      <c r="FWK2" s="1882"/>
      <c r="FWL2" s="1882"/>
      <c r="FWM2" s="1882"/>
      <c r="FWN2" s="1882"/>
      <c r="FWO2" s="1882"/>
      <c r="FWP2" s="1882"/>
      <c r="FWQ2" s="1882"/>
      <c r="FWR2" s="1882"/>
      <c r="FWS2" s="1882"/>
      <c r="FWT2" s="1882"/>
      <c r="FWU2" s="1882"/>
      <c r="FWV2" s="1882"/>
      <c r="FWW2" s="1882"/>
      <c r="FWX2" s="1882"/>
      <c r="FWY2" s="1882"/>
      <c r="FWZ2" s="1882"/>
      <c r="FXA2" s="1882"/>
      <c r="FXB2" s="1882"/>
      <c r="FXC2" s="1882"/>
      <c r="FXD2" s="1882"/>
      <c r="FXE2" s="1882"/>
      <c r="FXF2" s="1882"/>
      <c r="FXG2" s="1882"/>
      <c r="FXH2" s="1882"/>
      <c r="FXI2" s="1882"/>
      <c r="FXJ2" s="1882"/>
      <c r="FXK2" s="1882"/>
      <c r="FXL2" s="1882"/>
      <c r="FXM2" s="1882"/>
      <c r="FXN2" s="1882"/>
      <c r="FXO2" s="1882"/>
      <c r="FXP2" s="1882"/>
      <c r="FXQ2" s="1882"/>
      <c r="FXR2" s="1882"/>
      <c r="FXS2" s="1882"/>
      <c r="FXT2" s="1882"/>
      <c r="FXU2" s="1882"/>
      <c r="FXV2" s="1882"/>
      <c r="FXW2" s="1882"/>
      <c r="FXX2" s="1882"/>
      <c r="FXY2" s="1882"/>
      <c r="FXZ2" s="1882"/>
      <c r="FYA2" s="1882"/>
      <c r="FYB2" s="1882"/>
      <c r="FYC2" s="1882"/>
      <c r="FYD2" s="1882"/>
      <c r="FYE2" s="1882"/>
      <c r="FYF2" s="1882"/>
      <c r="FYG2" s="1882"/>
      <c r="FYH2" s="1882"/>
      <c r="FYI2" s="1882"/>
      <c r="FYJ2" s="1882"/>
      <c r="FYK2" s="1882"/>
      <c r="FYL2" s="1882"/>
      <c r="FYM2" s="1882"/>
      <c r="FYN2" s="1882"/>
      <c r="FYO2" s="1882"/>
      <c r="FYP2" s="1882"/>
      <c r="FYQ2" s="1882"/>
      <c r="FYR2" s="1882"/>
      <c r="FYS2" s="1882"/>
      <c r="FYT2" s="1882"/>
      <c r="FYU2" s="1882"/>
      <c r="FYV2" s="1882"/>
      <c r="FYW2" s="1882"/>
      <c r="FYX2" s="1882"/>
      <c r="FYY2" s="1882"/>
      <c r="FYZ2" s="1882"/>
      <c r="FZA2" s="1882"/>
      <c r="FZB2" s="1882"/>
      <c r="FZC2" s="1882"/>
      <c r="FZD2" s="1882"/>
      <c r="FZE2" s="1882"/>
      <c r="FZF2" s="1882"/>
      <c r="FZG2" s="1882"/>
      <c r="FZH2" s="1882"/>
      <c r="FZI2" s="1882"/>
      <c r="FZJ2" s="1882"/>
      <c r="FZK2" s="1882"/>
      <c r="FZL2" s="1882"/>
      <c r="FZM2" s="1882"/>
      <c r="FZN2" s="1882"/>
      <c r="FZO2" s="1882"/>
      <c r="FZP2" s="1882"/>
      <c r="FZQ2" s="1882"/>
      <c r="FZR2" s="1882"/>
      <c r="FZS2" s="1882"/>
      <c r="FZT2" s="1882"/>
      <c r="FZU2" s="1882"/>
      <c r="FZV2" s="1882"/>
      <c r="FZW2" s="1882"/>
      <c r="FZX2" s="1882"/>
      <c r="FZY2" s="1882"/>
      <c r="FZZ2" s="1882"/>
      <c r="GAA2" s="1882"/>
      <c r="GAB2" s="1882"/>
      <c r="GAC2" s="1882"/>
      <c r="GAD2" s="1882"/>
      <c r="GAE2" s="1882"/>
      <c r="GAF2" s="1882"/>
      <c r="GAG2" s="1882"/>
      <c r="GAH2" s="1882"/>
      <c r="GAI2" s="1882"/>
      <c r="GAJ2" s="1882"/>
      <c r="GAK2" s="1882"/>
      <c r="GAL2" s="1882"/>
      <c r="GAM2" s="1882"/>
      <c r="GAN2" s="1882"/>
      <c r="GAO2" s="1882"/>
      <c r="GAP2" s="1882"/>
      <c r="GAQ2" s="1882"/>
      <c r="GAR2" s="1882"/>
      <c r="GAS2" s="1882"/>
      <c r="GAT2" s="1882"/>
      <c r="GAU2" s="1882"/>
      <c r="GAV2" s="1882"/>
      <c r="GAW2" s="1882"/>
      <c r="GAX2" s="1882"/>
      <c r="GAY2" s="1882"/>
      <c r="GAZ2" s="1882"/>
      <c r="GBA2" s="1882"/>
      <c r="GBB2" s="1882"/>
      <c r="GBC2" s="1882"/>
      <c r="GBD2" s="1882"/>
      <c r="GBE2" s="1882"/>
      <c r="GBF2" s="1882"/>
      <c r="GBG2" s="1882"/>
      <c r="GBH2" s="1882"/>
      <c r="GBI2" s="1882"/>
      <c r="GBJ2" s="1882"/>
      <c r="GBK2" s="1882"/>
      <c r="GBL2" s="1882"/>
      <c r="GBM2" s="1882"/>
      <c r="GBN2" s="1882"/>
      <c r="GBO2" s="1882"/>
      <c r="GBP2" s="1882"/>
      <c r="GBQ2" s="1882"/>
      <c r="GBR2" s="1882"/>
      <c r="GBS2" s="1882"/>
      <c r="GBT2" s="1882"/>
      <c r="GBU2" s="1882"/>
      <c r="GBV2" s="1882"/>
      <c r="GBW2" s="1882"/>
      <c r="GBX2" s="1882"/>
      <c r="GBY2" s="1882"/>
      <c r="GBZ2" s="1882"/>
      <c r="GCA2" s="1882"/>
      <c r="GCB2" s="1882"/>
      <c r="GCC2" s="1882"/>
      <c r="GCD2" s="1882"/>
      <c r="GCE2" s="1882"/>
      <c r="GCF2" s="1882"/>
      <c r="GCG2" s="1882"/>
      <c r="GCH2" s="1882"/>
      <c r="GCI2" s="1882"/>
      <c r="GCJ2" s="1882"/>
      <c r="GCK2" s="1882"/>
      <c r="GCL2" s="1882"/>
      <c r="GCM2" s="1882"/>
      <c r="GCN2" s="1882"/>
      <c r="GCO2" s="1882"/>
      <c r="GCP2" s="1882"/>
      <c r="GCQ2" s="1882"/>
      <c r="GCR2" s="1882"/>
      <c r="GCS2" s="1882"/>
      <c r="GCT2" s="1882"/>
      <c r="GCU2" s="1882"/>
      <c r="GCV2" s="1882"/>
      <c r="GCW2" s="1882"/>
      <c r="GCX2" s="1882"/>
      <c r="GCY2" s="1882"/>
      <c r="GCZ2" s="1882"/>
      <c r="GDA2" s="1882"/>
      <c r="GDB2" s="1882"/>
      <c r="GDC2" s="1882"/>
      <c r="GDD2" s="1882"/>
      <c r="GDE2" s="1882"/>
      <c r="GDF2" s="1882"/>
      <c r="GDG2" s="1882"/>
      <c r="GDH2" s="1882"/>
      <c r="GDI2" s="1882"/>
      <c r="GDJ2" s="1882"/>
      <c r="GDK2" s="1882"/>
      <c r="GDL2" s="1882"/>
      <c r="GDM2" s="1882"/>
      <c r="GDN2" s="1882"/>
      <c r="GDO2" s="1882"/>
      <c r="GDP2" s="1882"/>
      <c r="GDQ2" s="1882"/>
      <c r="GDR2" s="1882"/>
      <c r="GDS2" s="1882"/>
      <c r="GDT2" s="1882"/>
      <c r="GDU2" s="1882"/>
      <c r="GDV2" s="1882"/>
      <c r="GDW2" s="1882"/>
      <c r="GDX2" s="1882"/>
      <c r="GDY2" s="1882"/>
      <c r="GDZ2" s="1882"/>
      <c r="GEA2" s="1882"/>
      <c r="GEB2" s="1882"/>
      <c r="GEC2" s="1882"/>
      <c r="GED2" s="1882"/>
      <c r="GEE2" s="1882"/>
      <c r="GEF2" s="1882"/>
      <c r="GEG2" s="1882"/>
      <c r="GEH2" s="1882"/>
      <c r="GEI2" s="1882"/>
      <c r="GEJ2" s="1882"/>
      <c r="GEK2" s="1882"/>
      <c r="GEL2" s="1882"/>
      <c r="GEM2" s="1882"/>
      <c r="GEN2" s="1882"/>
      <c r="GEO2" s="1882"/>
      <c r="GEP2" s="1882"/>
      <c r="GEQ2" s="1882"/>
      <c r="GER2" s="1882"/>
      <c r="GES2" s="1882"/>
      <c r="GET2" s="1882"/>
      <c r="GEU2" s="1882"/>
      <c r="GEV2" s="1882"/>
      <c r="GEW2" s="1882"/>
      <c r="GEX2" s="1882"/>
      <c r="GEY2" s="1882"/>
      <c r="GEZ2" s="1882"/>
      <c r="GFA2" s="1882"/>
      <c r="GFB2" s="1882"/>
      <c r="GFC2" s="1882"/>
      <c r="GFD2" s="1882"/>
      <c r="GFE2" s="1882"/>
      <c r="GFF2" s="1882"/>
      <c r="GFG2" s="1882"/>
      <c r="GFH2" s="1882"/>
      <c r="GFI2" s="1882"/>
      <c r="GFJ2" s="1882"/>
      <c r="GFK2" s="1882"/>
      <c r="GFL2" s="1882"/>
      <c r="GFM2" s="1882"/>
      <c r="GFN2" s="1882"/>
      <c r="GFO2" s="1882"/>
      <c r="GFP2" s="1882"/>
      <c r="GFQ2" s="1882"/>
      <c r="GFR2" s="1882"/>
      <c r="GFS2" s="1882"/>
      <c r="GFT2" s="1882"/>
      <c r="GFU2" s="1882"/>
      <c r="GFV2" s="1882"/>
      <c r="GFW2" s="1882"/>
      <c r="GFX2" s="1882"/>
      <c r="GFY2" s="1882"/>
      <c r="GFZ2" s="1882"/>
      <c r="GGA2" s="1882"/>
      <c r="GGB2" s="1882"/>
      <c r="GGC2" s="1882"/>
      <c r="GGD2" s="1882"/>
      <c r="GGE2" s="1882"/>
      <c r="GGF2" s="1882"/>
      <c r="GGG2" s="1882"/>
      <c r="GGH2" s="1882"/>
      <c r="GGI2" s="1882"/>
      <c r="GGJ2" s="1882"/>
      <c r="GGK2" s="1882"/>
      <c r="GGL2" s="1882"/>
      <c r="GGM2" s="1882"/>
      <c r="GGN2" s="1882"/>
      <c r="GGO2" s="1882"/>
      <c r="GGP2" s="1882"/>
      <c r="GGQ2" s="1882"/>
      <c r="GGR2" s="1882"/>
      <c r="GGS2" s="1882"/>
      <c r="GGT2" s="1882"/>
      <c r="GGU2" s="1882"/>
      <c r="GGV2" s="1882"/>
      <c r="GGW2" s="1882"/>
      <c r="GGX2" s="1882"/>
      <c r="GGY2" s="1882"/>
      <c r="GGZ2" s="1882"/>
      <c r="GHA2" s="1882"/>
      <c r="GHB2" s="1882"/>
      <c r="GHC2" s="1882"/>
      <c r="GHD2" s="1882"/>
      <c r="GHE2" s="1882"/>
      <c r="GHF2" s="1882"/>
      <c r="GHG2" s="1882"/>
      <c r="GHH2" s="1882"/>
      <c r="GHI2" s="1882"/>
      <c r="GHJ2" s="1882"/>
      <c r="GHK2" s="1882"/>
      <c r="GHL2" s="1882"/>
      <c r="GHM2" s="1882"/>
      <c r="GHN2" s="1882"/>
      <c r="GHO2" s="1882"/>
      <c r="GHP2" s="1882"/>
      <c r="GHQ2" s="1882"/>
      <c r="GHR2" s="1882"/>
      <c r="GHS2" s="1882"/>
      <c r="GHT2" s="1882"/>
      <c r="GHU2" s="1882"/>
      <c r="GHV2" s="1882"/>
      <c r="GHW2" s="1882"/>
      <c r="GHX2" s="1882"/>
      <c r="GHY2" s="1882"/>
      <c r="GHZ2" s="1882"/>
      <c r="GIA2" s="1882"/>
      <c r="GIB2" s="1882"/>
      <c r="GIC2" s="1882"/>
      <c r="GID2" s="1882"/>
      <c r="GIE2" s="1882"/>
      <c r="GIF2" s="1882"/>
      <c r="GIG2" s="1882"/>
      <c r="GIH2" s="1882"/>
      <c r="GII2" s="1882"/>
      <c r="GIJ2" s="1882"/>
      <c r="GIK2" s="1882"/>
      <c r="GIL2" s="1882"/>
      <c r="GIM2" s="1882"/>
      <c r="GIN2" s="1882"/>
      <c r="GIO2" s="1882"/>
      <c r="GIP2" s="1882"/>
      <c r="GIQ2" s="1882"/>
      <c r="GIR2" s="1882"/>
      <c r="GIS2" s="1882"/>
      <c r="GIT2" s="1882"/>
      <c r="GIU2" s="1882"/>
      <c r="GIV2" s="1882"/>
      <c r="GIW2" s="1882"/>
      <c r="GIX2" s="1882"/>
      <c r="GIY2" s="1882"/>
      <c r="GIZ2" s="1882"/>
      <c r="GJA2" s="1882"/>
      <c r="GJB2" s="1882"/>
      <c r="GJC2" s="1882"/>
      <c r="GJD2" s="1882"/>
      <c r="GJE2" s="1882"/>
      <c r="GJF2" s="1882"/>
      <c r="GJG2" s="1882"/>
      <c r="GJH2" s="1882"/>
      <c r="GJI2" s="1882"/>
      <c r="GJJ2" s="1882"/>
      <c r="GJK2" s="1882"/>
      <c r="GJL2" s="1882"/>
      <c r="GJM2" s="1882"/>
      <c r="GJN2" s="1882"/>
      <c r="GJO2" s="1882"/>
      <c r="GJP2" s="1882"/>
      <c r="GJQ2" s="1882"/>
      <c r="GJR2" s="1882"/>
      <c r="GJS2" s="1882"/>
      <c r="GJT2" s="1882"/>
      <c r="GJU2" s="1882"/>
      <c r="GJV2" s="1882"/>
      <c r="GJW2" s="1882"/>
      <c r="GJX2" s="1882"/>
      <c r="GJY2" s="1882"/>
      <c r="GJZ2" s="1882"/>
      <c r="GKA2" s="1882"/>
      <c r="GKB2" s="1882"/>
      <c r="GKC2" s="1882"/>
      <c r="GKD2" s="1882"/>
      <c r="GKE2" s="1882"/>
      <c r="GKF2" s="1882"/>
      <c r="GKG2" s="1882"/>
      <c r="GKH2" s="1882"/>
      <c r="GKI2" s="1882"/>
      <c r="GKJ2" s="1882"/>
      <c r="GKK2" s="1882"/>
      <c r="GKL2" s="1882"/>
      <c r="GKM2" s="1882"/>
      <c r="GKN2" s="1882"/>
      <c r="GKO2" s="1882"/>
      <c r="GKP2" s="1882"/>
      <c r="GKQ2" s="1882"/>
      <c r="GKR2" s="1882"/>
      <c r="GKS2" s="1882"/>
      <c r="GKT2" s="1882"/>
      <c r="GKU2" s="1882"/>
      <c r="GKV2" s="1882"/>
      <c r="GKW2" s="1882"/>
      <c r="GKX2" s="1882"/>
      <c r="GKY2" s="1882"/>
      <c r="GKZ2" s="1882"/>
      <c r="GLA2" s="1882"/>
      <c r="GLB2" s="1882"/>
      <c r="GLC2" s="1882"/>
      <c r="GLD2" s="1882"/>
      <c r="GLE2" s="1882"/>
      <c r="GLF2" s="1882"/>
      <c r="GLG2" s="1882"/>
      <c r="GLH2" s="1882"/>
      <c r="GLI2" s="1882"/>
      <c r="GLJ2" s="1882"/>
      <c r="GLK2" s="1882"/>
      <c r="GLL2" s="1882"/>
      <c r="GLM2" s="1882"/>
      <c r="GLN2" s="1882"/>
      <c r="GLO2" s="1882"/>
      <c r="GLP2" s="1882"/>
      <c r="GLQ2" s="1882"/>
      <c r="GLR2" s="1882"/>
      <c r="GLS2" s="1882"/>
      <c r="GLT2" s="1882"/>
      <c r="GLU2" s="1882"/>
      <c r="GLV2" s="1882"/>
      <c r="GLW2" s="1882"/>
      <c r="GLX2" s="1882"/>
      <c r="GLY2" s="1882"/>
      <c r="GLZ2" s="1882"/>
      <c r="GMA2" s="1882"/>
      <c r="GMB2" s="1882"/>
      <c r="GMC2" s="1882"/>
      <c r="GMD2" s="1882"/>
      <c r="GME2" s="1882"/>
      <c r="GMF2" s="1882"/>
      <c r="GMG2" s="1882"/>
      <c r="GMH2" s="1882"/>
      <c r="GMI2" s="1882"/>
      <c r="GMJ2" s="1882"/>
      <c r="GMK2" s="1882"/>
      <c r="GML2" s="1882"/>
      <c r="GMM2" s="1882"/>
      <c r="GMN2" s="1882"/>
      <c r="GMO2" s="1882"/>
      <c r="GMP2" s="1882"/>
      <c r="GMQ2" s="1882"/>
      <c r="GMR2" s="1882"/>
      <c r="GMS2" s="1882"/>
      <c r="GMT2" s="1882"/>
      <c r="GMU2" s="1882"/>
      <c r="GMV2" s="1882"/>
      <c r="GMW2" s="1882"/>
      <c r="GMX2" s="1882"/>
      <c r="GMY2" s="1882"/>
      <c r="GMZ2" s="1882"/>
      <c r="GNA2" s="1882"/>
      <c r="GNB2" s="1882"/>
      <c r="GNC2" s="1882"/>
      <c r="GND2" s="1882"/>
      <c r="GNE2" s="1882"/>
      <c r="GNF2" s="1882"/>
      <c r="GNG2" s="1882"/>
      <c r="GNH2" s="1882"/>
      <c r="GNI2" s="1882"/>
      <c r="GNJ2" s="1882"/>
      <c r="GNK2" s="1882"/>
      <c r="GNL2" s="1882"/>
      <c r="GNM2" s="1882"/>
      <c r="GNN2" s="1882"/>
      <c r="GNO2" s="1882"/>
      <c r="GNP2" s="1882"/>
      <c r="GNQ2" s="1882"/>
      <c r="GNR2" s="1882"/>
      <c r="GNS2" s="1882"/>
      <c r="GNT2" s="1882"/>
      <c r="GNU2" s="1882"/>
      <c r="GNV2" s="1882"/>
      <c r="GNW2" s="1882"/>
      <c r="GNX2" s="1882"/>
      <c r="GNY2" s="1882"/>
      <c r="GNZ2" s="1882"/>
      <c r="GOA2" s="1882"/>
      <c r="GOB2" s="1882"/>
      <c r="GOC2" s="1882"/>
      <c r="GOD2" s="1882"/>
      <c r="GOE2" s="1882"/>
      <c r="GOF2" s="1882"/>
      <c r="GOG2" s="1882"/>
      <c r="GOH2" s="1882"/>
      <c r="GOI2" s="1882"/>
      <c r="GOJ2" s="1882"/>
      <c r="GOK2" s="1882"/>
      <c r="GOL2" s="1882"/>
      <c r="GOM2" s="1882"/>
      <c r="GON2" s="1882"/>
      <c r="GOO2" s="1882"/>
      <c r="GOP2" s="1882"/>
      <c r="GOQ2" s="1882"/>
      <c r="GOR2" s="1882"/>
      <c r="GOS2" s="1882"/>
      <c r="GOT2" s="1882"/>
      <c r="GOU2" s="1882"/>
      <c r="GOV2" s="1882"/>
      <c r="GOW2" s="1882"/>
      <c r="GOX2" s="1882"/>
      <c r="GOY2" s="1882"/>
      <c r="GOZ2" s="1882"/>
      <c r="GPA2" s="1882"/>
      <c r="GPB2" s="1882"/>
      <c r="GPC2" s="1882"/>
      <c r="GPD2" s="1882"/>
      <c r="GPE2" s="1882"/>
      <c r="GPF2" s="1882"/>
      <c r="GPG2" s="1882"/>
      <c r="GPH2" s="1882"/>
      <c r="GPI2" s="1882"/>
      <c r="GPJ2" s="1882"/>
      <c r="GPK2" s="1882"/>
      <c r="GPL2" s="1882"/>
      <c r="GPM2" s="1882"/>
      <c r="GPN2" s="1882"/>
      <c r="GPO2" s="1882"/>
      <c r="GPP2" s="1882"/>
      <c r="GPQ2" s="1882"/>
      <c r="GPR2" s="1882"/>
      <c r="GPS2" s="1882"/>
      <c r="GPT2" s="1882"/>
      <c r="GPU2" s="1882"/>
      <c r="GPV2" s="1882"/>
      <c r="GPW2" s="1882"/>
      <c r="GPX2" s="1882"/>
      <c r="GPY2" s="1882"/>
      <c r="GPZ2" s="1882"/>
      <c r="GQA2" s="1882"/>
      <c r="GQB2" s="1882"/>
      <c r="GQC2" s="1882"/>
      <c r="GQD2" s="1882"/>
      <c r="GQE2" s="1882"/>
      <c r="GQF2" s="1882"/>
      <c r="GQG2" s="1882"/>
      <c r="GQH2" s="1882"/>
      <c r="GQI2" s="1882"/>
      <c r="GQJ2" s="1882"/>
      <c r="GQK2" s="1882"/>
      <c r="GQL2" s="1882"/>
      <c r="GQM2" s="1882"/>
      <c r="GQN2" s="1882"/>
      <c r="GQO2" s="1882"/>
      <c r="GQP2" s="1882"/>
      <c r="GQQ2" s="1882"/>
      <c r="GQR2" s="1882"/>
      <c r="GQS2" s="1882"/>
      <c r="GQT2" s="1882"/>
      <c r="GQU2" s="1882"/>
      <c r="GQV2" s="1882"/>
      <c r="GQW2" s="1882"/>
      <c r="GQX2" s="1882"/>
      <c r="GQY2" s="1882"/>
      <c r="GQZ2" s="1882"/>
      <c r="GRA2" s="1882"/>
      <c r="GRB2" s="1882"/>
      <c r="GRC2" s="1882"/>
      <c r="GRD2" s="1882"/>
      <c r="GRE2" s="1882"/>
      <c r="GRF2" s="1882"/>
      <c r="GRG2" s="1882"/>
      <c r="GRH2" s="1882"/>
      <c r="GRI2" s="1882"/>
      <c r="GRJ2" s="1882"/>
      <c r="GRK2" s="1882"/>
      <c r="GRL2" s="1882"/>
      <c r="GRM2" s="1882"/>
      <c r="GRN2" s="1882"/>
      <c r="GRO2" s="1882"/>
      <c r="GRP2" s="1882"/>
      <c r="GRQ2" s="1882"/>
      <c r="GRR2" s="1882"/>
      <c r="GRS2" s="1882"/>
      <c r="GRT2" s="1882"/>
      <c r="GRU2" s="1882"/>
      <c r="GRV2" s="1882"/>
      <c r="GRW2" s="1882"/>
      <c r="GRX2" s="1882"/>
      <c r="GRY2" s="1882"/>
      <c r="GRZ2" s="1882"/>
      <c r="GSA2" s="1882"/>
      <c r="GSB2" s="1882"/>
      <c r="GSC2" s="1882"/>
      <c r="GSD2" s="1882"/>
      <c r="GSE2" s="1882"/>
      <c r="GSF2" s="1882"/>
      <c r="GSG2" s="1882"/>
      <c r="GSH2" s="1882"/>
      <c r="GSI2" s="1882"/>
      <c r="GSJ2" s="1882"/>
      <c r="GSK2" s="1882"/>
      <c r="GSL2" s="1882"/>
      <c r="GSM2" s="1882"/>
      <c r="GSN2" s="1882"/>
      <c r="GSO2" s="1882"/>
      <c r="GSP2" s="1882"/>
      <c r="GSQ2" s="1882"/>
      <c r="GSR2" s="1882"/>
      <c r="GSS2" s="1882"/>
      <c r="GST2" s="1882"/>
      <c r="GSU2" s="1882"/>
      <c r="GSV2" s="1882"/>
      <c r="GSW2" s="1882"/>
      <c r="GSX2" s="1882"/>
      <c r="GSY2" s="1882"/>
      <c r="GSZ2" s="1882"/>
      <c r="GTA2" s="1882"/>
      <c r="GTB2" s="1882"/>
      <c r="GTC2" s="1882"/>
      <c r="GTD2" s="1882"/>
      <c r="GTE2" s="1882"/>
      <c r="GTF2" s="1882"/>
      <c r="GTG2" s="1882"/>
      <c r="GTH2" s="1882"/>
      <c r="GTI2" s="1882"/>
      <c r="GTJ2" s="1882"/>
      <c r="GTK2" s="1882"/>
      <c r="GTL2" s="1882"/>
      <c r="GTM2" s="1882"/>
      <c r="GTN2" s="1882"/>
      <c r="GTO2" s="1882"/>
      <c r="GTP2" s="1882"/>
      <c r="GTQ2" s="1882"/>
      <c r="GTR2" s="1882"/>
      <c r="GTS2" s="1882"/>
      <c r="GTT2" s="1882"/>
      <c r="GTU2" s="1882"/>
      <c r="GTV2" s="1882"/>
      <c r="GTW2" s="1882"/>
      <c r="GTX2" s="1882"/>
      <c r="GTY2" s="1882"/>
      <c r="GTZ2" s="1882"/>
      <c r="GUA2" s="1882"/>
      <c r="GUB2" s="1882"/>
      <c r="GUC2" s="1882"/>
      <c r="GUD2" s="1882"/>
      <c r="GUE2" s="1882"/>
      <c r="GUF2" s="1882"/>
      <c r="GUG2" s="1882"/>
      <c r="GUH2" s="1882"/>
      <c r="GUI2" s="1882"/>
      <c r="GUJ2" s="1882"/>
      <c r="GUK2" s="1882"/>
      <c r="GUL2" s="1882"/>
      <c r="GUM2" s="1882"/>
      <c r="GUN2" s="1882"/>
      <c r="GUO2" s="1882"/>
      <c r="GUP2" s="1882"/>
      <c r="GUQ2" s="1882"/>
      <c r="GUR2" s="1882"/>
      <c r="GUS2" s="1882"/>
      <c r="GUT2" s="1882"/>
      <c r="GUU2" s="1882"/>
      <c r="GUV2" s="1882"/>
      <c r="GUW2" s="1882"/>
      <c r="GUX2" s="1882"/>
      <c r="GUY2" s="1882"/>
      <c r="GUZ2" s="1882"/>
      <c r="GVA2" s="1882"/>
      <c r="GVB2" s="1882"/>
      <c r="GVC2" s="1882"/>
      <c r="GVD2" s="1882"/>
      <c r="GVE2" s="1882"/>
      <c r="GVF2" s="1882"/>
      <c r="GVG2" s="1882"/>
      <c r="GVH2" s="1882"/>
      <c r="GVI2" s="1882"/>
      <c r="GVJ2" s="1882"/>
      <c r="GVK2" s="1882"/>
      <c r="GVL2" s="1882"/>
      <c r="GVM2" s="1882"/>
      <c r="GVN2" s="1882"/>
      <c r="GVO2" s="1882"/>
      <c r="GVP2" s="1882"/>
      <c r="GVQ2" s="1882"/>
      <c r="GVR2" s="1882"/>
      <c r="GVS2" s="1882"/>
      <c r="GVT2" s="1882"/>
      <c r="GVU2" s="1882"/>
      <c r="GVV2" s="1882"/>
      <c r="GVW2" s="1882"/>
      <c r="GVX2" s="1882"/>
      <c r="GVY2" s="1882"/>
      <c r="GVZ2" s="1882"/>
      <c r="GWA2" s="1882"/>
      <c r="GWB2" s="1882"/>
      <c r="GWC2" s="1882"/>
      <c r="GWD2" s="1882"/>
      <c r="GWE2" s="1882"/>
      <c r="GWF2" s="1882"/>
      <c r="GWG2" s="1882"/>
      <c r="GWH2" s="1882"/>
      <c r="GWI2" s="1882"/>
      <c r="GWJ2" s="1882"/>
      <c r="GWK2" s="1882"/>
      <c r="GWL2" s="1882"/>
      <c r="GWM2" s="1882"/>
      <c r="GWN2" s="1882"/>
      <c r="GWO2" s="1882"/>
      <c r="GWP2" s="1882"/>
      <c r="GWQ2" s="1882"/>
      <c r="GWR2" s="1882"/>
      <c r="GWS2" s="1882"/>
      <c r="GWT2" s="1882"/>
      <c r="GWU2" s="1882"/>
      <c r="GWV2" s="1882"/>
      <c r="GWW2" s="1882"/>
      <c r="GWX2" s="1882"/>
      <c r="GWY2" s="1882"/>
      <c r="GWZ2" s="1882"/>
      <c r="GXA2" s="1882"/>
      <c r="GXB2" s="1882"/>
      <c r="GXC2" s="1882"/>
      <c r="GXD2" s="1882"/>
      <c r="GXE2" s="1882"/>
      <c r="GXF2" s="1882"/>
      <c r="GXG2" s="1882"/>
      <c r="GXH2" s="1882"/>
      <c r="GXI2" s="1882"/>
      <c r="GXJ2" s="1882"/>
      <c r="GXK2" s="1882"/>
      <c r="GXL2" s="1882"/>
      <c r="GXM2" s="1882"/>
      <c r="GXN2" s="1882"/>
      <c r="GXO2" s="1882"/>
      <c r="GXP2" s="1882"/>
      <c r="GXQ2" s="1882"/>
      <c r="GXR2" s="1882"/>
      <c r="GXS2" s="1882"/>
      <c r="GXT2" s="1882"/>
      <c r="GXU2" s="1882"/>
      <c r="GXV2" s="1882"/>
      <c r="GXW2" s="1882"/>
      <c r="GXX2" s="1882"/>
      <c r="GXY2" s="1882"/>
      <c r="GXZ2" s="1882"/>
      <c r="GYA2" s="1882"/>
      <c r="GYB2" s="1882"/>
      <c r="GYC2" s="1882"/>
      <c r="GYD2" s="1882"/>
      <c r="GYE2" s="1882"/>
      <c r="GYF2" s="1882"/>
      <c r="GYG2" s="1882"/>
      <c r="GYH2" s="1882"/>
      <c r="GYI2" s="1882"/>
      <c r="GYJ2" s="1882"/>
      <c r="GYK2" s="1882"/>
      <c r="GYL2" s="1882"/>
      <c r="GYM2" s="1882"/>
      <c r="GYN2" s="1882"/>
      <c r="GYO2" s="1882"/>
      <c r="GYP2" s="1882"/>
      <c r="GYQ2" s="1882"/>
      <c r="GYR2" s="1882"/>
      <c r="GYS2" s="1882"/>
      <c r="GYT2" s="1882"/>
      <c r="GYU2" s="1882"/>
      <c r="GYV2" s="1882"/>
      <c r="GYW2" s="1882"/>
      <c r="GYX2" s="1882"/>
      <c r="GYY2" s="1882"/>
      <c r="GYZ2" s="1882"/>
      <c r="GZA2" s="1882"/>
      <c r="GZB2" s="1882"/>
      <c r="GZC2" s="1882"/>
      <c r="GZD2" s="1882"/>
      <c r="GZE2" s="1882"/>
      <c r="GZF2" s="1882"/>
      <c r="GZG2" s="1882"/>
      <c r="GZH2" s="1882"/>
      <c r="GZI2" s="1882"/>
      <c r="GZJ2" s="1882"/>
      <c r="GZK2" s="1882"/>
      <c r="GZL2" s="1882"/>
      <c r="GZM2" s="1882"/>
      <c r="GZN2" s="1882"/>
      <c r="GZO2" s="1882"/>
      <c r="GZP2" s="1882"/>
      <c r="GZQ2" s="1882"/>
      <c r="GZR2" s="1882"/>
      <c r="GZS2" s="1882"/>
      <c r="GZT2" s="1882"/>
      <c r="GZU2" s="1882"/>
      <c r="GZV2" s="1882"/>
      <c r="GZW2" s="1882"/>
      <c r="GZX2" s="1882"/>
      <c r="GZY2" s="1882"/>
      <c r="GZZ2" s="1882"/>
      <c r="HAA2" s="1882"/>
      <c r="HAB2" s="1882"/>
      <c r="HAC2" s="1882"/>
      <c r="HAD2" s="1882"/>
      <c r="HAE2" s="1882"/>
      <c r="HAF2" s="1882"/>
      <c r="HAG2" s="1882"/>
      <c r="HAH2" s="1882"/>
      <c r="HAI2" s="1882"/>
      <c r="HAJ2" s="1882"/>
      <c r="HAK2" s="1882"/>
      <c r="HAL2" s="1882"/>
      <c r="HAM2" s="1882"/>
      <c r="HAN2" s="1882"/>
      <c r="HAO2" s="1882"/>
      <c r="HAP2" s="1882"/>
      <c r="HAQ2" s="1882"/>
      <c r="HAR2" s="1882"/>
      <c r="HAS2" s="1882"/>
      <c r="HAT2" s="1882"/>
      <c r="HAU2" s="1882"/>
      <c r="HAV2" s="1882"/>
      <c r="HAW2" s="1882"/>
      <c r="HAX2" s="1882"/>
      <c r="HAY2" s="1882"/>
      <c r="HAZ2" s="1882"/>
      <c r="HBA2" s="1882"/>
      <c r="HBB2" s="1882"/>
      <c r="HBC2" s="1882"/>
      <c r="HBD2" s="1882"/>
      <c r="HBE2" s="1882"/>
      <c r="HBF2" s="1882"/>
      <c r="HBG2" s="1882"/>
      <c r="HBH2" s="1882"/>
      <c r="HBI2" s="1882"/>
      <c r="HBJ2" s="1882"/>
      <c r="HBK2" s="1882"/>
      <c r="HBL2" s="1882"/>
      <c r="HBM2" s="1882"/>
      <c r="HBN2" s="1882"/>
      <c r="HBO2" s="1882"/>
      <c r="HBP2" s="1882"/>
      <c r="HBQ2" s="1882"/>
      <c r="HBR2" s="1882"/>
      <c r="HBS2" s="1882"/>
      <c r="HBT2" s="1882"/>
      <c r="HBU2" s="1882"/>
      <c r="HBV2" s="1882"/>
      <c r="HBW2" s="1882"/>
      <c r="HBX2" s="1882"/>
      <c r="HBY2" s="1882"/>
      <c r="HBZ2" s="1882"/>
      <c r="HCA2" s="1882"/>
      <c r="HCB2" s="1882"/>
      <c r="HCC2" s="1882"/>
      <c r="HCD2" s="1882"/>
      <c r="HCE2" s="1882"/>
      <c r="HCF2" s="1882"/>
      <c r="HCG2" s="1882"/>
      <c r="HCH2" s="1882"/>
      <c r="HCI2" s="1882"/>
      <c r="HCJ2" s="1882"/>
      <c r="HCK2" s="1882"/>
      <c r="HCL2" s="1882"/>
      <c r="HCM2" s="1882"/>
      <c r="HCN2" s="1882"/>
      <c r="HCO2" s="1882"/>
      <c r="HCP2" s="1882"/>
      <c r="HCQ2" s="1882"/>
      <c r="HCR2" s="1882"/>
      <c r="HCS2" s="1882"/>
      <c r="HCT2" s="1882"/>
      <c r="HCU2" s="1882"/>
      <c r="HCV2" s="1882"/>
      <c r="HCW2" s="1882"/>
      <c r="HCX2" s="1882"/>
      <c r="HCY2" s="1882"/>
      <c r="HCZ2" s="1882"/>
      <c r="HDA2" s="1882"/>
      <c r="HDB2" s="1882"/>
      <c r="HDC2" s="1882"/>
      <c r="HDD2" s="1882"/>
      <c r="HDE2" s="1882"/>
      <c r="HDF2" s="1882"/>
      <c r="HDG2" s="1882"/>
      <c r="HDH2" s="1882"/>
      <c r="HDI2" s="1882"/>
      <c r="HDJ2" s="1882"/>
      <c r="HDK2" s="1882"/>
      <c r="HDL2" s="1882"/>
      <c r="HDM2" s="1882"/>
      <c r="HDN2" s="1882"/>
      <c r="HDO2" s="1882"/>
      <c r="HDP2" s="1882"/>
      <c r="HDQ2" s="1882"/>
      <c r="HDR2" s="1882"/>
      <c r="HDS2" s="1882"/>
      <c r="HDT2" s="1882"/>
      <c r="HDU2" s="1882"/>
      <c r="HDV2" s="1882"/>
      <c r="HDW2" s="1882"/>
      <c r="HDX2" s="1882"/>
      <c r="HDY2" s="1882"/>
      <c r="HDZ2" s="1882"/>
      <c r="HEA2" s="1882"/>
      <c r="HEB2" s="1882"/>
      <c r="HEC2" s="1882"/>
      <c r="HED2" s="1882"/>
      <c r="HEE2" s="1882"/>
      <c r="HEF2" s="1882"/>
      <c r="HEG2" s="1882"/>
      <c r="HEH2" s="1882"/>
      <c r="HEI2" s="1882"/>
      <c r="HEJ2" s="1882"/>
      <c r="HEK2" s="1882"/>
      <c r="HEL2" s="1882"/>
      <c r="HEM2" s="1882"/>
      <c r="HEN2" s="1882"/>
      <c r="HEO2" s="1882"/>
      <c r="HEP2" s="1882"/>
      <c r="HEQ2" s="1882"/>
      <c r="HER2" s="1882"/>
      <c r="HES2" s="1882"/>
      <c r="HET2" s="1882"/>
      <c r="HEU2" s="1882"/>
      <c r="HEV2" s="1882"/>
      <c r="HEW2" s="1882"/>
      <c r="HEX2" s="1882"/>
      <c r="HEY2" s="1882"/>
      <c r="HEZ2" s="1882"/>
      <c r="HFA2" s="1882"/>
      <c r="HFB2" s="1882"/>
      <c r="HFC2" s="1882"/>
      <c r="HFD2" s="1882"/>
      <c r="HFE2" s="1882"/>
      <c r="HFF2" s="1882"/>
      <c r="HFG2" s="1882"/>
      <c r="HFH2" s="1882"/>
      <c r="HFI2" s="1882"/>
      <c r="HFJ2" s="1882"/>
      <c r="HFK2" s="1882"/>
      <c r="HFL2" s="1882"/>
      <c r="HFM2" s="1882"/>
      <c r="HFN2" s="1882"/>
      <c r="HFO2" s="1882"/>
      <c r="HFP2" s="1882"/>
      <c r="HFQ2" s="1882"/>
      <c r="HFR2" s="1882"/>
      <c r="HFS2" s="1882"/>
      <c r="HFT2" s="1882"/>
      <c r="HFU2" s="1882"/>
      <c r="HFV2" s="1882"/>
      <c r="HFW2" s="1882"/>
      <c r="HFX2" s="1882"/>
      <c r="HFY2" s="1882"/>
      <c r="HFZ2" s="1882"/>
      <c r="HGA2" s="1882"/>
      <c r="HGB2" s="1882"/>
      <c r="HGC2" s="1882"/>
      <c r="HGD2" s="1882"/>
      <c r="HGE2" s="1882"/>
      <c r="HGF2" s="1882"/>
      <c r="HGG2" s="1882"/>
      <c r="HGH2" s="1882"/>
      <c r="HGI2" s="1882"/>
      <c r="HGJ2" s="1882"/>
      <c r="HGK2" s="1882"/>
      <c r="HGL2" s="1882"/>
      <c r="HGM2" s="1882"/>
      <c r="HGN2" s="1882"/>
      <c r="HGO2" s="1882"/>
      <c r="HGP2" s="1882"/>
      <c r="HGQ2" s="1882"/>
      <c r="HGR2" s="1882"/>
      <c r="HGS2" s="1882"/>
      <c r="HGT2" s="1882"/>
      <c r="HGU2" s="1882"/>
      <c r="HGV2" s="1882"/>
      <c r="HGW2" s="1882"/>
      <c r="HGX2" s="1882"/>
      <c r="HGY2" s="1882"/>
      <c r="HGZ2" s="1882"/>
      <c r="HHA2" s="1882"/>
      <c r="HHB2" s="1882"/>
      <c r="HHC2" s="1882"/>
      <c r="HHD2" s="1882"/>
      <c r="HHE2" s="1882"/>
      <c r="HHF2" s="1882"/>
      <c r="HHG2" s="1882"/>
      <c r="HHH2" s="1882"/>
      <c r="HHI2" s="1882"/>
      <c r="HHJ2" s="1882"/>
      <c r="HHK2" s="1882"/>
      <c r="HHL2" s="1882"/>
      <c r="HHM2" s="1882"/>
      <c r="HHN2" s="1882"/>
      <c r="HHO2" s="1882"/>
      <c r="HHP2" s="1882"/>
      <c r="HHQ2" s="1882"/>
      <c r="HHR2" s="1882"/>
      <c r="HHS2" s="1882"/>
      <c r="HHT2" s="1882"/>
      <c r="HHU2" s="1882"/>
      <c r="HHV2" s="1882"/>
      <c r="HHW2" s="1882"/>
      <c r="HHX2" s="1882"/>
      <c r="HHY2" s="1882"/>
      <c r="HHZ2" s="1882"/>
      <c r="HIA2" s="1882"/>
      <c r="HIB2" s="1882"/>
      <c r="HIC2" s="1882"/>
      <c r="HID2" s="1882"/>
      <c r="HIE2" s="1882"/>
      <c r="HIF2" s="1882"/>
      <c r="HIG2" s="1882"/>
      <c r="HIH2" s="1882"/>
      <c r="HII2" s="1882"/>
      <c r="HIJ2" s="1882"/>
      <c r="HIK2" s="1882"/>
      <c r="HIL2" s="1882"/>
      <c r="HIM2" s="1882"/>
      <c r="HIN2" s="1882"/>
      <c r="HIO2" s="1882"/>
      <c r="HIP2" s="1882"/>
      <c r="HIQ2" s="1882"/>
      <c r="HIR2" s="1882"/>
      <c r="HIS2" s="1882"/>
      <c r="HIT2" s="1882"/>
      <c r="HIU2" s="1882"/>
      <c r="HIV2" s="1882"/>
      <c r="HIW2" s="1882"/>
      <c r="HIX2" s="1882"/>
      <c r="HIY2" s="1882"/>
      <c r="HIZ2" s="1882"/>
      <c r="HJA2" s="1882"/>
      <c r="HJB2" s="1882"/>
      <c r="HJC2" s="1882"/>
      <c r="HJD2" s="1882"/>
      <c r="HJE2" s="1882"/>
      <c r="HJF2" s="1882"/>
      <c r="HJG2" s="1882"/>
      <c r="HJH2" s="1882"/>
      <c r="HJI2" s="1882"/>
      <c r="HJJ2" s="1882"/>
      <c r="HJK2" s="1882"/>
      <c r="HJL2" s="1882"/>
      <c r="HJM2" s="1882"/>
      <c r="HJN2" s="1882"/>
      <c r="HJO2" s="1882"/>
      <c r="HJP2" s="1882"/>
      <c r="HJQ2" s="1882"/>
      <c r="HJR2" s="1882"/>
      <c r="HJS2" s="1882"/>
      <c r="HJT2" s="1882"/>
      <c r="HJU2" s="1882"/>
      <c r="HJV2" s="1882"/>
      <c r="HJW2" s="1882"/>
      <c r="HJX2" s="1882"/>
      <c r="HJY2" s="1882"/>
      <c r="HJZ2" s="1882"/>
      <c r="HKA2" s="1882"/>
      <c r="HKB2" s="1882"/>
      <c r="HKC2" s="1882"/>
      <c r="HKD2" s="1882"/>
      <c r="HKE2" s="1882"/>
      <c r="HKF2" s="1882"/>
      <c r="HKG2" s="1882"/>
      <c r="HKH2" s="1882"/>
      <c r="HKI2" s="1882"/>
      <c r="HKJ2" s="1882"/>
      <c r="HKK2" s="1882"/>
      <c r="HKL2" s="1882"/>
      <c r="HKM2" s="1882"/>
      <c r="HKN2" s="1882"/>
      <c r="HKO2" s="1882"/>
      <c r="HKP2" s="1882"/>
      <c r="HKQ2" s="1882"/>
      <c r="HKR2" s="1882"/>
      <c r="HKS2" s="1882"/>
      <c r="HKT2" s="1882"/>
      <c r="HKU2" s="1882"/>
      <c r="HKV2" s="1882"/>
      <c r="HKW2" s="1882"/>
      <c r="HKX2" s="1882"/>
      <c r="HKY2" s="1882"/>
      <c r="HKZ2" s="1882"/>
      <c r="HLA2" s="1882"/>
      <c r="HLB2" s="1882"/>
      <c r="HLC2" s="1882"/>
      <c r="HLD2" s="1882"/>
      <c r="HLE2" s="1882"/>
      <c r="HLF2" s="1882"/>
      <c r="HLG2" s="1882"/>
      <c r="HLH2" s="1882"/>
      <c r="HLI2" s="1882"/>
      <c r="HLJ2" s="1882"/>
      <c r="HLK2" s="1882"/>
      <c r="HLL2" s="1882"/>
      <c r="HLM2" s="1882"/>
      <c r="HLN2" s="1882"/>
      <c r="HLO2" s="1882"/>
      <c r="HLP2" s="1882"/>
      <c r="HLQ2" s="1882"/>
      <c r="HLR2" s="1882"/>
      <c r="HLS2" s="1882"/>
      <c r="HLT2" s="1882"/>
      <c r="HLU2" s="1882"/>
      <c r="HLV2" s="1882"/>
      <c r="HLW2" s="1882"/>
      <c r="HLX2" s="1882"/>
      <c r="HLY2" s="1882"/>
      <c r="HLZ2" s="1882"/>
      <c r="HMA2" s="1882"/>
      <c r="HMB2" s="1882"/>
      <c r="HMC2" s="1882"/>
      <c r="HMD2" s="1882"/>
      <c r="HME2" s="1882"/>
      <c r="HMF2" s="1882"/>
      <c r="HMG2" s="1882"/>
      <c r="HMH2" s="1882"/>
      <c r="HMI2" s="1882"/>
      <c r="HMJ2" s="1882"/>
      <c r="HMK2" s="1882"/>
      <c r="HML2" s="1882"/>
      <c r="HMM2" s="1882"/>
      <c r="HMN2" s="1882"/>
      <c r="HMO2" s="1882"/>
      <c r="HMP2" s="1882"/>
      <c r="HMQ2" s="1882"/>
      <c r="HMR2" s="1882"/>
      <c r="HMS2" s="1882"/>
      <c r="HMT2" s="1882"/>
      <c r="HMU2" s="1882"/>
      <c r="HMV2" s="1882"/>
      <c r="HMW2" s="1882"/>
      <c r="HMX2" s="1882"/>
      <c r="HMY2" s="1882"/>
      <c r="HMZ2" s="1882"/>
      <c r="HNA2" s="1882"/>
      <c r="HNB2" s="1882"/>
      <c r="HNC2" s="1882"/>
      <c r="HND2" s="1882"/>
      <c r="HNE2" s="1882"/>
      <c r="HNF2" s="1882"/>
      <c r="HNG2" s="1882"/>
      <c r="HNH2" s="1882"/>
      <c r="HNI2" s="1882"/>
      <c r="HNJ2" s="1882"/>
      <c r="HNK2" s="1882"/>
      <c r="HNL2" s="1882"/>
      <c r="HNM2" s="1882"/>
      <c r="HNN2" s="1882"/>
      <c r="HNO2" s="1882"/>
      <c r="HNP2" s="1882"/>
      <c r="HNQ2" s="1882"/>
      <c r="HNR2" s="1882"/>
      <c r="HNS2" s="1882"/>
      <c r="HNT2" s="1882"/>
      <c r="HNU2" s="1882"/>
      <c r="HNV2" s="1882"/>
      <c r="HNW2" s="1882"/>
      <c r="HNX2" s="1882"/>
      <c r="HNY2" s="1882"/>
      <c r="HNZ2" s="1882"/>
      <c r="HOA2" s="1882"/>
      <c r="HOB2" s="1882"/>
      <c r="HOC2" s="1882"/>
      <c r="HOD2" s="1882"/>
      <c r="HOE2" s="1882"/>
      <c r="HOF2" s="1882"/>
      <c r="HOG2" s="1882"/>
      <c r="HOH2" s="1882"/>
      <c r="HOI2" s="1882"/>
      <c r="HOJ2" s="1882"/>
      <c r="HOK2" s="1882"/>
      <c r="HOL2" s="1882"/>
      <c r="HOM2" s="1882"/>
      <c r="HON2" s="1882"/>
      <c r="HOO2" s="1882"/>
      <c r="HOP2" s="1882"/>
      <c r="HOQ2" s="1882"/>
      <c r="HOR2" s="1882"/>
      <c r="HOS2" s="1882"/>
      <c r="HOT2" s="1882"/>
      <c r="HOU2" s="1882"/>
      <c r="HOV2" s="1882"/>
      <c r="HOW2" s="1882"/>
      <c r="HOX2" s="1882"/>
      <c r="HOY2" s="1882"/>
      <c r="HOZ2" s="1882"/>
      <c r="HPA2" s="1882"/>
      <c r="HPB2" s="1882"/>
      <c r="HPC2" s="1882"/>
      <c r="HPD2" s="1882"/>
      <c r="HPE2" s="1882"/>
      <c r="HPF2" s="1882"/>
      <c r="HPG2" s="1882"/>
      <c r="HPH2" s="1882"/>
      <c r="HPI2" s="1882"/>
      <c r="HPJ2" s="1882"/>
      <c r="HPK2" s="1882"/>
      <c r="HPL2" s="1882"/>
      <c r="HPM2" s="1882"/>
      <c r="HPN2" s="1882"/>
      <c r="HPO2" s="1882"/>
      <c r="HPP2" s="1882"/>
      <c r="HPQ2" s="1882"/>
      <c r="HPR2" s="1882"/>
      <c r="HPS2" s="1882"/>
      <c r="HPT2" s="1882"/>
      <c r="HPU2" s="1882"/>
      <c r="HPV2" s="1882"/>
      <c r="HPW2" s="1882"/>
      <c r="HPX2" s="1882"/>
      <c r="HPY2" s="1882"/>
      <c r="HPZ2" s="1882"/>
      <c r="HQA2" s="1882"/>
      <c r="HQB2" s="1882"/>
      <c r="HQC2" s="1882"/>
      <c r="HQD2" s="1882"/>
      <c r="HQE2" s="1882"/>
      <c r="HQF2" s="1882"/>
      <c r="HQG2" s="1882"/>
      <c r="HQH2" s="1882"/>
      <c r="HQI2" s="1882"/>
      <c r="HQJ2" s="1882"/>
      <c r="HQK2" s="1882"/>
      <c r="HQL2" s="1882"/>
      <c r="HQM2" s="1882"/>
      <c r="HQN2" s="1882"/>
      <c r="HQO2" s="1882"/>
      <c r="HQP2" s="1882"/>
      <c r="HQQ2" s="1882"/>
      <c r="HQR2" s="1882"/>
      <c r="HQS2" s="1882"/>
      <c r="HQT2" s="1882"/>
      <c r="HQU2" s="1882"/>
      <c r="HQV2" s="1882"/>
      <c r="HQW2" s="1882"/>
      <c r="HQX2" s="1882"/>
      <c r="HQY2" s="1882"/>
      <c r="HQZ2" s="1882"/>
      <c r="HRA2" s="1882"/>
      <c r="HRB2" s="1882"/>
      <c r="HRC2" s="1882"/>
      <c r="HRD2" s="1882"/>
      <c r="HRE2" s="1882"/>
      <c r="HRF2" s="1882"/>
      <c r="HRG2" s="1882"/>
      <c r="HRH2" s="1882"/>
      <c r="HRI2" s="1882"/>
      <c r="HRJ2" s="1882"/>
      <c r="HRK2" s="1882"/>
      <c r="HRL2" s="1882"/>
      <c r="HRM2" s="1882"/>
      <c r="HRN2" s="1882"/>
      <c r="HRO2" s="1882"/>
      <c r="HRP2" s="1882"/>
      <c r="HRQ2" s="1882"/>
      <c r="HRR2" s="1882"/>
      <c r="HRS2" s="1882"/>
      <c r="HRT2" s="1882"/>
      <c r="HRU2" s="1882"/>
      <c r="HRV2" s="1882"/>
      <c r="HRW2" s="1882"/>
      <c r="HRX2" s="1882"/>
      <c r="HRY2" s="1882"/>
      <c r="HRZ2" s="1882"/>
      <c r="HSA2" s="1882"/>
      <c r="HSB2" s="1882"/>
      <c r="HSC2" s="1882"/>
      <c r="HSD2" s="1882"/>
      <c r="HSE2" s="1882"/>
      <c r="HSF2" s="1882"/>
      <c r="HSG2" s="1882"/>
      <c r="HSH2" s="1882"/>
      <c r="HSI2" s="1882"/>
      <c r="HSJ2" s="1882"/>
      <c r="HSK2" s="1882"/>
      <c r="HSL2" s="1882"/>
      <c r="HSM2" s="1882"/>
      <c r="HSN2" s="1882"/>
      <c r="HSO2" s="1882"/>
      <c r="HSP2" s="1882"/>
      <c r="HSQ2" s="1882"/>
      <c r="HSR2" s="1882"/>
      <c r="HSS2" s="1882"/>
      <c r="HST2" s="1882"/>
      <c r="HSU2" s="1882"/>
      <c r="HSV2" s="1882"/>
      <c r="HSW2" s="1882"/>
      <c r="HSX2" s="1882"/>
      <c r="HSY2" s="1882"/>
      <c r="HSZ2" s="1882"/>
      <c r="HTA2" s="1882"/>
      <c r="HTB2" s="1882"/>
      <c r="HTC2" s="1882"/>
      <c r="HTD2" s="1882"/>
      <c r="HTE2" s="1882"/>
      <c r="HTF2" s="1882"/>
      <c r="HTG2" s="1882"/>
      <c r="HTH2" s="1882"/>
      <c r="HTI2" s="1882"/>
      <c r="HTJ2" s="1882"/>
      <c r="HTK2" s="1882"/>
      <c r="HTL2" s="1882"/>
      <c r="HTM2" s="1882"/>
      <c r="HTN2" s="1882"/>
      <c r="HTO2" s="1882"/>
      <c r="HTP2" s="1882"/>
      <c r="HTQ2" s="1882"/>
      <c r="HTR2" s="1882"/>
      <c r="HTS2" s="1882"/>
      <c r="HTT2" s="1882"/>
      <c r="HTU2" s="1882"/>
      <c r="HTV2" s="1882"/>
      <c r="HTW2" s="1882"/>
      <c r="HTX2" s="1882"/>
      <c r="HTY2" s="1882"/>
      <c r="HTZ2" s="1882"/>
      <c r="HUA2" s="1882"/>
      <c r="HUB2" s="1882"/>
      <c r="HUC2" s="1882"/>
      <c r="HUD2" s="1882"/>
      <c r="HUE2" s="1882"/>
      <c r="HUF2" s="1882"/>
      <c r="HUG2" s="1882"/>
      <c r="HUH2" s="1882"/>
      <c r="HUI2" s="1882"/>
      <c r="HUJ2" s="1882"/>
      <c r="HUK2" s="1882"/>
      <c r="HUL2" s="1882"/>
      <c r="HUM2" s="1882"/>
      <c r="HUN2" s="1882"/>
      <c r="HUO2" s="1882"/>
      <c r="HUP2" s="1882"/>
      <c r="HUQ2" s="1882"/>
      <c r="HUR2" s="1882"/>
      <c r="HUS2" s="1882"/>
      <c r="HUT2" s="1882"/>
      <c r="HUU2" s="1882"/>
      <c r="HUV2" s="1882"/>
      <c r="HUW2" s="1882"/>
      <c r="HUX2" s="1882"/>
      <c r="HUY2" s="1882"/>
      <c r="HUZ2" s="1882"/>
      <c r="HVA2" s="1882"/>
      <c r="HVB2" s="1882"/>
      <c r="HVC2" s="1882"/>
      <c r="HVD2" s="1882"/>
      <c r="HVE2" s="1882"/>
      <c r="HVF2" s="1882"/>
      <c r="HVG2" s="1882"/>
      <c r="HVH2" s="1882"/>
      <c r="HVI2" s="1882"/>
      <c r="HVJ2" s="1882"/>
      <c r="HVK2" s="1882"/>
      <c r="HVL2" s="1882"/>
      <c r="HVM2" s="1882"/>
      <c r="HVN2" s="1882"/>
      <c r="HVO2" s="1882"/>
      <c r="HVP2" s="1882"/>
      <c r="HVQ2" s="1882"/>
      <c r="HVR2" s="1882"/>
      <c r="HVS2" s="1882"/>
      <c r="HVT2" s="1882"/>
      <c r="HVU2" s="1882"/>
      <c r="HVV2" s="1882"/>
      <c r="HVW2" s="1882"/>
      <c r="HVX2" s="1882"/>
      <c r="HVY2" s="1882"/>
      <c r="HVZ2" s="1882"/>
      <c r="HWA2" s="1882"/>
      <c r="HWB2" s="1882"/>
      <c r="HWC2" s="1882"/>
      <c r="HWD2" s="1882"/>
      <c r="HWE2" s="1882"/>
      <c r="HWF2" s="1882"/>
      <c r="HWG2" s="1882"/>
      <c r="HWH2" s="1882"/>
      <c r="HWI2" s="1882"/>
      <c r="HWJ2" s="1882"/>
      <c r="HWK2" s="1882"/>
      <c r="HWL2" s="1882"/>
      <c r="HWM2" s="1882"/>
      <c r="HWN2" s="1882"/>
      <c r="HWO2" s="1882"/>
      <c r="HWP2" s="1882"/>
      <c r="HWQ2" s="1882"/>
      <c r="HWR2" s="1882"/>
      <c r="HWS2" s="1882"/>
      <c r="HWT2" s="1882"/>
      <c r="HWU2" s="1882"/>
      <c r="HWV2" s="1882"/>
      <c r="HWW2" s="1882"/>
      <c r="HWX2" s="1882"/>
      <c r="HWY2" s="1882"/>
      <c r="HWZ2" s="1882"/>
      <c r="HXA2" s="1882"/>
      <c r="HXB2" s="1882"/>
      <c r="HXC2" s="1882"/>
      <c r="HXD2" s="1882"/>
      <c r="HXE2" s="1882"/>
      <c r="HXF2" s="1882"/>
      <c r="HXG2" s="1882"/>
      <c r="HXH2" s="1882"/>
      <c r="HXI2" s="1882"/>
      <c r="HXJ2" s="1882"/>
      <c r="HXK2" s="1882"/>
      <c r="HXL2" s="1882"/>
      <c r="HXM2" s="1882"/>
      <c r="HXN2" s="1882"/>
      <c r="HXO2" s="1882"/>
      <c r="HXP2" s="1882"/>
      <c r="HXQ2" s="1882"/>
      <c r="HXR2" s="1882"/>
      <c r="HXS2" s="1882"/>
      <c r="HXT2" s="1882"/>
      <c r="HXU2" s="1882"/>
      <c r="HXV2" s="1882"/>
      <c r="HXW2" s="1882"/>
      <c r="HXX2" s="1882"/>
      <c r="HXY2" s="1882"/>
      <c r="HXZ2" s="1882"/>
      <c r="HYA2" s="1882"/>
      <c r="HYB2" s="1882"/>
      <c r="HYC2" s="1882"/>
      <c r="HYD2" s="1882"/>
      <c r="HYE2" s="1882"/>
      <c r="HYF2" s="1882"/>
      <c r="HYG2" s="1882"/>
      <c r="HYH2" s="1882"/>
      <c r="HYI2" s="1882"/>
      <c r="HYJ2" s="1882"/>
      <c r="HYK2" s="1882"/>
      <c r="HYL2" s="1882"/>
      <c r="HYM2" s="1882"/>
      <c r="HYN2" s="1882"/>
      <c r="HYO2" s="1882"/>
      <c r="HYP2" s="1882"/>
      <c r="HYQ2" s="1882"/>
      <c r="HYR2" s="1882"/>
      <c r="HYS2" s="1882"/>
      <c r="HYT2" s="1882"/>
      <c r="HYU2" s="1882"/>
      <c r="HYV2" s="1882"/>
      <c r="HYW2" s="1882"/>
      <c r="HYX2" s="1882"/>
      <c r="HYY2" s="1882"/>
      <c r="HYZ2" s="1882"/>
      <c r="HZA2" s="1882"/>
      <c r="HZB2" s="1882"/>
      <c r="HZC2" s="1882"/>
      <c r="HZD2" s="1882"/>
      <c r="HZE2" s="1882"/>
      <c r="HZF2" s="1882"/>
      <c r="HZG2" s="1882"/>
      <c r="HZH2" s="1882"/>
      <c r="HZI2" s="1882"/>
      <c r="HZJ2" s="1882"/>
      <c r="HZK2" s="1882"/>
      <c r="HZL2" s="1882"/>
      <c r="HZM2" s="1882"/>
      <c r="HZN2" s="1882"/>
      <c r="HZO2" s="1882"/>
      <c r="HZP2" s="1882"/>
      <c r="HZQ2" s="1882"/>
      <c r="HZR2" s="1882"/>
      <c r="HZS2" s="1882"/>
      <c r="HZT2" s="1882"/>
      <c r="HZU2" s="1882"/>
      <c r="HZV2" s="1882"/>
      <c r="HZW2" s="1882"/>
      <c r="HZX2" s="1882"/>
      <c r="HZY2" s="1882"/>
      <c r="HZZ2" s="1882"/>
      <c r="IAA2" s="1882"/>
      <c r="IAB2" s="1882"/>
      <c r="IAC2" s="1882"/>
      <c r="IAD2" s="1882"/>
      <c r="IAE2" s="1882"/>
      <c r="IAF2" s="1882"/>
      <c r="IAG2" s="1882"/>
      <c r="IAH2" s="1882"/>
      <c r="IAI2" s="1882"/>
      <c r="IAJ2" s="1882"/>
      <c r="IAK2" s="1882"/>
      <c r="IAL2" s="1882"/>
      <c r="IAM2" s="1882"/>
      <c r="IAN2" s="1882"/>
      <c r="IAO2" s="1882"/>
      <c r="IAP2" s="1882"/>
      <c r="IAQ2" s="1882"/>
      <c r="IAR2" s="1882"/>
      <c r="IAS2" s="1882"/>
      <c r="IAT2" s="1882"/>
      <c r="IAU2" s="1882"/>
      <c r="IAV2" s="1882"/>
      <c r="IAW2" s="1882"/>
      <c r="IAX2" s="1882"/>
      <c r="IAY2" s="1882"/>
      <c r="IAZ2" s="1882"/>
      <c r="IBA2" s="1882"/>
      <c r="IBB2" s="1882"/>
      <c r="IBC2" s="1882"/>
      <c r="IBD2" s="1882"/>
      <c r="IBE2" s="1882"/>
      <c r="IBF2" s="1882"/>
      <c r="IBG2" s="1882"/>
      <c r="IBH2" s="1882"/>
      <c r="IBI2" s="1882"/>
      <c r="IBJ2" s="1882"/>
      <c r="IBK2" s="1882"/>
      <c r="IBL2" s="1882"/>
      <c r="IBM2" s="1882"/>
      <c r="IBN2" s="1882"/>
      <c r="IBO2" s="1882"/>
      <c r="IBP2" s="1882"/>
      <c r="IBQ2" s="1882"/>
      <c r="IBR2" s="1882"/>
      <c r="IBS2" s="1882"/>
      <c r="IBT2" s="1882"/>
      <c r="IBU2" s="1882"/>
      <c r="IBV2" s="1882"/>
      <c r="IBW2" s="1882"/>
      <c r="IBX2" s="1882"/>
      <c r="IBY2" s="1882"/>
      <c r="IBZ2" s="1882"/>
      <c r="ICA2" s="1882"/>
      <c r="ICB2" s="1882"/>
      <c r="ICC2" s="1882"/>
      <c r="ICD2" s="1882"/>
      <c r="ICE2" s="1882"/>
      <c r="ICF2" s="1882"/>
      <c r="ICG2" s="1882"/>
      <c r="ICH2" s="1882"/>
      <c r="ICI2" s="1882"/>
      <c r="ICJ2" s="1882"/>
      <c r="ICK2" s="1882"/>
      <c r="ICL2" s="1882"/>
      <c r="ICM2" s="1882"/>
      <c r="ICN2" s="1882"/>
      <c r="ICO2" s="1882"/>
      <c r="ICP2" s="1882"/>
      <c r="ICQ2" s="1882"/>
      <c r="ICR2" s="1882"/>
      <c r="ICS2" s="1882"/>
      <c r="ICT2" s="1882"/>
      <c r="ICU2" s="1882"/>
      <c r="ICV2" s="1882"/>
      <c r="ICW2" s="1882"/>
      <c r="ICX2" s="1882"/>
      <c r="ICY2" s="1882"/>
      <c r="ICZ2" s="1882"/>
      <c r="IDA2" s="1882"/>
      <c r="IDB2" s="1882"/>
      <c r="IDC2" s="1882"/>
      <c r="IDD2" s="1882"/>
      <c r="IDE2" s="1882"/>
      <c r="IDF2" s="1882"/>
      <c r="IDG2" s="1882"/>
      <c r="IDH2" s="1882"/>
      <c r="IDI2" s="1882"/>
      <c r="IDJ2" s="1882"/>
      <c r="IDK2" s="1882"/>
      <c r="IDL2" s="1882"/>
      <c r="IDM2" s="1882"/>
      <c r="IDN2" s="1882"/>
      <c r="IDO2" s="1882"/>
      <c r="IDP2" s="1882"/>
      <c r="IDQ2" s="1882"/>
      <c r="IDR2" s="1882"/>
      <c r="IDS2" s="1882"/>
      <c r="IDT2" s="1882"/>
      <c r="IDU2" s="1882"/>
      <c r="IDV2" s="1882"/>
      <c r="IDW2" s="1882"/>
      <c r="IDX2" s="1882"/>
      <c r="IDY2" s="1882"/>
      <c r="IDZ2" s="1882"/>
      <c r="IEA2" s="1882"/>
      <c r="IEB2" s="1882"/>
      <c r="IEC2" s="1882"/>
      <c r="IED2" s="1882"/>
      <c r="IEE2" s="1882"/>
      <c r="IEF2" s="1882"/>
      <c r="IEG2" s="1882"/>
      <c r="IEH2" s="1882"/>
      <c r="IEI2" s="1882"/>
      <c r="IEJ2" s="1882"/>
      <c r="IEK2" s="1882"/>
      <c r="IEL2" s="1882"/>
      <c r="IEM2" s="1882"/>
      <c r="IEN2" s="1882"/>
      <c r="IEO2" s="1882"/>
      <c r="IEP2" s="1882"/>
      <c r="IEQ2" s="1882"/>
      <c r="IER2" s="1882"/>
      <c r="IES2" s="1882"/>
      <c r="IET2" s="1882"/>
      <c r="IEU2" s="1882"/>
      <c r="IEV2" s="1882"/>
      <c r="IEW2" s="1882"/>
      <c r="IEX2" s="1882"/>
      <c r="IEY2" s="1882"/>
      <c r="IEZ2" s="1882"/>
      <c r="IFA2" s="1882"/>
      <c r="IFB2" s="1882"/>
      <c r="IFC2" s="1882"/>
      <c r="IFD2" s="1882"/>
      <c r="IFE2" s="1882"/>
      <c r="IFF2" s="1882"/>
      <c r="IFG2" s="1882"/>
      <c r="IFH2" s="1882"/>
      <c r="IFI2" s="1882"/>
      <c r="IFJ2" s="1882"/>
      <c r="IFK2" s="1882"/>
      <c r="IFL2" s="1882"/>
      <c r="IFM2" s="1882"/>
      <c r="IFN2" s="1882"/>
      <c r="IFO2" s="1882"/>
      <c r="IFP2" s="1882"/>
      <c r="IFQ2" s="1882"/>
      <c r="IFR2" s="1882"/>
      <c r="IFS2" s="1882"/>
      <c r="IFT2" s="1882"/>
      <c r="IFU2" s="1882"/>
      <c r="IFV2" s="1882"/>
      <c r="IFW2" s="1882"/>
      <c r="IFX2" s="1882"/>
      <c r="IFY2" s="1882"/>
      <c r="IFZ2" s="1882"/>
      <c r="IGA2" s="1882"/>
      <c r="IGB2" s="1882"/>
      <c r="IGC2" s="1882"/>
      <c r="IGD2" s="1882"/>
      <c r="IGE2" s="1882"/>
      <c r="IGF2" s="1882"/>
      <c r="IGG2" s="1882"/>
      <c r="IGH2" s="1882"/>
      <c r="IGI2" s="1882"/>
      <c r="IGJ2" s="1882"/>
      <c r="IGK2" s="1882"/>
      <c r="IGL2" s="1882"/>
      <c r="IGM2" s="1882"/>
      <c r="IGN2" s="1882"/>
      <c r="IGO2" s="1882"/>
      <c r="IGP2" s="1882"/>
      <c r="IGQ2" s="1882"/>
      <c r="IGR2" s="1882"/>
      <c r="IGS2" s="1882"/>
      <c r="IGT2" s="1882"/>
      <c r="IGU2" s="1882"/>
      <c r="IGV2" s="1882"/>
      <c r="IGW2" s="1882"/>
      <c r="IGX2" s="1882"/>
      <c r="IGY2" s="1882"/>
      <c r="IGZ2" s="1882"/>
      <c r="IHA2" s="1882"/>
      <c r="IHB2" s="1882"/>
      <c r="IHC2" s="1882"/>
      <c r="IHD2" s="1882"/>
      <c r="IHE2" s="1882"/>
      <c r="IHF2" s="1882"/>
      <c r="IHG2" s="1882"/>
      <c r="IHH2" s="1882"/>
      <c r="IHI2" s="1882"/>
      <c r="IHJ2" s="1882"/>
      <c r="IHK2" s="1882"/>
      <c r="IHL2" s="1882"/>
      <c r="IHM2" s="1882"/>
      <c r="IHN2" s="1882"/>
      <c r="IHO2" s="1882"/>
      <c r="IHP2" s="1882"/>
      <c r="IHQ2" s="1882"/>
      <c r="IHR2" s="1882"/>
      <c r="IHS2" s="1882"/>
      <c r="IHT2" s="1882"/>
      <c r="IHU2" s="1882"/>
      <c r="IHV2" s="1882"/>
      <c r="IHW2" s="1882"/>
      <c r="IHX2" s="1882"/>
      <c r="IHY2" s="1882"/>
      <c r="IHZ2" s="1882"/>
      <c r="IIA2" s="1882"/>
      <c r="IIB2" s="1882"/>
      <c r="IIC2" s="1882"/>
      <c r="IID2" s="1882"/>
      <c r="IIE2" s="1882"/>
      <c r="IIF2" s="1882"/>
      <c r="IIG2" s="1882"/>
      <c r="IIH2" s="1882"/>
      <c r="III2" s="1882"/>
      <c r="IIJ2" s="1882"/>
      <c r="IIK2" s="1882"/>
      <c r="IIL2" s="1882"/>
      <c r="IIM2" s="1882"/>
      <c r="IIN2" s="1882"/>
      <c r="IIO2" s="1882"/>
      <c r="IIP2" s="1882"/>
      <c r="IIQ2" s="1882"/>
      <c r="IIR2" s="1882"/>
      <c r="IIS2" s="1882"/>
      <c r="IIT2" s="1882"/>
      <c r="IIU2" s="1882"/>
      <c r="IIV2" s="1882"/>
      <c r="IIW2" s="1882"/>
      <c r="IIX2" s="1882"/>
      <c r="IIY2" s="1882"/>
      <c r="IIZ2" s="1882"/>
      <c r="IJA2" s="1882"/>
      <c r="IJB2" s="1882"/>
      <c r="IJC2" s="1882"/>
      <c r="IJD2" s="1882"/>
      <c r="IJE2" s="1882"/>
      <c r="IJF2" s="1882"/>
      <c r="IJG2" s="1882"/>
      <c r="IJH2" s="1882"/>
      <c r="IJI2" s="1882"/>
      <c r="IJJ2" s="1882"/>
      <c r="IJK2" s="1882"/>
      <c r="IJL2" s="1882"/>
      <c r="IJM2" s="1882"/>
      <c r="IJN2" s="1882"/>
      <c r="IJO2" s="1882"/>
      <c r="IJP2" s="1882"/>
      <c r="IJQ2" s="1882"/>
      <c r="IJR2" s="1882"/>
      <c r="IJS2" s="1882"/>
      <c r="IJT2" s="1882"/>
      <c r="IJU2" s="1882"/>
      <c r="IJV2" s="1882"/>
      <c r="IJW2" s="1882"/>
      <c r="IJX2" s="1882"/>
      <c r="IJY2" s="1882"/>
      <c r="IJZ2" s="1882"/>
      <c r="IKA2" s="1882"/>
      <c r="IKB2" s="1882"/>
      <c r="IKC2" s="1882"/>
      <c r="IKD2" s="1882"/>
      <c r="IKE2" s="1882"/>
      <c r="IKF2" s="1882"/>
      <c r="IKG2" s="1882"/>
      <c r="IKH2" s="1882"/>
      <c r="IKI2" s="1882"/>
      <c r="IKJ2" s="1882"/>
      <c r="IKK2" s="1882"/>
      <c r="IKL2" s="1882"/>
      <c r="IKM2" s="1882"/>
      <c r="IKN2" s="1882"/>
      <c r="IKO2" s="1882"/>
      <c r="IKP2" s="1882"/>
      <c r="IKQ2" s="1882"/>
      <c r="IKR2" s="1882"/>
      <c r="IKS2" s="1882"/>
      <c r="IKT2" s="1882"/>
      <c r="IKU2" s="1882"/>
      <c r="IKV2" s="1882"/>
      <c r="IKW2" s="1882"/>
      <c r="IKX2" s="1882"/>
      <c r="IKY2" s="1882"/>
      <c r="IKZ2" s="1882"/>
      <c r="ILA2" s="1882"/>
      <c r="ILB2" s="1882"/>
      <c r="ILC2" s="1882"/>
      <c r="ILD2" s="1882"/>
      <c r="ILE2" s="1882"/>
      <c r="ILF2" s="1882"/>
      <c r="ILG2" s="1882"/>
      <c r="ILH2" s="1882"/>
      <c r="ILI2" s="1882"/>
      <c r="ILJ2" s="1882"/>
      <c r="ILK2" s="1882"/>
      <c r="ILL2" s="1882"/>
      <c r="ILM2" s="1882"/>
      <c r="ILN2" s="1882"/>
      <c r="ILO2" s="1882"/>
      <c r="ILP2" s="1882"/>
      <c r="ILQ2" s="1882"/>
      <c r="ILR2" s="1882"/>
      <c r="ILS2" s="1882"/>
      <c r="ILT2" s="1882"/>
      <c r="ILU2" s="1882"/>
      <c r="ILV2" s="1882"/>
      <c r="ILW2" s="1882"/>
      <c r="ILX2" s="1882"/>
      <c r="ILY2" s="1882"/>
      <c r="ILZ2" s="1882"/>
      <c r="IMA2" s="1882"/>
      <c r="IMB2" s="1882"/>
      <c r="IMC2" s="1882"/>
      <c r="IMD2" s="1882"/>
      <c r="IME2" s="1882"/>
      <c r="IMF2" s="1882"/>
      <c r="IMG2" s="1882"/>
      <c r="IMH2" s="1882"/>
      <c r="IMI2" s="1882"/>
      <c r="IMJ2" s="1882"/>
      <c r="IMK2" s="1882"/>
      <c r="IML2" s="1882"/>
      <c r="IMM2" s="1882"/>
      <c r="IMN2" s="1882"/>
      <c r="IMO2" s="1882"/>
      <c r="IMP2" s="1882"/>
      <c r="IMQ2" s="1882"/>
      <c r="IMR2" s="1882"/>
      <c r="IMS2" s="1882"/>
      <c r="IMT2" s="1882"/>
      <c r="IMU2" s="1882"/>
      <c r="IMV2" s="1882"/>
      <c r="IMW2" s="1882"/>
      <c r="IMX2" s="1882"/>
      <c r="IMY2" s="1882"/>
      <c r="IMZ2" s="1882"/>
      <c r="INA2" s="1882"/>
      <c r="INB2" s="1882"/>
      <c r="INC2" s="1882"/>
      <c r="IND2" s="1882"/>
      <c r="INE2" s="1882"/>
      <c r="INF2" s="1882"/>
      <c r="ING2" s="1882"/>
      <c r="INH2" s="1882"/>
      <c r="INI2" s="1882"/>
      <c r="INJ2" s="1882"/>
      <c r="INK2" s="1882"/>
      <c r="INL2" s="1882"/>
      <c r="INM2" s="1882"/>
      <c r="INN2" s="1882"/>
      <c r="INO2" s="1882"/>
      <c r="INP2" s="1882"/>
      <c r="INQ2" s="1882"/>
      <c r="INR2" s="1882"/>
      <c r="INS2" s="1882"/>
      <c r="INT2" s="1882"/>
      <c r="INU2" s="1882"/>
      <c r="INV2" s="1882"/>
      <c r="INW2" s="1882"/>
      <c r="INX2" s="1882"/>
      <c r="INY2" s="1882"/>
      <c r="INZ2" s="1882"/>
      <c r="IOA2" s="1882"/>
      <c r="IOB2" s="1882"/>
      <c r="IOC2" s="1882"/>
      <c r="IOD2" s="1882"/>
      <c r="IOE2" s="1882"/>
      <c r="IOF2" s="1882"/>
      <c r="IOG2" s="1882"/>
      <c r="IOH2" s="1882"/>
      <c r="IOI2" s="1882"/>
      <c r="IOJ2" s="1882"/>
      <c r="IOK2" s="1882"/>
      <c r="IOL2" s="1882"/>
      <c r="IOM2" s="1882"/>
      <c r="ION2" s="1882"/>
      <c r="IOO2" s="1882"/>
      <c r="IOP2" s="1882"/>
      <c r="IOQ2" s="1882"/>
      <c r="IOR2" s="1882"/>
      <c r="IOS2" s="1882"/>
      <c r="IOT2" s="1882"/>
      <c r="IOU2" s="1882"/>
      <c r="IOV2" s="1882"/>
      <c r="IOW2" s="1882"/>
      <c r="IOX2" s="1882"/>
      <c r="IOY2" s="1882"/>
      <c r="IOZ2" s="1882"/>
      <c r="IPA2" s="1882"/>
      <c r="IPB2" s="1882"/>
      <c r="IPC2" s="1882"/>
      <c r="IPD2" s="1882"/>
      <c r="IPE2" s="1882"/>
      <c r="IPF2" s="1882"/>
      <c r="IPG2" s="1882"/>
      <c r="IPH2" s="1882"/>
      <c r="IPI2" s="1882"/>
      <c r="IPJ2" s="1882"/>
      <c r="IPK2" s="1882"/>
      <c r="IPL2" s="1882"/>
      <c r="IPM2" s="1882"/>
      <c r="IPN2" s="1882"/>
      <c r="IPO2" s="1882"/>
      <c r="IPP2" s="1882"/>
      <c r="IPQ2" s="1882"/>
      <c r="IPR2" s="1882"/>
      <c r="IPS2" s="1882"/>
      <c r="IPT2" s="1882"/>
      <c r="IPU2" s="1882"/>
      <c r="IPV2" s="1882"/>
      <c r="IPW2" s="1882"/>
      <c r="IPX2" s="1882"/>
      <c r="IPY2" s="1882"/>
      <c r="IPZ2" s="1882"/>
      <c r="IQA2" s="1882"/>
      <c r="IQB2" s="1882"/>
      <c r="IQC2" s="1882"/>
      <c r="IQD2" s="1882"/>
      <c r="IQE2" s="1882"/>
      <c r="IQF2" s="1882"/>
      <c r="IQG2" s="1882"/>
      <c r="IQH2" s="1882"/>
      <c r="IQI2" s="1882"/>
      <c r="IQJ2" s="1882"/>
      <c r="IQK2" s="1882"/>
      <c r="IQL2" s="1882"/>
      <c r="IQM2" s="1882"/>
      <c r="IQN2" s="1882"/>
      <c r="IQO2" s="1882"/>
      <c r="IQP2" s="1882"/>
      <c r="IQQ2" s="1882"/>
      <c r="IQR2" s="1882"/>
      <c r="IQS2" s="1882"/>
      <c r="IQT2" s="1882"/>
      <c r="IQU2" s="1882"/>
      <c r="IQV2" s="1882"/>
      <c r="IQW2" s="1882"/>
      <c r="IQX2" s="1882"/>
      <c r="IQY2" s="1882"/>
      <c r="IQZ2" s="1882"/>
      <c r="IRA2" s="1882"/>
      <c r="IRB2" s="1882"/>
      <c r="IRC2" s="1882"/>
      <c r="IRD2" s="1882"/>
      <c r="IRE2" s="1882"/>
      <c r="IRF2" s="1882"/>
      <c r="IRG2" s="1882"/>
      <c r="IRH2" s="1882"/>
      <c r="IRI2" s="1882"/>
      <c r="IRJ2" s="1882"/>
      <c r="IRK2" s="1882"/>
      <c r="IRL2" s="1882"/>
      <c r="IRM2" s="1882"/>
      <c r="IRN2" s="1882"/>
      <c r="IRO2" s="1882"/>
      <c r="IRP2" s="1882"/>
      <c r="IRQ2" s="1882"/>
      <c r="IRR2" s="1882"/>
      <c r="IRS2" s="1882"/>
      <c r="IRT2" s="1882"/>
      <c r="IRU2" s="1882"/>
      <c r="IRV2" s="1882"/>
      <c r="IRW2" s="1882"/>
      <c r="IRX2" s="1882"/>
      <c r="IRY2" s="1882"/>
      <c r="IRZ2" s="1882"/>
      <c r="ISA2" s="1882"/>
      <c r="ISB2" s="1882"/>
      <c r="ISC2" s="1882"/>
      <c r="ISD2" s="1882"/>
      <c r="ISE2" s="1882"/>
      <c r="ISF2" s="1882"/>
      <c r="ISG2" s="1882"/>
      <c r="ISH2" s="1882"/>
      <c r="ISI2" s="1882"/>
      <c r="ISJ2" s="1882"/>
      <c r="ISK2" s="1882"/>
      <c r="ISL2" s="1882"/>
      <c r="ISM2" s="1882"/>
      <c r="ISN2" s="1882"/>
      <c r="ISO2" s="1882"/>
      <c r="ISP2" s="1882"/>
      <c r="ISQ2" s="1882"/>
      <c r="ISR2" s="1882"/>
      <c r="ISS2" s="1882"/>
      <c r="IST2" s="1882"/>
      <c r="ISU2" s="1882"/>
      <c r="ISV2" s="1882"/>
      <c r="ISW2" s="1882"/>
      <c r="ISX2" s="1882"/>
      <c r="ISY2" s="1882"/>
      <c r="ISZ2" s="1882"/>
      <c r="ITA2" s="1882"/>
      <c r="ITB2" s="1882"/>
      <c r="ITC2" s="1882"/>
      <c r="ITD2" s="1882"/>
      <c r="ITE2" s="1882"/>
      <c r="ITF2" s="1882"/>
      <c r="ITG2" s="1882"/>
      <c r="ITH2" s="1882"/>
      <c r="ITI2" s="1882"/>
      <c r="ITJ2" s="1882"/>
      <c r="ITK2" s="1882"/>
      <c r="ITL2" s="1882"/>
      <c r="ITM2" s="1882"/>
      <c r="ITN2" s="1882"/>
      <c r="ITO2" s="1882"/>
      <c r="ITP2" s="1882"/>
      <c r="ITQ2" s="1882"/>
      <c r="ITR2" s="1882"/>
      <c r="ITS2" s="1882"/>
      <c r="ITT2" s="1882"/>
      <c r="ITU2" s="1882"/>
      <c r="ITV2" s="1882"/>
      <c r="ITW2" s="1882"/>
      <c r="ITX2" s="1882"/>
      <c r="ITY2" s="1882"/>
      <c r="ITZ2" s="1882"/>
      <c r="IUA2" s="1882"/>
      <c r="IUB2" s="1882"/>
      <c r="IUC2" s="1882"/>
      <c r="IUD2" s="1882"/>
      <c r="IUE2" s="1882"/>
      <c r="IUF2" s="1882"/>
      <c r="IUG2" s="1882"/>
      <c r="IUH2" s="1882"/>
      <c r="IUI2" s="1882"/>
      <c r="IUJ2" s="1882"/>
      <c r="IUK2" s="1882"/>
      <c r="IUL2" s="1882"/>
      <c r="IUM2" s="1882"/>
      <c r="IUN2" s="1882"/>
      <c r="IUO2" s="1882"/>
      <c r="IUP2" s="1882"/>
      <c r="IUQ2" s="1882"/>
      <c r="IUR2" s="1882"/>
      <c r="IUS2" s="1882"/>
      <c r="IUT2" s="1882"/>
      <c r="IUU2" s="1882"/>
      <c r="IUV2" s="1882"/>
      <c r="IUW2" s="1882"/>
      <c r="IUX2" s="1882"/>
      <c r="IUY2" s="1882"/>
      <c r="IUZ2" s="1882"/>
      <c r="IVA2" s="1882"/>
      <c r="IVB2" s="1882"/>
      <c r="IVC2" s="1882"/>
      <c r="IVD2" s="1882"/>
      <c r="IVE2" s="1882"/>
      <c r="IVF2" s="1882"/>
      <c r="IVG2" s="1882"/>
      <c r="IVH2" s="1882"/>
      <c r="IVI2" s="1882"/>
      <c r="IVJ2" s="1882"/>
      <c r="IVK2" s="1882"/>
      <c r="IVL2" s="1882"/>
      <c r="IVM2" s="1882"/>
      <c r="IVN2" s="1882"/>
      <c r="IVO2" s="1882"/>
      <c r="IVP2" s="1882"/>
      <c r="IVQ2" s="1882"/>
      <c r="IVR2" s="1882"/>
      <c r="IVS2" s="1882"/>
      <c r="IVT2" s="1882"/>
      <c r="IVU2" s="1882"/>
      <c r="IVV2" s="1882"/>
      <c r="IVW2" s="1882"/>
      <c r="IVX2" s="1882"/>
      <c r="IVY2" s="1882"/>
      <c r="IVZ2" s="1882"/>
      <c r="IWA2" s="1882"/>
      <c r="IWB2" s="1882"/>
      <c r="IWC2" s="1882"/>
      <c r="IWD2" s="1882"/>
      <c r="IWE2" s="1882"/>
      <c r="IWF2" s="1882"/>
      <c r="IWG2" s="1882"/>
      <c r="IWH2" s="1882"/>
      <c r="IWI2" s="1882"/>
      <c r="IWJ2" s="1882"/>
      <c r="IWK2" s="1882"/>
      <c r="IWL2" s="1882"/>
      <c r="IWM2" s="1882"/>
      <c r="IWN2" s="1882"/>
      <c r="IWO2" s="1882"/>
      <c r="IWP2" s="1882"/>
      <c r="IWQ2" s="1882"/>
      <c r="IWR2" s="1882"/>
      <c r="IWS2" s="1882"/>
      <c r="IWT2" s="1882"/>
      <c r="IWU2" s="1882"/>
      <c r="IWV2" s="1882"/>
      <c r="IWW2" s="1882"/>
      <c r="IWX2" s="1882"/>
      <c r="IWY2" s="1882"/>
      <c r="IWZ2" s="1882"/>
      <c r="IXA2" s="1882"/>
      <c r="IXB2" s="1882"/>
      <c r="IXC2" s="1882"/>
      <c r="IXD2" s="1882"/>
      <c r="IXE2" s="1882"/>
      <c r="IXF2" s="1882"/>
      <c r="IXG2" s="1882"/>
      <c r="IXH2" s="1882"/>
      <c r="IXI2" s="1882"/>
      <c r="IXJ2" s="1882"/>
      <c r="IXK2" s="1882"/>
      <c r="IXL2" s="1882"/>
      <c r="IXM2" s="1882"/>
      <c r="IXN2" s="1882"/>
      <c r="IXO2" s="1882"/>
      <c r="IXP2" s="1882"/>
      <c r="IXQ2" s="1882"/>
      <c r="IXR2" s="1882"/>
      <c r="IXS2" s="1882"/>
      <c r="IXT2" s="1882"/>
      <c r="IXU2" s="1882"/>
      <c r="IXV2" s="1882"/>
      <c r="IXW2" s="1882"/>
      <c r="IXX2" s="1882"/>
      <c r="IXY2" s="1882"/>
      <c r="IXZ2" s="1882"/>
      <c r="IYA2" s="1882"/>
      <c r="IYB2" s="1882"/>
      <c r="IYC2" s="1882"/>
      <c r="IYD2" s="1882"/>
      <c r="IYE2" s="1882"/>
      <c r="IYF2" s="1882"/>
      <c r="IYG2" s="1882"/>
      <c r="IYH2" s="1882"/>
      <c r="IYI2" s="1882"/>
      <c r="IYJ2" s="1882"/>
      <c r="IYK2" s="1882"/>
      <c r="IYL2" s="1882"/>
      <c r="IYM2" s="1882"/>
      <c r="IYN2" s="1882"/>
      <c r="IYO2" s="1882"/>
      <c r="IYP2" s="1882"/>
      <c r="IYQ2" s="1882"/>
      <c r="IYR2" s="1882"/>
      <c r="IYS2" s="1882"/>
      <c r="IYT2" s="1882"/>
      <c r="IYU2" s="1882"/>
      <c r="IYV2" s="1882"/>
      <c r="IYW2" s="1882"/>
      <c r="IYX2" s="1882"/>
      <c r="IYY2" s="1882"/>
      <c r="IYZ2" s="1882"/>
      <c r="IZA2" s="1882"/>
      <c r="IZB2" s="1882"/>
      <c r="IZC2" s="1882"/>
      <c r="IZD2" s="1882"/>
      <c r="IZE2" s="1882"/>
      <c r="IZF2" s="1882"/>
      <c r="IZG2" s="1882"/>
      <c r="IZH2" s="1882"/>
      <c r="IZI2" s="1882"/>
      <c r="IZJ2" s="1882"/>
      <c r="IZK2" s="1882"/>
      <c r="IZL2" s="1882"/>
      <c r="IZM2" s="1882"/>
      <c r="IZN2" s="1882"/>
      <c r="IZO2" s="1882"/>
      <c r="IZP2" s="1882"/>
      <c r="IZQ2" s="1882"/>
      <c r="IZR2" s="1882"/>
      <c r="IZS2" s="1882"/>
      <c r="IZT2" s="1882"/>
      <c r="IZU2" s="1882"/>
      <c r="IZV2" s="1882"/>
      <c r="IZW2" s="1882"/>
      <c r="IZX2" s="1882"/>
      <c r="IZY2" s="1882"/>
      <c r="IZZ2" s="1882"/>
      <c r="JAA2" s="1882"/>
      <c r="JAB2" s="1882"/>
      <c r="JAC2" s="1882"/>
      <c r="JAD2" s="1882"/>
      <c r="JAE2" s="1882"/>
      <c r="JAF2" s="1882"/>
      <c r="JAG2" s="1882"/>
      <c r="JAH2" s="1882"/>
      <c r="JAI2" s="1882"/>
      <c r="JAJ2" s="1882"/>
      <c r="JAK2" s="1882"/>
      <c r="JAL2" s="1882"/>
      <c r="JAM2" s="1882"/>
      <c r="JAN2" s="1882"/>
      <c r="JAO2" s="1882"/>
      <c r="JAP2" s="1882"/>
      <c r="JAQ2" s="1882"/>
      <c r="JAR2" s="1882"/>
      <c r="JAS2" s="1882"/>
      <c r="JAT2" s="1882"/>
      <c r="JAU2" s="1882"/>
      <c r="JAV2" s="1882"/>
      <c r="JAW2" s="1882"/>
      <c r="JAX2" s="1882"/>
      <c r="JAY2" s="1882"/>
      <c r="JAZ2" s="1882"/>
      <c r="JBA2" s="1882"/>
      <c r="JBB2" s="1882"/>
      <c r="JBC2" s="1882"/>
      <c r="JBD2" s="1882"/>
      <c r="JBE2" s="1882"/>
      <c r="JBF2" s="1882"/>
      <c r="JBG2" s="1882"/>
      <c r="JBH2" s="1882"/>
      <c r="JBI2" s="1882"/>
      <c r="JBJ2" s="1882"/>
      <c r="JBK2" s="1882"/>
      <c r="JBL2" s="1882"/>
      <c r="JBM2" s="1882"/>
      <c r="JBN2" s="1882"/>
      <c r="JBO2" s="1882"/>
      <c r="JBP2" s="1882"/>
      <c r="JBQ2" s="1882"/>
      <c r="JBR2" s="1882"/>
      <c r="JBS2" s="1882"/>
      <c r="JBT2" s="1882"/>
      <c r="JBU2" s="1882"/>
      <c r="JBV2" s="1882"/>
      <c r="JBW2" s="1882"/>
      <c r="JBX2" s="1882"/>
      <c r="JBY2" s="1882"/>
      <c r="JBZ2" s="1882"/>
      <c r="JCA2" s="1882"/>
      <c r="JCB2" s="1882"/>
      <c r="JCC2" s="1882"/>
      <c r="JCD2" s="1882"/>
      <c r="JCE2" s="1882"/>
      <c r="JCF2" s="1882"/>
      <c r="JCG2" s="1882"/>
      <c r="JCH2" s="1882"/>
      <c r="JCI2" s="1882"/>
      <c r="JCJ2" s="1882"/>
      <c r="JCK2" s="1882"/>
      <c r="JCL2" s="1882"/>
      <c r="JCM2" s="1882"/>
      <c r="JCN2" s="1882"/>
      <c r="JCO2" s="1882"/>
      <c r="JCP2" s="1882"/>
      <c r="JCQ2" s="1882"/>
      <c r="JCR2" s="1882"/>
      <c r="JCS2" s="1882"/>
      <c r="JCT2" s="1882"/>
      <c r="JCU2" s="1882"/>
      <c r="JCV2" s="1882"/>
      <c r="JCW2" s="1882"/>
      <c r="JCX2" s="1882"/>
      <c r="JCY2" s="1882"/>
      <c r="JCZ2" s="1882"/>
      <c r="JDA2" s="1882"/>
      <c r="JDB2" s="1882"/>
      <c r="JDC2" s="1882"/>
      <c r="JDD2" s="1882"/>
      <c r="JDE2" s="1882"/>
      <c r="JDF2" s="1882"/>
      <c r="JDG2" s="1882"/>
      <c r="JDH2" s="1882"/>
      <c r="JDI2" s="1882"/>
      <c r="JDJ2" s="1882"/>
      <c r="JDK2" s="1882"/>
      <c r="JDL2" s="1882"/>
      <c r="JDM2" s="1882"/>
      <c r="JDN2" s="1882"/>
      <c r="JDO2" s="1882"/>
      <c r="JDP2" s="1882"/>
      <c r="JDQ2" s="1882"/>
      <c r="JDR2" s="1882"/>
      <c r="JDS2" s="1882"/>
      <c r="JDT2" s="1882"/>
      <c r="JDU2" s="1882"/>
      <c r="JDV2" s="1882"/>
      <c r="JDW2" s="1882"/>
      <c r="JDX2" s="1882"/>
      <c r="JDY2" s="1882"/>
      <c r="JDZ2" s="1882"/>
      <c r="JEA2" s="1882"/>
      <c r="JEB2" s="1882"/>
      <c r="JEC2" s="1882"/>
      <c r="JED2" s="1882"/>
      <c r="JEE2" s="1882"/>
      <c r="JEF2" s="1882"/>
      <c r="JEG2" s="1882"/>
      <c r="JEH2" s="1882"/>
      <c r="JEI2" s="1882"/>
      <c r="JEJ2" s="1882"/>
      <c r="JEK2" s="1882"/>
      <c r="JEL2" s="1882"/>
      <c r="JEM2" s="1882"/>
      <c r="JEN2" s="1882"/>
      <c r="JEO2" s="1882"/>
      <c r="JEP2" s="1882"/>
      <c r="JEQ2" s="1882"/>
      <c r="JER2" s="1882"/>
      <c r="JES2" s="1882"/>
      <c r="JET2" s="1882"/>
      <c r="JEU2" s="1882"/>
      <c r="JEV2" s="1882"/>
      <c r="JEW2" s="1882"/>
      <c r="JEX2" s="1882"/>
      <c r="JEY2" s="1882"/>
      <c r="JEZ2" s="1882"/>
      <c r="JFA2" s="1882"/>
      <c r="JFB2" s="1882"/>
      <c r="JFC2" s="1882"/>
      <c r="JFD2" s="1882"/>
      <c r="JFE2" s="1882"/>
      <c r="JFF2" s="1882"/>
      <c r="JFG2" s="1882"/>
      <c r="JFH2" s="1882"/>
      <c r="JFI2" s="1882"/>
      <c r="JFJ2" s="1882"/>
      <c r="JFK2" s="1882"/>
      <c r="JFL2" s="1882"/>
      <c r="JFM2" s="1882"/>
      <c r="JFN2" s="1882"/>
      <c r="JFO2" s="1882"/>
      <c r="JFP2" s="1882"/>
      <c r="JFQ2" s="1882"/>
      <c r="JFR2" s="1882"/>
      <c r="JFS2" s="1882"/>
      <c r="JFT2" s="1882"/>
      <c r="JFU2" s="1882"/>
      <c r="JFV2" s="1882"/>
      <c r="JFW2" s="1882"/>
      <c r="JFX2" s="1882"/>
      <c r="JFY2" s="1882"/>
      <c r="JFZ2" s="1882"/>
      <c r="JGA2" s="1882"/>
      <c r="JGB2" s="1882"/>
      <c r="JGC2" s="1882"/>
      <c r="JGD2" s="1882"/>
      <c r="JGE2" s="1882"/>
      <c r="JGF2" s="1882"/>
      <c r="JGG2" s="1882"/>
      <c r="JGH2" s="1882"/>
      <c r="JGI2" s="1882"/>
      <c r="JGJ2" s="1882"/>
      <c r="JGK2" s="1882"/>
      <c r="JGL2" s="1882"/>
      <c r="JGM2" s="1882"/>
      <c r="JGN2" s="1882"/>
      <c r="JGO2" s="1882"/>
      <c r="JGP2" s="1882"/>
      <c r="JGQ2" s="1882"/>
      <c r="JGR2" s="1882"/>
      <c r="JGS2" s="1882"/>
      <c r="JGT2" s="1882"/>
      <c r="JGU2" s="1882"/>
      <c r="JGV2" s="1882"/>
      <c r="JGW2" s="1882"/>
      <c r="JGX2" s="1882"/>
      <c r="JGY2" s="1882"/>
      <c r="JGZ2" s="1882"/>
      <c r="JHA2" s="1882"/>
      <c r="JHB2" s="1882"/>
      <c r="JHC2" s="1882"/>
      <c r="JHD2" s="1882"/>
      <c r="JHE2" s="1882"/>
      <c r="JHF2" s="1882"/>
      <c r="JHG2" s="1882"/>
      <c r="JHH2" s="1882"/>
      <c r="JHI2" s="1882"/>
      <c r="JHJ2" s="1882"/>
      <c r="JHK2" s="1882"/>
      <c r="JHL2" s="1882"/>
      <c r="JHM2" s="1882"/>
      <c r="JHN2" s="1882"/>
      <c r="JHO2" s="1882"/>
      <c r="JHP2" s="1882"/>
      <c r="JHQ2" s="1882"/>
      <c r="JHR2" s="1882"/>
      <c r="JHS2" s="1882"/>
      <c r="JHT2" s="1882"/>
      <c r="JHU2" s="1882"/>
      <c r="JHV2" s="1882"/>
      <c r="JHW2" s="1882"/>
      <c r="JHX2" s="1882"/>
      <c r="JHY2" s="1882"/>
      <c r="JHZ2" s="1882"/>
      <c r="JIA2" s="1882"/>
      <c r="JIB2" s="1882"/>
      <c r="JIC2" s="1882"/>
      <c r="JID2" s="1882"/>
      <c r="JIE2" s="1882"/>
      <c r="JIF2" s="1882"/>
      <c r="JIG2" s="1882"/>
      <c r="JIH2" s="1882"/>
      <c r="JII2" s="1882"/>
      <c r="JIJ2" s="1882"/>
      <c r="JIK2" s="1882"/>
      <c r="JIL2" s="1882"/>
      <c r="JIM2" s="1882"/>
      <c r="JIN2" s="1882"/>
      <c r="JIO2" s="1882"/>
      <c r="JIP2" s="1882"/>
      <c r="JIQ2" s="1882"/>
      <c r="JIR2" s="1882"/>
      <c r="JIS2" s="1882"/>
      <c r="JIT2" s="1882"/>
      <c r="JIU2" s="1882"/>
      <c r="JIV2" s="1882"/>
      <c r="JIW2" s="1882"/>
      <c r="JIX2" s="1882"/>
      <c r="JIY2" s="1882"/>
      <c r="JIZ2" s="1882"/>
      <c r="JJA2" s="1882"/>
      <c r="JJB2" s="1882"/>
      <c r="JJC2" s="1882"/>
      <c r="JJD2" s="1882"/>
      <c r="JJE2" s="1882"/>
      <c r="JJF2" s="1882"/>
      <c r="JJG2" s="1882"/>
      <c r="JJH2" s="1882"/>
      <c r="JJI2" s="1882"/>
      <c r="JJJ2" s="1882"/>
      <c r="JJK2" s="1882"/>
      <c r="JJL2" s="1882"/>
      <c r="JJM2" s="1882"/>
      <c r="JJN2" s="1882"/>
      <c r="JJO2" s="1882"/>
      <c r="JJP2" s="1882"/>
      <c r="JJQ2" s="1882"/>
      <c r="JJR2" s="1882"/>
      <c r="JJS2" s="1882"/>
      <c r="JJT2" s="1882"/>
      <c r="JJU2" s="1882"/>
      <c r="JJV2" s="1882"/>
      <c r="JJW2" s="1882"/>
      <c r="JJX2" s="1882"/>
      <c r="JJY2" s="1882"/>
      <c r="JJZ2" s="1882"/>
      <c r="JKA2" s="1882"/>
      <c r="JKB2" s="1882"/>
      <c r="JKC2" s="1882"/>
      <c r="JKD2" s="1882"/>
      <c r="JKE2" s="1882"/>
      <c r="JKF2" s="1882"/>
      <c r="JKG2" s="1882"/>
      <c r="JKH2" s="1882"/>
      <c r="JKI2" s="1882"/>
      <c r="JKJ2" s="1882"/>
      <c r="JKK2" s="1882"/>
      <c r="JKL2" s="1882"/>
      <c r="JKM2" s="1882"/>
      <c r="JKN2" s="1882"/>
      <c r="JKO2" s="1882"/>
      <c r="JKP2" s="1882"/>
      <c r="JKQ2" s="1882"/>
      <c r="JKR2" s="1882"/>
      <c r="JKS2" s="1882"/>
      <c r="JKT2" s="1882"/>
      <c r="JKU2" s="1882"/>
      <c r="JKV2" s="1882"/>
      <c r="JKW2" s="1882"/>
      <c r="JKX2" s="1882"/>
      <c r="JKY2" s="1882"/>
      <c r="JKZ2" s="1882"/>
      <c r="JLA2" s="1882"/>
      <c r="JLB2" s="1882"/>
      <c r="JLC2" s="1882"/>
      <c r="JLD2" s="1882"/>
      <c r="JLE2" s="1882"/>
      <c r="JLF2" s="1882"/>
      <c r="JLG2" s="1882"/>
      <c r="JLH2" s="1882"/>
      <c r="JLI2" s="1882"/>
      <c r="JLJ2" s="1882"/>
      <c r="JLK2" s="1882"/>
      <c r="JLL2" s="1882"/>
      <c r="JLM2" s="1882"/>
      <c r="JLN2" s="1882"/>
      <c r="JLO2" s="1882"/>
      <c r="JLP2" s="1882"/>
      <c r="JLQ2" s="1882"/>
      <c r="JLR2" s="1882"/>
      <c r="JLS2" s="1882"/>
      <c r="JLT2" s="1882"/>
      <c r="JLU2" s="1882"/>
      <c r="JLV2" s="1882"/>
      <c r="JLW2" s="1882"/>
      <c r="JLX2" s="1882"/>
      <c r="JLY2" s="1882"/>
      <c r="JLZ2" s="1882"/>
      <c r="JMA2" s="1882"/>
      <c r="JMB2" s="1882"/>
      <c r="JMC2" s="1882"/>
      <c r="JMD2" s="1882"/>
      <c r="JME2" s="1882"/>
      <c r="JMF2" s="1882"/>
      <c r="JMG2" s="1882"/>
      <c r="JMH2" s="1882"/>
      <c r="JMI2" s="1882"/>
      <c r="JMJ2" s="1882"/>
      <c r="JMK2" s="1882"/>
      <c r="JML2" s="1882"/>
      <c r="JMM2" s="1882"/>
      <c r="JMN2" s="1882"/>
      <c r="JMO2" s="1882"/>
      <c r="JMP2" s="1882"/>
      <c r="JMQ2" s="1882"/>
      <c r="JMR2" s="1882"/>
      <c r="JMS2" s="1882"/>
      <c r="JMT2" s="1882"/>
      <c r="JMU2" s="1882"/>
      <c r="JMV2" s="1882"/>
      <c r="JMW2" s="1882"/>
      <c r="JMX2" s="1882"/>
      <c r="JMY2" s="1882"/>
      <c r="JMZ2" s="1882"/>
      <c r="JNA2" s="1882"/>
      <c r="JNB2" s="1882"/>
      <c r="JNC2" s="1882"/>
      <c r="JND2" s="1882"/>
      <c r="JNE2" s="1882"/>
      <c r="JNF2" s="1882"/>
      <c r="JNG2" s="1882"/>
      <c r="JNH2" s="1882"/>
      <c r="JNI2" s="1882"/>
      <c r="JNJ2" s="1882"/>
      <c r="JNK2" s="1882"/>
      <c r="JNL2" s="1882"/>
      <c r="JNM2" s="1882"/>
      <c r="JNN2" s="1882"/>
      <c r="JNO2" s="1882"/>
      <c r="JNP2" s="1882"/>
      <c r="JNQ2" s="1882"/>
      <c r="JNR2" s="1882"/>
      <c r="JNS2" s="1882"/>
      <c r="JNT2" s="1882"/>
      <c r="JNU2" s="1882"/>
      <c r="JNV2" s="1882"/>
      <c r="JNW2" s="1882"/>
      <c r="JNX2" s="1882"/>
      <c r="JNY2" s="1882"/>
      <c r="JNZ2" s="1882"/>
      <c r="JOA2" s="1882"/>
      <c r="JOB2" s="1882"/>
      <c r="JOC2" s="1882"/>
      <c r="JOD2" s="1882"/>
      <c r="JOE2" s="1882"/>
      <c r="JOF2" s="1882"/>
      <c r="JOG2" s="1882"/>
      <c r="JOH2" s="1882"/>
      <c r="JOI2" s="1882"/>
      <c r="JOJ2" s="1882"/>
      <c r="JOK2" s="1882"/>
      <c r="JOL2" s="1882"/>
      <c r="JOM2" s="1882"/>
      <c r="JON2" s="1882"/>
      <c r="JOO2" s="1882"/>
      <c r="JOP2" s="1882"/>
      <c r="JOQ2" s="1882"/>
      <c r="JOR2" s="1882"/>
      <c r="JOS2" s="1882"/>
      <c r="JOT2" s="1882"/>
      <c r="JOU2" s="1882"/>
      <c r="JOV2" s="1882"/>
      <c r="JOW2" s="1882"/>
      <c r="JOX2" s="1882"/>
      <c r="JOY2" s="1882"/>
      <c r="JOZ2" s="1882"/>
      <c r="JPA2" s="1882"/>
      <c r="JPB2" s="1882"/>
      <c r="JPC2" s="1882"/>
      <c r="JPD2" s="1882"/>
      <c r="JPE2" s="1882"/>
      <c r="JPF2" s="1882"/>
      <c r="JPG2" s="1882"/>
      <c r="JPH2" s="1882"/>
      <c r="JPI2" s="1882"/>
      <c r="JPJ2" s="1882"/>
      <c r="JPK2" s="1882"/>
      <c r="JPL2" s="1882"/>
      <c r="JPM2" s="1882"/>
      <c r="JPN2" s="1882"/>
      <c r="JPO2" s="1882"/>
      <c r="JPP2" s="1882"/>
      <c r="JPQ2" s="1882"/>
      <c r="JPR2" s="1882"/>
      <c r="JPS2" s="1882"/>
      <c r="JPT2" s="1882"/>
      <c r="JPU2" s="1882"/>
      <c r="JPV2" s="1882"/>
      <c r="JPW2" s="1882"/>
      <c r="JPX2" s="1882"/>
      <c r="JPY2" s="1882"/>
      <c r="JPZ2" s="1882"/>
      <c r="JQA2" s="1882"/>
      <c r="JQB2" s="1882"/>
      <c r="JQC2" s="1882"/>
      <c r="JQD2" s="1882"/>
      <c r="JQE2" s="1882"/>
      <c r="JQF2" s="1882"/>
      <c r="JQG2" s="1882"/>
      <c r="JQH2" s="1882"/>
      <c r="JQI2" s="1882"/>
      <c r="JQJ2" s="1882"/>
      <c r="JQK2" s="1882"/>
      <c r="JQL2" s="1882"/>
      <c r="JQM2" s="1882"/>
      <c r="JQN2" s="1882"/>
      <c r="JQO2" s="1882"/>
      <c r="JQP2" s="1882"/>
      <c r="JQQ2" s="1882"/>
      <c r="JQR2" s="1882"/>
      <c r="JQS2" s="1882"/>
      <c r="JQT2" s="1882"/>
      <c r="JQU2" s="1882"/>
      <c r="JQV2" s="1882"/>
      <c r="JQW2" s="1882"/>
      <c r="JQX2" s="1882"/>
      <c r="JQY2" s="1882"/>
      <c r="JQZ2" s="1882"/>
      <c r="JRA2" s="1882"/>
      <c r="JRB2" s="1882"/>
      <c r="JRC2" s="1882"/>
      <c r="JRD2" s="1882"/>
      <c r="JRE2" s="1882"/>
      <c r="JRF2" s="1882"/>
      <c r="JRG2" s="1882"/>
      <c r="JRH2" s="1882"/>
      <c r="JRI2" s="1882"/>
      <c r="JRJ2" s="1882"/>
      <c r="JRK2" s="1882"/>
      <c r="JRL2" s="1882"/>
      <c r="JRM2" s="1882"/>
      <c r="JRN2" s="1882"/>
      <c r="JRO2" s="1882"/>
      <c r="JRP2" s="1882"/>
      <c r="JRQ2" s="1882"/>
      <c r="JRR2" s="1882"/>
      <c r="JRS2" s="1882"/>
      <c r="JRT2" s="1882"/>
      <c r="JRU2" s="1882"/>
      <c r="JRV2" s="1882"/>
      <c r="JRW2" s="1882"/>
      <c r="JRX2" s="1882"/>
      <c r="JRY2" s="1882"/>
      <c r="JRZ2" s="1882"/>
      <c r="JSA2" s="1882"/>
      <c r="JSB2" s="1882"/>
      <c r="JSC2" s="1882"/>
      <c r="JSD2" s="1882"/>
      <c r="JSE2" s="1882"/>
      <c r="JSF2" s="1882"/>
      <c r="JSG2" s="1882"/>
      <c r="JSH2" s="1882"/>
      <c r="JSI2" s="1882"/>
      <c r="JSJ2" s="1882"/>
      <c r="JSK2" s="1882"/>
      <c r="JSL2" s="1882"/>
      <c r="JSM2" s="1882"/>
      <c r="JSN2" s="1882"/>
      <c r="JSO2" s="1882"/>
      <c r="JSP2" s="1882"/>
      <c r="JSQ2" s="1882"/>
      <c r="JSR2" s="1882"/>
      <c r="JSS2" s="1882"/>
      <c r="JST2" s="1882"/>
      <c r="JSU2" s="1882"/>
      <c r="JSV2" s="1882"/>
      <c r="JSW2" s="1882"/>
      <c r="JSX2" s="1882"/>
      <c r="JSY2" s="1882"/>
      <c r="JSZ2" s="1882"/>
      <c r="JTA2" s="1882"/>
      <c r="JTB2" s="1882"/>
      <c r="JTC2" s="1882"/>
      <c r="JTD2" s="1882"/>
      <c r="JTE2" s="1882"/>
      <c r="JTF2" s="1882"/>
      <c r="JTG2" s="1882"/>
      <c r="JTH2" s="1882"/>
      <c r="JTI2" s="1882"/>
      <c r="JTJ2" s="1882"/>
      <c r="JTK2" s="1882"/>
      <c r="JTL2" s="1882"/>
      <c r="JTM2" s="1882"/>
      <c r="JTN2" s="1882"/>
      <c r="JTO2" s="1882"/>
      <c r="JTP2" s="1882"/>
      <c r="JTQ2" s="1882"/>
      <c r="JTR2" s="1882"/>
      <c r="JTS2" s="1882"/>
      <c r="JTT2" s="1882"/>
      <c r="JTU2" s="1882"/>
      <c r="JTV2" s="1882"/>
      <c r="JTW2" s="1882"/>
      <c r="JTX2" s="1882"/>
      <c r="JTY2" s="1882"/>
      <c r="JTZ2" s="1882"/>
      <c r="JUA2" s="1882"/>
      <c r="JUB2" s="1882"/>
      <c r="JUC2" s="1882"/>
      <c r="JUD2" s="1882"/>
      <c r="JUE2" s="1882"/>
      <c r="JUF2" s="1882"/>
      <c r="JUG2" s="1882"/>
      <c r="JUH2" s="1882"/>
      <c r="JUI2" s="1882"/>
      <c r="JUJ2" s="1882"/>
      <c r="JUK2" s="1882"/>
      <c r="JUL2" s="1882"/>
      <c r="JUM2" s="1882"/>
      <c r="JUN2" s="1882"/>
      <c r="JUO2" s="1882"/>
      <c r="JUP2" s="1882"/>
      <c r="JUQ2" s="1882"/>
      <c r="JUR2" s="1882"/>
      <c r="JUS2" s="1882"/>
      <c r="JUT2" s="1882"/>
      <c r="JUU2" s="1882"/>
      <c r="JUV2" s="1882"/>
      <c r="JUW2" s="1882"/>
      <c r="JUX2" s="1882"/>
      <c r="JUY2" s="1882"/>
      <c r="JUZ2" s="1882"/>
      <c r="JVA2" s="1882"/>
      <c r="JVB2" s="1882"/>
      <c r="JVC2" s="1882"/>
      <c r="JVD2" s="1882"/>
      <c r="JVE2" s="1882"/>
      <c r="JVF2" s="1882"/>
      <c r="JVG2" s="1882"/>
      <c r="JVH2" s="1882"/>
      <c r="JVI2" s="1882"/>
      <c r="JVJ2" s="1882"/>
      <c r="JVK2" s="1882"/>
      <c r="JVL2" s="1882"/>
      <c r="JVM2" s="1882"/>
      <c r="JVN2" s="1882"/>
      <c r="JVO2" s="1882"/>
      <c r="JVP2" s="1882"/>
      <c r="JVQ2" s="1882"/>
      <c r="JVR2" s="1882"/>
      <c r="JVS2" s="1882"/>
      <c r="JVT2" s="1882"/>
      <c r="JVU2" s="1882"/>
      <c r="JVV2" s="1882"/>
      <c r="JVW2" s="1882"/>
      <c r="JVX2" s="1882"/>
      <c r="JVY2" s="1882"/>
      <c r="JVZ2" s="1882"/>
      <c r="JWA2" s="1882"/>
      <c r="JWB2" s="1882"/>
      <c r="JWC2" s="1882"/>
      <c r="JWD2" s="1882"/>
      <c r="JWE2" s="1882"/>
      <c r="JWF2" s="1882"/>
      <c r="JWG2" s="1882"/>
      <c r="JWH2" s="1882"/>
      <c r="JWI2" s="1882"/>
      <c r="JWJ2" s="1882"/>
      <c r="JWK2" s="1882"/>
      <c r="JWL2" s="1882"/>
      <c r="JWM2" s="1882"/>
      <c r="JWN2" s="1882"/>
      <c r="JWO2" s="1882"/>
      <c r="JWP2" s="1882"/>
      <c r="JWQ2" s="1882"/>
      <c r="JWR2" s="1882"/>
      <c r="JWS2" s="1882"/>
      <c r="JWT2" s="1882"/>
      <c r="JWU2" s="1882"/>
      <c r="JWV2" s="1882"/>
      <c r="JWW2" s="1882"/>
      <c r="JWX2" s="1882"/>
      <c r="JWY2" s="1882"/>
      <c r="JWZ2" s="1882"/>
      <c r="JXA2" s="1882"/>
      <c r="JXB2" s="1882"/>
      <c r="JXC2" s="1882"/>
      <c r="JXD2" s="1882"/>
      <c r="JXE2" s="1882"/>
      <c r="JXF2" s="1882"/>
      <c r="JXG2" s="1882"/>
      <c r="JXH2" s="1882"/>
      <c r="JXI2" s="1882"/>
      <c r="JXJ2" s="1882"/>
      <c r="JXK2" s="1882"/>
      <c r="JXL2" s="1882"/>
      <c r="JXM2" s="1882"/>
      <c r="JXN2" s="1882"/>
      <c r="JXO2" s="1882"/>
      <c r="JXP2" s="1882"/>
      <c r="JXQ2" s="1882"/>
      <c r="JXR2" s="1882"/>
      <c r="JXS2" s="1882"/>
      <c r="JXT2" s="1882"/>
      <c r="JXU2" s="1882"/>
      <c r="JXV2" s="1882"/>
      <c r="JXW2" s="1882"/>
      <c r="JXX2" s="1882"/>
      <c r="JXY2" s="1882"/>
      <c r="JXZ2" s="1882"/>
      <c r="JYA2" s="1882"/>
      <c r="JYB2" s="1882"/>
      <c r="JYC2" s="1882"/>
      <c r="JYD2" s="1882"/>
      <c r="JYE2" s="1882"/>
      <c r="JYF2" s="1882"/>
      <c r="JYG2" s="1882"/>
      <c r="JYH2" s="1882"/>
      <c r="JYI2" s="1882"/>
      <c r="JYJ2" s="1882"/>
      <c r="JYK2" s="1882"/>
      <c r="JYL2" s="1882"/>
      <c r="JYM2" s="1882"/>
      <c r="JYN2" s="1882"/>
      <c r="JYO2" s="1882"/>
      <c r="JYP2" s="1882"/>
      <c r="JYQ2" s="1882"/>
      <c r="JYR2" s="1882"/>
      <c r="JYS2" s="1882"/>
      <c r="JYT2" s="1882"/>
      <c r="JYU2" s="1882"/>
      <c r="JYV2" s="1882"/>
      <c r="JYW2" s="1882"/>
      <c r="JYX2" s="1882"/>
      <c r="JYY2" s="1882"/>
      <c r="JYZ2" s="1882"/>
      <c r="JZA2" s="1882"/>
      <c r="JZB2" s="1882"/>
      <c r="JZC2" s="1882"/>
      <c r="JZD2" s="1882"/>
      <c r="JZE2" s="1882"/>
      <c r="JZF2" s="1882"/>
      <c r="JZG2" s="1882"/>
      <c r="JZH2" s="1882"/>
      <c r="JZI2" s="1882"/>
      <c r="JZJ2" s="1882"/>
      <c r="JZK2" s="1882"/>
      <c r="JZL2" s="1882"/>
      <c r="JZM2" s="1882"/>
      <c r="JZN2" s="1882"/>
      <c r="JZO2" s="1882"/>
      <c r="JZP2" s="1882"/>
      <c r="JZQ2" s="1882"/>
      <c r="JZR2" s="1882"/>
      <c r="JZS2" s="1882"/>
      <c r="JZT2" s="1882"/>
      <c r="JZU2" s="1882"/>
      <c r="JZV2" s="1882"/>
      <c r="JZW2" s="1882"/>
      <c r="JZX2" s="1882"/>
      <c r="JZY2" s="1882"/>
      <c r="JZZ2" s="1882"/>
      <c r="KAA2" s="1882"/>
      <c r="KAB2" s="1882"/>
      <c r="KAC2" s="1882"/>
      <c r="KAD2" s="1882"/>
      <c r="KAE2" s="1882"/>
      <c r="KAF2" s="1882"/>
      <c r="KAG2" s="1882"/>
      <c r="KAH2" s="1882"/>
      <c r="KAI2" s="1882"/>
      <c r="KAJ2" s="1882"/>
      <c r="KAK2" s="1882"/>
      <c r="KAL2" s="1882"/>
      <c r="KAM2" s="1882"/>
      <c r="KAN2" s="1882"/>
      <c r="KAO2" s="1882"/>
      <c r="KAP2" s="1882"/>
      <c r="KAQ2" s="1882"/>
      <c r="KAR2" s="1882"/>
      <c r="KAS2" s="1882"/>
      <c r="KAT2" s="1882"/>
      <c r="KAU2" s="1882"/>
      <c r="KAV2" s="1882"/>
      <c r="KAW2" s="1882"/>
      <c r="KAX2" s="1882"/>
      <c r="KAY2" s="1882"/>
      <c r="KAZ2" s="1882"/>
      <c r="KBA2" s="1882"/>
      <c r="KBB2" s="1882"/>
      <c r="KBC2" s="1882"/>
      <c r="KBD2" s="1882"/>
      <c r="KBE2" s="1882"/>
      <c r="KBF2" s="1882"/>
      <c r="KBG2" s="1882"/>
      <c r="KBH2" s="1882"/>
      <c r="KBI2" s="1882"/>
      <c r="KBJ2" s="1882"/>
      <c r="KBK2" s="1882"/>
      <c r="KBL2" s="1882"/>
      <c r="KBM2" s="1882"/>
      <c r="KBN2" s="1882"/>
      <c r="KBO2" s="1882"/>
      <c r="KBP2" s="1882"/>
      <c r="KBQ2" s="1882"/>
      <c r="KBR2" s="1882"/>
      <c r="KBS2" s="1882"/>
      <c r="KBT2" s="1882"/>
      <c r="KBU2" s="1882"/>
      <c r="KBV2" s="1882"/>
      <c r="KBW2" s="1882"/>
      <c r="KBX2" s="1882"/>
      <c r="KBY2" s="1882"/>
      <c r="KBZ2" s="1882"/>
      <c r="KCA2" s="1882"/>
      <c r="KCB2" s="1882"/>
      <c r="KCC2" s="1882"/>
      <c r="KCD2" s="1882"/>
      <c r="KCE2" s="1882"/>
      <c r="KCF2" s="1882"/>
      <c r="KCG2" s="1882"/>
      <c r="KCH2" s="1882"/>
      <c r="KCI2" s="1882"/>
      <c r="KCJ2" s="1882"/>
      <c r="KCK2" s="1882"/>
      <c r="KCL2" s="1882"/>
      <c r="KCM2" s="1882"/>
      <c r="KCN2" s="1882"/>
      <c r="KCO2" s="1882"/>
      <c r="KCP2" s="1882"/>
      <c r="KCQ2" s="1882"/>
      <c r="KCR2" s="1882"/>
      <c r="KCS2" s="1882"/>
      <c r="KCT2" s="1882"/>
      <c r="KCU2" s="1882"/>
      <c r="KCV2" s="1882"/>
      <c r="KCW2" s="1882"/>
      <c r="KCX2" s="1882"/>
      <c r="KCY2" s="1882"/>
      <c r="KCZ2" s="1882"/>
      <c r="KDA2" s="1882"/>
      <c r="KDB2" s="1882"/>
      <c r="KDC2" s="1882"/>
      <c r="KDD2" s="1882"/>
      <c r="KDE2" s="1882"/>
      <c r="KDF2" s="1882"/>
      <c r="KDG2" s="1882"/>
      <c r="KDH2" s="1882"/>
      <c r="KDI2" s="1882"/>
      <c r="KDJ2" s="1882"/>
      <c r="KDK2" s="1882"/>
      <c r="KDL2" s="1882"/>
      <c r="KDM2" s="1882"/>
      <c r="KDN2" s="1882"/>
      <c r="KDO2" s="1882"/>
      <c r="KDP2" s="1882"/>
      <c r="KDQ2" s="1882"/>
      <c r="KDR2" s="1882"/>
      <c r="KDS2" s="1882"/>
      <c r="KDT2" s="1882"/>
      <c r="KDU2" s="1882"/>
      <c r="KDV2" s="1882"/>
      <c r="KDW2" s="1882"/>
      <c r="KDX2" s="1882"/>
      <c r="KDY2" s="1882"/>
      <c r="KDZ2" s="1882"/>
      <c r="KEA2" s="1882"/>
      <c r="KEB2" s="1882"/>
      <c r="KEC2" s="1882"/>
      <c r="KED2" s="1882"/>
      <c r="KEE2" s="1882"/>
      <c r="KEF2" s="1882"/>
      <c r="KEG2" s="1882"/>
      <c r="KEH2" s="1882"/>
      <c r="KEI2" s="1882"/>
      <c r="KEJ2" s="1882"/>
      <c r="KEK2" s="1882"/>
      <c r="KEL2" s="1882"/>
      <c r="KEM2" s="1882"/>
      <c r="KEN2" s="1882"/>
      <c r="KEO2" s="1882"/>
      <c r="KEP2" s="1882"/>
      <c r="KEQ2" s="1882"/>
      <c r="KER2" s="1882"/>
      <c r="KES2" s="1882"/>
      <c r="KET2" s="1882"/>
      <c r="KEU2" s="1882"/>
      <c r="KEV2" s="1882"/>
      <c r="KEW2" s="1882"/>
      <c r="KEX2" s="1882"/>
      <c r="KEY2" s="1882"/>
      <c r="KEZ2" s="1882"/>
      <c r="KFA2" s="1882"/>
      <c r="KFB2" s="1882"/>
      <c r="KFC2" s="1882"/>
      <c r="KFD2" s="1882"/>
      <c r="KFE2" s="1882"/>
      <c r="KFF2" s="1882"/>
      <c r="KFG2" s="1882"/>
      <c r="KFH2" s="1882"/>
      <c r="KFI2" s="1882"/>
      <c r="KFJ2" s="1882"/>
      <c r="KFK2" s="1882"/>
      <c r="KFL2" s="1882"/>
      <c r="KFM2" s="1882"/>
      <c r="KFN2" s="1882"/>
      <c r="KFO2" s="1882"/>
      <c r="KFP2" s="1882"/>
      <c r="KFQ2" s="1882"/>
      <c r="KFR2" s="1882"/>
      <c r="KFS2" s="1882"/>
      <c r="KFT2" s="1882"/>
      <c r="KFU2" s="1882"/>
      <c r="KFV2" s="1882"/>
      <c r="KFW2" s="1882"/>
      <c r="KFX2" s="1882"/>
      <c r="KFY2" s="1882"/>
      <c r="KFZ2" s="1882"/>
      <c r="KGA2" s="1882"/>
      <c r="KGB2" s="1882"/>
      <c r="KGC2" s="1882"/>
      <c r="KGD2" s="1882"/>
      <c r="KGE2" s="1882"/>
      <c r="KGF2" s="1882"/>
      <c r="KGG2" s="1882"/>
      <c r="KGH2" s="1882"/>
      <c r="KGI2" s="1882"/>
      <c r="KGJ2" s="1882"/>
      <c r="KGK2" s="1882"/>
      <c r="KGL2" s="1882"/>
      <c r="KGM2" s="1882"/>
      <c r="KGN2" s="1882"/>
      <c r="KGO2" s="1882"/>
      <c r="KGP2" s="1882"/>
      <c r="KGQ2" s="1882"/>
      <c r="KGR2" s="1882"/>
      <c r="KGS2" s="1882"/>
      <c r="KGT2" s="1882"/>
      <c r="KGU2" s="1882"/>
      <c r="KGV2" s="1882"/>
      <c r="KGW2" s="1882"/>
      <c r="KGX2" s="1882"/>
      <c r="KGY2" s="1882"/>
      <c r="KGZ2" s="1882"/>
      <c r="KHA2" s="1882"/>
      <c r="KHB2" s="1882"/>
      <c r="KHC2" s="1882"/>
      <c r="KHD2" s="1882"/>
      <c r="KHE2" s="1882"/>
      <c r="KHF2" s="1882"/>
      <c r="KHG2" s="1882"/>
      <c r="KHH2" s="1882"/>
      <c r="KHI2" s="1882"/>
      <c r="KHJ2" s="1882"/>
      <c r="KHK2" s="1882"/>
      <c r="KHL2" s="1882"/>
      <c r="KHM2" s="1882"/>
      <c r="KHN2" s="1882"/>
      <c r="KHO2" s="1882"/>
      <c r="KHP2" s="1882"/>
      <c r="KHQ2" s="1882"/>
      <c r="KHR2" s="1882"/>
      <c r="KHS2" s="1882"/>
      <c r="KHT2" s="1882"/>
      <c r="KHU2" s="1882"/>
      <c r="KHV2" s="1882"/>
      <c r="KHW2" s="1882"/>
      <c r="KHX2" s="1882"/>
      <c r="KHY2" s="1882"/>
      <c r="KHZ2" s="1882"/>
      <c r="KIA2" s="1882"/>
      <c r="KIB2" s="1882"/>
      <c r="KIC2" s="1882"/>
      <c r="KID2" s="1882"/>
      <c r="KIE2" s="1882"/>
      <c r="KIF2" s="1882"/>
      <c r="KIG2" s="1882"/>
      <c r="KIH2" s="1882"/>
      <c r="KII2" s="1882"/>
      <c r="KIJ2" s="1882"/>
      <c r="KIK2" s="1882"/>
      <c r="KIL2" s="1882"/>
      <c r="KIM2" s="1882"/>
      <c r="KIN2" s="1882"/>
      <c r="KIO2" s="1882"/>
      <c r="KIP2" s="1882"/>
      <c r="KIQ2" s="1882"/>
      <c r="KIR2" s="1882"/>
      <c r="KIS2" s="1882"/>
      <c r="KIT2" s="1882"/>
      <c r="KIU2" s="1882"/>
      <c r="KIV2" s="1882"/>
      <c r="KIW2" s="1882"/>
      <c r="KIX2" s="1882"/>
      <c r="KIY2" s="1882"/>
      <c r="KIZ2" s="1882"/>
      <c r="KJA2" s="1882"/>
      <c r="KJB2" s="1882"/>
      <c r="KJC2" s="1882"/>
      <c r="KJD2" s="1882"/>
      <c r="KJE2" s="1882"/>
      <c r="KJF2" s="1882"/>
      <c r="KJG2" s="1882"/>
      <c r="KJH2" s="1882"/>
      <c r="KJI2" s="1882"/>
      <c r="KJJ2" s="1882"/>
      <c r="KJK2" s="1882"/>
      <c r="KJL2" s="1882"/>
      <c r="KJM2" s="1882"/>
      <c r="KJN2" s="1882"/>
      <c r="KJO2" s="1882"/>
      <c r="KJP2" s="1882"/>
      <c r="KJQ2" s="1882"/>
      <c r="KJR2" s="1882"/>
      <c r="KJS2" s="1882"/>
      <c r="KJT2" s="1882"/>
      <c r="KJU2" s="1882"/>
      <c r="KJV2" s="1882"/>
      <c r="KJW2" s="1882"/>
      <c r="KJX2" s="1882"/>
      <c r="KJY2" s="1882"/>
      <c r="KJZ2" s="1882"/>
      <c r="KKA2" s="1882"/>
      <c r="KKB2" s="1882"/>
      <c r="KKC2" s="1882"/>
      <c r="KKD2" s="1882"/>
      <c r="KKE2" s="1882"/>
      <c r="KKF2" s="1882"/>
      <c r="KKG2" s="1882"/>
      <c r="KKH2" s="1882"/>
      <c r="KKI2" s="1882"/>
      <c r="KKJ2" s="1882"/>
      <c r="KKK2" s="1882"/>
      <c r="KKL2" s="1882"/>
      <c r="KKM2" s="1882"/>
      <c r="KKN2" s="1882"/>
      <c r="KKO2" s="1882"/>
      <c r="KKP2" s="1882"/>
      <c r="KKQ2" s="1882"/>
      <c r="KKR2" s="1882"/>
      <c r="KKS2" s="1882"/>
      <c r="KKT2" s="1882"/>
      <c r="KKU2" s="1882"/>
      <c r="KKV2" s="1882"/>
      <c r="KKW2" s="1882"/>
      <c r="KKX2" s="1882"/>
      <c r="KKY2" s="1882"/>
      <c r="KKZ2" s="1882"/>
      <c r="KLA2" s="1882"/>
      <c r="KLB2" s="1882"/>
      <c r="KLC2" s="1882"/>
      <c r="KLD2" s="1882"/>
      <c r="KLE2" s="1882"/>
      <c r="KLF2" s="1882"/>
      <c r="KLG2" s="1882"/>
      <c r="KLH2" s="1882"/>
      <c r="KLI2" s="1882"/>
      <c r="KLJ2" s="1882"/>
      <c r="KLK2" s="1882"/>
      <c r="KLL2" s="1882"/>
      <c r="KLM2" s="1882"/>
      <c r="KLN2" s="1882"/>
      <c r="KLO2" s="1882"/>
      <c r="KLP2" s="1882"/>
      <c r="KLQ2" s="1882"/>
      <c r="KLR2" s="1882"/>
      <c r="KLS2" s="1882"/>
      <c r="KLT2" s="1882"/>
      <c r="KLU2" s="1882"/>
      <c r="KLV2" s="1882"/>
      <c r="KLW2" s="1882"/>
      <c r="KLX2" s="1882"/>
      <c r="KLY2" s="1882"/>
      <c r="KLZ2" s="1882"/>
      <c r="KMA2" s="1882"/>
      <c r="KMB2" s="1882"/>
      <c r="KMC2" s="1882"/>
      <c r="KMD2" s="1882"/>
      <c r="KME2" s="1882"/>
      <c r="KMF2" s="1882"/>
      <c r="KMG2" s="1882"/>
      <c r="KMH2" s="1882"/>
      <c r="KMI2" s="1882"/>
      <c r="KMJ2" s="1882"/>
      <c r="KMK2" s="1882"/>
      <c r="KML2" s="1882"/>
      <c r="KMM2" s="1882"/>
      <c r="KMN2" s="1882"/>
      <c r="KMO2" s="1882"/>
      <c r="KMP2" s="1882"/>
      <c r="KMQ2" s="1882"/>
      <c r="KMR2" s="1882"/>
      <c r="KMS2" s="1882"/>
      <c r="KMT2" s="1882"/>
      <c r="KMU2" s="1882"/>
      <c r="KMV2" s="1882"/>
      <c r="KMW2" s="1882"/>
      <c r="KMX2" s="1882"/>
      <c r="KMY2" s="1882"/>
      <c r="KMZ2" s="1882"/>
      <c r="KNA2" s="1882"/>
      <c r="KNB2" s="1882"/>
      <c r="KNC2" s="1882"/>
      <c r="KND2" s="1882"/>
      <c r="KNE2" s="1882"/>
      <c r="KNF2" s="1882"/>
      <c r="KNG2" s="1882"/>
      <c r="KNH2" s="1882"/>
      <c r="KNI2" s="1882"/>
      <c r="KNJ2" s="1882"/>
      <c r="KNK2" s="1882"/>
      <c r="KNL2" s="1882"/>
      <c r="KNM2" s="1882"/>
      <c r="KNN2" s="1882"/>
      <c r="KNO2" s="1882"/>
      <c r="KNP2" s="1882"/>
      <c r="KNQ2" s="1882"/>
      <c r="KNR2" s="1882"/>
      <c r="KNS2" s="1882"/>
      <c r="KNT2" s="1882"/>
      <c r="KNU2" s="1882"/>
      <c r="KNV2" s="1882"/>
      <c r="KNW2" s="1882"/>
      <c r="KNX2" s="1882"/>
      <c r="KNY2" s="1882"/>
      <c r="KNZ2" s="1882"/>
      <c r="KOA2" s="1882"/>
      <c r="KOB2" s="1882"/>
      <c r="KOC2" s="1882"/>
      <c r="KOD2" s="1882"/>
      <c r="KOE2" s="1882"/>
      <c r="KOF2" s="1882"/>
      <c r="KOG2" s="1882"/>
      <c r="KOH2" s="1882"/>
      <c r="KOI2" s="1882"/>
      <c r="KOJ2" s="1882"/>
      <c r="KOK2" s="1882"/>
      <c r="KOL2" s="1882"/>
      <c r="KOM2" s="1882"/>
      <c r="KON2" s="1882"/>
      <c r="KOO2" s="1882"/>
      <c r="KOP2" s="1882"/>
      <c r="KOQ2" s="1882"/>
      <c r="KOR2" s="1882"/>
      <c r="KOS2" s="1882"/>
      <c r="KOT2" s="1882"/>
      <c r="KOU2" s="1882"/>
      <c r="KOV2" s="1882"/>
      <c r="KOW2" s="1882"/>
      <c r="KOX2" s="1882"/>
      <c r="KOY2" s="1882"/>
      <c r="KOZ2" s="1882"/>
      <c r="KPA2" s="1882"/>
      <c r="KPB2" s="1882"/>
      <c r="KPC2" s="1882"/>
      <c r="KPD2" s="1882"/>
      <c r="KPE2" s="1882"/>
      <c r="KPF2" s="1882"/>
      <c r="KPG2" s="1882"/>
      <c r="KPH2" s="1882"/>
      <c r="KPI2" s="1882"/>
      <c r="KPJ2" s="1882"/>
      <c r="KPK2" s="1882"/>
      <c r="KPL2" s="1882"/>
      <c r="KPM2" s="1882"/>
      <c r="KPN2" s="1882"/>
      <c r="KPO2" s="1882"/>
      <c r="KPP2" s="1882"/>
      <c r="KPQ2" s="1882"/>
      <c r="KPR2" s="1882"/>
      <c r="KPS2" s="1882"/>
      <c r="KPT2" s="1882"/>
      <c r="KPU2" s="1882"/>
      <c r="KPV2" s="1882"/>
      <c r="KPW2" s="1882"/>
      <c r="KPX2" s="1882"/>
      <c r="KPY2" s="1882"/>
      <c r="KPZ2" s="1882"/>
      <c r="KQA2" s="1882"/>
      <c r="KQB2" s="1882"/>
      <c r="KQC2" s="1882"/>
      <c r="KQD2" s="1882"/>
      <c r="KQE2" s="1882"/>
      <c r="KQF2" s="1882"/>
      <c r="KQG2" s="1882"/>
      <c r="KQH2" s="1882"/>
      <c r="KQI2" s="1882"/>
      <c r="KQJ2" s="1882"/>
      <c r="KQK2" s="1882"/>
      <c r="KQL2" s="1882"/>
      <c r="KQM2" s="1882"/>
      <c r="KQN2" s="1882"/>
      <c r="KQO2" s="1882"/>
      <c r="KQP2" s="1882"/>
      <c r="KQQ2" s="1882"/>
      <c r="KQR2" s="1882"/>
      <c r="KQS2" s="1882"/>
      <c r="KQT2" s="1882"/>
      <c r="KQU2" s="1882"/>
      <c r="KQV2" s="1882"/>
      <c r="KQW2" s="1882"/>
      <c r="KQX2" s="1882"/>
      <c r="KQY2" s="1882"/>
      <c r="KQZ2" s="1882"/>
      <c r="KRA2" s="1882"/>
      <c r="KRB2" s="1882"/>
      <c r="KRC2" s="1882"/>
      <c r="KRD2" s="1882"/>
      <c r="KRE2" s="1882"/>
      <c r="KRF2" s="1882"/>
      <c r="KRG2" s="1882"/>
      <c r="KRH2" s="1882"/>
      <c r="KRI2" s="1882"/>
      <c r="KRJ2" s="1882"/>
      <c r="KRK2" s="1882"/>
      <c r="KRL2" s="1882"/>
      <c r="KRM2" s="1882"/>
      <c r="KRN2" s="1882"/>
      <c r="KRO2" s="1882"/>
      <c r="KRP2" s="1882"/>
      <c r="KRQ2" s="1882"/>
      <c r="KRR2" s="1882"/>
      <c r="KRS2" s="1882"/>
      <c r="KRT2" s="1882"/>
      <c r="KRU2" s="1882"/>
      <c r="KRV2" s="1882"/>
      <c r="KRW2" s="1882"/>
      <c r="KRX2" s="1882"/>
      <c r="KRY2" s="1882"/>
      <c r="KRZ2" s="1882"/>
      <c r="KSA2" s="1882"/>
      <c r="KSB2" s="1882"/>
      <c r="KSC2" s="1882"/>
      <c r="KSD2" s="1882"/>
      <c r="KSE2" s="1882"/>
      <c r="KSF2" s="1882"/>
      <c r="KSG2" s="1882"/>
      <c r="KSH2" s="1882"/>
      <c r="KSI2" s="1882"/>
      <c r="KSJ2" s="1882"/>
      <c r="KSK2" s="1882"/>
      <c r="KSL2" s="1882"/>
      <c r="KSM2" s="1882"/>
      <c r="KSN2" s="1882"/>
      <c r="KSO2" s="1882"/>
      <c r="KSP2" s="1882"/>
      <c r="KSQ2" s="1882"/>
      <c r="KSR2" s="1882"/>
      <c r="KSS2" s="1882"/>
      <c r="KST2" s="1882"/>
      <c r="KSU2" s="1882"/>
      <c r="KSV2" s="1882"/>
      <c r="KSW2" s="1882"/>
      <c r="KSX2" s="1882"/>
      <c r="KSY2" s="1882"/>
      <c r="KSZ2" s="1882"/>
      <c r="KTA2" s="1882"/>
      <c r="KTB2" s="1882"/>
      <c r="KTC2" s="1882"/>
      <c r="KTD2" s="1882"/>
      <c r="KTE2" s="1882"/>
      <c r="KTF2" s="1882"/>
      <c r="KTG2" s="1882"/>
      <c r="KTH2" s="1882"/>
      <c r="KTI2" s="1882"/>
      <c r="KTJ2" s="1882"/>
      <c r="KTK2" s="1882"/>
      <c r="KTL2" s="1882"/>
      <c r="KTM2" s="1882"/>
      <c r="KTN2" s="1882"/>
      <c r="KTO2" s="1882"/>
      <c r="KTP2" s="1882"/>
      <c r="KTQ2" s="1882"/>
      <c r="KTR2" s="1882"/>
      <c r="KTS2" s="1882"/>
      <c r="KTT2" s="1882"/>
      <c r="KTU2" s="1882"/>
      <c r="KTV2" s="1882"/>
      <c r="KTW2" s="1882"/>
      <c r="KTX2" s="1882"/>
      <c r="KTY2" s="1882"/>
      <c r="KTZ2" s="1882"/>
      <c r="KUA2" s="1882"/>
      <c r="KUB2" s="1882"/>
      <c r="KUC2" s="1882"/>
      <c r="KUD2" s="1882"/>
      <c r="KUE2" s="1882"/>
      <c r="KUF2" s="1882"/>
      <c r="KUG2" s="1882"/>
      <c r="KUH2" s="1882"/>
      <c r="KUI2" s="1882"/>
      <c r="KUJ2" s="1882"/>
      <c r="KUK2" s="1882"/>
      <c r="KUL2" s="1882"/>
      <c r="KUM2" s="1882"/>
      <c r="KUN2" s="1882"/>
      <c r="KUO2" s="1882"/>
      <c r="KUP2" s="1882"/>
      <c r="KUQ2" s="1882"/>
      <c r="KUR2" s="1882"/>
      <c r="KUS2" s="1882"/>
      <c r="KUT2" s="1882"/>
      <c r="KUU2" s="1882"/>
      <c r="KUV2" s="1882"/>
      <c r="KUW2" s="1882"/>
      <c r="KUX2" s="1882"/>
      <c r="KUY2" s="1882"/>
      <c r="KUZ2" s="1882"/>
      <c r="KVA2" s="1882"/>
      <c r="KVB2" s="1882"/>
      <c r="KVC2" s="1882"/>
      <c r="KVD2" s="1882"/>
      <c r="KVE2" s="1882"/>
      <c r="KVF2" s="1882"/>
      <c r="KVG2" s="1882"/>
      <c r="KVH2" s="1882"/>
      <c r="KVI2" s="1882"/>
      <c r="KVJ2" s="1882"/>
      <c r="KVK2" s="1882"/>
      <c r="KVL2" s="1882"/>
      <c r="KVM2" s="1882"/>
      <c r="KVN2" s="1882"/>
      <c r="KVO2" s="1882"/>
      <c r="KVP2" s="1882"/>
      <c r="KVQ2" s="1882"/>
      <c r="KVR2" s="1882"/>
      <c r="KVS2" s="1882"/>
      <c r="KVT2" s="1882"/>
      <c r="KVU2" s="1882"/>
      <c r="KVV2" s="1882"/>
      <c r="KVW2" s="1882"/>
      <c r="KVX2" s="1882"/>
      <c r="KVY2" s="1882"/>
      <c r="KVZ2" s="1882"/>
      <c r="KWA2" s="1882"/>
      <c r="KWB2" s="1882"/>
      <c r="KWC2" s="1882"/>
      <c r="KWD2" s="1882"/>
      <c r="KWE2" s="1882"/>
      <c r="KWF2" s="1882"/>
      <c r="KWG2" s="1882"/>
      <c r="KWH2" s="1882"/>
      <c r="KWI2" s="1882"/>
      <c r="KWJ2" s="1882"/>
      <c r="KWK2" s="1882"/>
      <c r="KWL2" s="1882"/>
      <c r="KWM2" s="1882"/>
      <c r="KWN2" s="1882"/>
      <c r="KWO2" s="1882"/>
      <c r="KWP2" s="1882"/>
      <c r="KWQ2" s="1882"/>
      <c r="KWR2" s="1882"/>
      <c r="KWS2" s="1882"/>
      <c r="KWT2" s="1882"/>
      <c r="KWU2" s="1882"/>
      <c r="KWV2" s="1882"/>
      <c r="KWW2" s="1882"/>
      <c r="KWX2" s="1882"/>
      <c r="KWY2" s="1882"/>
      <c r="KWZ2" s="1882"/>
      <c r="KXA2" s="1882"/>
      <c r="KXB2" s="1882"/>
      <c r="KXC2" s="1882"/>
      <c r="KXD2" s="1882"/>
      <c r="KXE2" s="1882"/>
      <c r="KXF2" s="1882"/>
      <c r="KXG2" s="1882"/>
      <c r="KXH2" s="1882"/>
      <c r="KXI2" s="1882"/>
      <c r="KXJ2" s="1882"/>
      <c r="KXK2" s="1882"/>
      <c r="KXL2" s="1882"/>
      <c r="KXM2" s="1882"/>
      <c r="KXN2" s="1882"/>
      <c r="KXO2" s="1882"/>
      <c r="KXP2" s="1882"/>
      <c r="KXQ2" s="1882"/>
      <c r="KXR2" s="1882"/>
      <c r="KXS2" s="1882"/>
      <c r="KXT2" s="1882"/>
      <c r="KXU2" s="1882"/>
      <c r="KXV2" s="1882"/>
      <c r="KXW2" s="1882"/>
      <c r="KXX2" s="1882"/>
      <c r="KXY2" s="1882"/>
      <c r="KXZ2" s="1882"/>
      <c r="KYA2" s="1882"/>
      <c r="KYB2" s="1882"/>
      <c r="KYC2" s="1882"/>
      <c r="KYD2" s="1882"/>
      <c r="KYE2" s="1882"/>
      <c r="KYF2" s="1882"/>
      <c r="KYG2" s="1882"/>
      <c r="KYH2" s="1882"/>
      <c r="KYI2" s="1882"/>
      <c r="KYJ2" s="1882"/>
      <c r="KYK2" s="1882"/>
      <c r="KYL2" s="1882"/>
      <c r="KYM2" s="1882"/>
      <c r="KYN2" s="1882"/>
      <c r="KYO2" s="1882"/>
      <c r="KYP2" s="1882"/>
      <c r="KYQ2" s="1882"/>
      <c r="KYR2" s="1882"/>
      <c r="KYS2" s="1882"/>
      <c r="KYT2" s="1882"/>
      <c r="KYU2" s="1882"/>
      <c r="KYV2" s="1882"/>
      <c r="KYW2" s="1882"/>
      <c r="KYX2" s="1882"/>
      <c r="KYY2" s="1882"/>
      <c r="KYZ2" s="1882"/>
      <c r="KZA2" s="1882"/>
      <c r="KZB2" s="1882"/>
      <c r="KZC2" s="1882"/>
      <c r="KZD2" s="1882"/>
      <c r="KZE2" s="1882"/>
      <c r="KZF2" s="1882"/>
      <c r="KZG2" s="1882"/>
      <c r="KZH2" s="1882"/>
      <c r="KZI2" s="1882"/>
      <c r="KZJ2" s="1882"/>
      <c r="KZK2" s="1882"/>
      <c r="KZL2" s="1882"/>
      <c r="KZM2" s="1882"/>
      <c r="KZN2" s="1882"/>
      <c r="KZO2" s="1882"/>
      <c r="KZP2" s="1882"/>
      <c r="KZQ2" s="1882"/>
      <c r="KZR2" s="1882"/>
      <c r="KZS2" s="1882"/>
      <c r="KZT2" s="1882"/>
      <c r="KZU2" s="1882"/>
      <c r="KZV2" s="1882"/>
      <c r="KZW2" s="1882"/>
      <c r="KZX2" s="1882"/>
      <c r="KZY2" s="1882"/>
      <c r="KZZ2" s="1882"/>
      <c r="LAA2" s="1882"/>
      <c r="LAB2" s="1882"/>
      <c r="LAC2" s="1882"/>
      <c r="LAD2" s="1882"/>
      <c r="LAE2" s="1882"/>
      <c r="LAF2" s="1882"/>
      <c r="LAG2" s="1882"/>
      <c r="LAH2" s="1882"/>
      <c r="LAI2" s="1882"/>
      <c r="LAJ2" s="1882"/>
      <c r="LAK2" s="1882"/>
      <c r="LAL2" s="1882"/>
      <c r="LAM2" s="1882"/>
      <c r="LAN2" s="1882"/>
      <c r="LAO2" s="1882"/>
      <c r="LAP2" s="1882"/>
      <c r="LAQ2" s="1882"/>
      <c r="LAR2" s="1882"/>
      <c r="LAS2" s="1882"/>
      <c r="LAT2" s="1882"/>
      <c r="LAU2" s="1882"/>
      <c r="LAV2" s="1882"/>
      <c r="LAW2" s="1882"/>
      <c r="LAX2" s="1882"/>
      <c r="LAY2" s="1882"/>
      <c r="LAZ2" s="1882"/>
      <c r="LBA2" s="1882"/>
      <c r="LBB2" s="1882"/>
      <c r="LBC2" s="1882"/>
      <c r="LBD2" s="1882"/>
      <c r="LBE2" s="1882"/>
      <c r="LBF2" s="1882"/>
      <c r="LBG2" s="1882"/>
      <c r="LBH2" s="1882"/>
      <c r="LBI2" s="1882"/>
      <c r="LBJ2" s="1882"/>
      <c r="LBK2" s="1882"/>
      <c r="LBL2" s="1882"/>
      <c r="LBM2" s="1882"/>
      <c r="LBN2" s="1882"/>
      <c r="LBO2" s="1882"/>
      <c r="LBP2" s="1882"/>
      <c r="LBQ2" s="1882"/>
      <c r="LBR2" s="1882"/>
      <c r="LBS2" s="1882"/>
      <c r="LBT2" s="1882"/>
      <c r="LBU2" s="1882"/>
      <c r="LBV2" s="1882"/>
      <c r="LBW2" s="1882"/>
      <c r="LBX2" s="1882"/>
      <c r="LBY2" s="1882"/>
      <c r="LBZ2" s="1882"/>
      <c r="LCA2" s="1882"/>
      <c r="LCB2" s="1882"/>
      <c r="LCC2" s="1882"/>
      <c r="LCD2" s="1882"/>
      <c r="LCE2" s="1882"/>
      <c r="LCF2" s="1882"/>
      <c r="LCG2" s="1882"/>
      <c r="LCH2" s="1882"/>
      <c r="LCI2" s="1882"/>
      <c r="LCJ2" s="1882"/>
      <c r="LCK2" s="1882"/>
      <c r="LCL2" s="1882"/>
      <c r="LCM2" s="1882"/>
      <c r="LCN2" s="1882"/>
      <c r="LCO2" s="1882"/>
      <c r="LCP2" s="1882"/>
      <c r="LCQ2" s="1882"/>
      <c r="LCR2" s="1882"/>
      <c r="LCS2" s="1882"/>
      <c r="LCT2" s="1882"/>
      <c r="LCU2" s="1882"/>
      <c r="LCV2" s="1882"/>
      <c r="LCW2" s="1882"/>
      <c r="LCX2" s="1882"/>
      <c r="LCY2" s="1882"/>
      <c r="LCZ2" s="1882"/>
      <c r="LDA2" s="1882"/>
      <c r="LDB2" s="1882"/>
      <c r="LDC2" s="1882"/>
      <c r="LDD2" s="1882"/>
      <c r="LDE2" s="1882"/>
      <c r="LDF2" s="1882"/>
      <c r="LDG2" s="1882"/>
      <c r="LDH2" s="1882"/>
      <c r="LDI2" s="1882"/>
      <c r="LDJ2" s="1882"/>
      <c r="LDK2" s="1882"/>
      <c r="LDL2" s="1882"/>
      <c r="LDM2" s="1882"/>
      <c r="LDN2" s="1882"/>
      <c r="LDO2" s="1882"/>
      <c r="LDP2" s="1882"/>
      <c r="LDQ2" s="1882"/>
      <c r="LDR2" s="1882"/>
      <c r="LDS2" s="1882"/>
      <c r="LDT2" s="1882"/>
      <c r="LDU2" s="1882"/>
      <c r="LDV2" s="1882"/>
      <c r="LDW2" s="1882"/>
      <c r="LDX2" s="1882"/>
      <c r="LDY2" s="1882"/>
      <c r="LDZ2" s="1882"/>
      <c r="LEA2" s="1882"/>
      <c r="LEB2" s="1882"/>
      <c r="LEC2" s="1882"/>
      <c r="LED2" s="1882"/>
      <c r="LEE2" s="1882"/>
      <c r="LEF2" s="1882"/>
      <c r="LEG2" s="1882"/>
      <c r="LEH2" s="1882"/>
      <c r="LEI2" s="1882"/>
      <c r="LEJ2" s="1882"/>
      <c r="LEK2" s="1882"/>
      <c r="LEL2" s="1882"/>
      <c r="LEM2" s="1882"/>
      <c r="LEN2" s="1882"/>
      <c r="LEO2" s="1882"/>
      <c r="LEP2" s="1882"/>
      <c r="LEQ2" s="1882"/>
      <c r="LER2" s="1882"/>
      <c r="LES2" s="1882"/>
      <c r="LET2" s="1882"/>
      <c r="LEU2" s="1882"/>
      <c r="LEV2" s="1882"/>
      <c r="LEW2" s="1882"/>
      <c r="LEX2" s="1882"/>
      <c r="LEY2" s="1882"/>
      <c r="LEZ2" s="1882"/>
      <c r="LFA2" s="1882"/>
      <c r="LFB2" s="1882"/>
      <c r="LFC2" s="1882"/>
      <c r="LFD2" s="1882"/>
      <c r="LFE2" s="1882"/>
      <c r="LFF2" s="1882"/>
      <c r="LFG2" s="1882"/>
      <c r="LFH2" s="1882"/>
      <c r="LFI2" s="1882"/>
      <c r="LFJ2" s="1882"/>
      <c r="LFK2" s="1882"/>
      <c r="LFL2" s="1882"/>
      <c r="LFM2" s="1882"/>
      <c r="LFN2" s="1882"/>
      <c r="LFO2" s="1882"/>
      <c r="LFP2" s="1882"/>
      <c r="LFQ2" s="1882"/>
      <c r="LFR2" s="1882"/>
      <c r="LFS2" s="1882"/>
      <c r="LFT2" s="1882"/>
      <c r="LFU2" s="1882"/>
      <c r="LFV2" s="1882"/>
      <c r="LFW2" s="1882"/>
      <c r="LFX2" s="1882"/>
      <c r="LFY2" s="1882"/>
      <c r="LFZ2" s="1882"/>
      <c r="LGA2" s="1882"/>
      <c r="LGB2" s="1882"/>
      <c r="LGC2" s="1882"/>
      <c r="LGD2" s="1882"/>
      <c r="LGE2" s="1882"/>
      <c r="LGF2" s="1882"/>
      <c r="LGG2" s="1882"/>
      <c r="LGH2" s="1882"/>
      <c r="LGI2" s="1882"/>
      <c r="LGJ2" s="1882"/>
      <c r="LGK2" s="1882"/>
      <c r="LGL2" s="1882"/>
      <c r="LGM2" s="1882"/>
      <c r="LGN2" s="1882"/>
      <c r="LGO2" s="1882"/>
      <c r="LGP2" s="1882"/>
      <c r="LGQ2" s="1882"/>
      <c r="LGR2" s="1882"/>
      <c r="LGS2" s="1882"/>
      <c r="LGT2" s="1882"/>
      <c r="LGU2" s="1882"/>
      <c r="LGV2" s="1882"/>
      <c r="LGW2" s="1882"/>
      <c r="LGX2" s="1882"/>
      <c r="LGY2" s="1882"/>
      <c r="LGZ2" s="1882"/>
      <c r="LHA2" s="1882"/>
      <c r="LHB2" s="1882"/>
      <c r="LHC2" s="1882"/>
      <c r="LHD2" s="1882"/>
      <c r="LHE2" s="1882"/>
      <c r="LHF2" s="1882"/>
      <c r="LHG2" s="1882"/>
      <c r="LHH2" s="1882"/>
      <c r="LHI2" s="1882"/>
      <c r="LHJ2" s="1882"/>
      <c r="LHK2" s="1882"/>
      <c r="LHL2" s="1882"/>
      <c r="LHM2" s="1882"/>
      <c r="LHN2" s="1882"/>
      <c r="LHO2" s="1882"/>
      <c r="LHP2" s="1882"/>
      <c r="LHQ2" s="1882"/>
      <c r="LHR2" s="1882"/>
      <c r="LHS2" s="1882"/>
      <c r="LHT2" s="1882"/>
      <c r="LHU2" s="1882"/>
      <c r="LHV2" s="1882"/>
      <c r="LHW2" s="1882"/>
      <c r="LHX2" s="1882"/>
      <c r="LHY2" s="1882"/>
      <c r="LHZ2" s="1882"/>
      <c r="LIA2" s="1882"/>
      <c r="LIB2" s="1882"/>
      <c r="LIC2" s="1882"/>
      <c r="LID2" s="1882"/>
      <c r="LIE2" s="1882"/>
      <c r="LIF2" s="1882"/>
      <c r="LIG2" s="1882"/>
      <c r="LIH2" s="1882"/>
      <c r="LII2" s="1882"/>
      <c r="LIJ2" s="1882"/>
      <c r="LIK2" s="1882"/>
      <c r="LIL2" s="1882"/>
      <c r="LIM2" s="1882"/>
      <c r="LIN2" s="1882"/>
      <c r="LIO2" s="1882"/>
      <c r="LIP2" s="1882"/>
      <c r="LIQ2" s="1882"/>
      <c r="LIR2" s="1882"/>
      <c r="LIS2" s="1882"/>
      <c r="LIT2" s="1882"/>
      <c r="LIU2" s="1882"/>
      <c r="LIV2" s="1882"/>
      <c r="LIW2" s="1882"/>
      <c r="LIX2" s="1882"/>
      <c r="LIY2" s="1882"/>
      <c r="LIZ2" s="1882"/>
      <c r="LJA2" s="1882"/>
      <c r="LJB2" s="1882"/>
      <c r="LJC2" s="1882"/>
      <c r="LJD2" s="1882"/>
      <c r="LJE2" s="1882"/>
      <c r="LJF2" s="1882"/>
      <c r="LJG2" s="1882"/>
      <c r="LJH2" s="1882"/>
      <c r="LJI2" s="1882"/>
      <c r="LJJ2" s="1882"/>
      <c r="LJK2" s="1882"/>
      <c r="LJL2" s="1882"/>
      <c r="LJM2" s="1882"/>
      <c r="LJN2" s="1882"/>
      <c r="LJO2" s="1882"/>
      <c r="LJP2" s="1882"/>
      <c r="LJQ2" s="1882"/>
      <c r="LJR2" s="1882"/>
      <c r="LJS2" s="1882"/>
      <c r="LJT2" s="1882"/>
      <c r="LJU2" s="1882"/>
      <c r="LJV2" s="1882"/>
      <c r="LJW2" s="1882"/>
      <c r="LJX2" s="1882"/>
      <c r="LJY2" s="1882"/>
      <c r="LJZ2" s="1882"/>
      <c r="LKA2" s="1882"/>
      <c r="LKB2" s="1882"/>
      <c r="LKC2" s="1882"/>
      <c r="LKD2" s="1882"/>
      <c r="LKE2" s="1882"/>
      <c r="LKF2" s="1882"/>
      <c r="LKG2" s="1882"/>
      <c r="LKH2" s="1882"/>
      <c r="LKI2" s="1882"/>
      <c r="LKJ2" s="1882"/>
      <c r="LKK2" s="1882"/>
      <c r="LKL2" s="1882"/>
      <c r="LKM2" s="1882"/>
      <c r="LKN2" s="1882"/>
      <c r="LKO2" s="1882"/>
      <c r="LKP2" s="1882"/>
      <c r="LKQ2" s="1882"/>
      <c r="LKR2" s="1882"/>
      <c r="LKS2" s="1882"/>
      <c r="LKT2" s="1882"/>
      <c r="LKU2" s="1882"/>
      <c r="LKV2" s="1882"/>
      <c r="LKW2" s="1882"/>
      <c r="LKX2" s="1882"/>
      <c r="LKY2" s="1882"/>
      <c r="LKZ2" s="1882"/>
      <c r="LLA2" s="1882"/>
      <c r="LLB2" s="1882"/>
      <c r="LLC2" s="1882"/>
      <c r="LLD2" s="1882"/>
      <c r="LLE2" s="1882"/>
      <c r="LLF2" s="1882"/>
      <c r="LLG2" s="1882"/>
      <c r="LLH2" s="1882"/>
      <c r="LLI2" s="1882"/>
      <c r="LLJ2" s="1882"/>
      <c r="LLK2" s="1882"/>
      <c r="LLL2" s="1882"/>
      <c r="LLM2" s="1882"/>
      <c r="LLN2" s="1882"/>
      <c r="LLO2" s="1882"/>
      <c r="LLP2" s="1882"/>
      <c r="LLQ2" s="1882"/>
      <c r="LLR2" s="1882"/>
      <c r="LLS2" s="1882"/>
      <c r="LLT2" s="1882"/>
      <c r="LLU2" s="1882"/>
      <c r="LLV2" s="1882"/>
      <c r="LLW2" s="1882"/>
      <c r="LLX2" s="1882"/>
      <c r="LLY2" s="1882"/>
      <c r="LLZ2" s="1882"/>
      <c r="LMA2" s="1882"/>
      <c r="LMB2" s="1882"/>
      <c r="LMC2" s="1882"/>
      <c r="LMD2" s="1882"/>
      <c r="LME2" s="1882"/>
      <c r="LMF2" s="1882"/>
      <c r="LMG2" s="1882"/>
      <c r="LMH2" s="1882"/>
      <c r="LMI2" s="1882"/>
      <c r="LMJ2" s="1882"/>
      <c r="LMK2" s="1882"/>
      <c r="LML2" s="1882"/>
      <c r="LMM2" s="1882"/>
      <c r="LMN2" s="1882"/>
      <c r="LMO2" s="1882"/>
      <c r="LMP2" s="1882"/>
      <c r="LMQ2" s="1882"/>
      <c r="LMR2" s="1882"/>
      <c r="LMS2" s="1882"/>
      <c r="LMT2" s="1882"/>
      <c r="LMU2" s="1882"/>
      <c r="LMV2" s="1882"/>
      <c r="LMW2" s="1882"/>
      <c r="LMX2" s="1882"/>
      <c r="LMY2" s="1882"/>
      <c r="LMZ2" s="1882"/>
      <c r="LNA2" s="1882"/>
      <c r="LNB2" s="1882"/>
      <c r="LNC2" s="1882"/>
      <c r="LND2" s="1882"/>
      <c r="LNE2" s="1882"/>
      <c r="LNF2" s="1882"/>
      <c r="LNG2" s="1882"/>
      <c r="LNH2" s="1882"/>
      <c r="LNI2" s="1882"/>
      <c r="LNJ2" s="1882"/>
      <c r="LNK2" s="1882"/>
      <c r="LNL2" s="1882"/>
      <c r="LNM2" s="1882"/>
      <c r="LNN2" s="1882"/>
      <c r="LNO2" s="1882"/>
      <c r="LNP2" s="1882"/>
      <c r="LNQ2" s="1882"/>
      <c r="LNR2" s="1882"/>
      <c r="LNS2" s="1882"/>
      <c r="LNT2" s="1882"/>
      <c r="LNU2" s="1882"/>
      <c r="LNV2" s="1882"/>
      <c r="LNW2" s="1882"/>
      <c r="LNX2" s="1882"/>
      <c r="LNY2" s="1882"/>
      <c r="LNZ2" s="1882"/>
      <c r="LOA2" s="1882"/>
      <c r="LOB2" s="1882"/>
      <c r="LOC2" s="1882"/>
      <c r="LOD2" s="1882"/>
      <c r="LOE2" s="1882"/>
      <c r="LOF2" s="1882"/>
      <c r="LOG2" s="1882"/>
      <c r="LOH2" s="1882"/>
      <c r="LOI2" s="1882"/>
      <c r="LOJ2" s="1882"/>
      <c r="LOK2" s="1882"/>
      <c r="LOL2" s="1882"/>
      <c r="LOM2" s="1882"/>
      <c r="LON2" s="1882"/>
      <c r="LOO2" s="1882"/>
      <c r="LOP2" s="1882"/>
      <c r="LOQ2" s="1882"/>
      <c r="LOR2" s="1882"/>
      <c r="LOS2" s="1882"/>
      <c r="LOT2" s="1882"/>
      <c r="LOU2" s="1882"/>
      <c r="LOV2" s="1882"/>
      <c r="LOW2" s="1882"/>
      <c r="LOX2" s="1882"/>
      <c r="LOY2" s="1882"/>
      <c r="LOZ2" s="1882"/>
      <c r="LPA2" s="1882"/>
      <c r="LPB2" s="1882"/>
      <c r="LPC2" s="1882"/>
      <c r="LPD2" s="1882"/>
      <c r="LPE2" s="1882"/>
      <c r="LPF2" s="1882"/>
      <c r="LPG2" s="1882"/>
      <c r="LPH2" s="1882"/>
      <c r="LPI2" s="1882"/>
      <c r="LPJ2" s="1882"/>
      <c r="LPK2" s="1882"/>
      <c r="LPL2" s="1882"/>
      <c r="LPM2" s="1882"/>
      <c r="LPN2" s="1882"/>
      <c r="LPO2" s="1882"/>
      <c r="LPP2" s="1882"/>
      <c r="LPQ2" s="1882"/>
      <c r="LPR2" s="1882"/>
      <c r="LPS2" s="1882"/>
      <c r="LPT2" s="1882"/>
      <c r="LPU2" s="1882"/>
      <c r="LPV2" s="1882"/>
      <c r="LPW2" s="1882"/>
      <c r="LPX2" s="1882"/>
      <c r="LPY2" s="1882"/>
      <c r="LPZ2" s="1882"/>
      <c r="LQA2" s="1882"/>
      <c r="LQB2" s="1882"/>
      <c r="LQC2" s="1882"/>
      <c r="LQD2" s="1882"/>
      <c r="LQE2" s="1882"/>
      <c r="LQF2" s="1882"/>
      <c r="LQG2" s="1882"/>
      <c r="LQH2" s="1882"/>
      <c r="LQI2" s="1882"/>
      <c r="LQJ2" s="1882"/>
      <c r="LQK2" s="1882"/>
      <c r="LQL2" s="1882"/>
      <c r="LQM2" s="1882"/>
      <c r="LQN2" s="1882"/>
      <c r="LQO2" s="1882"/>
      <c r="LQP2" s="1882"/>
      <c r="LQQ2" s="1882"/>
      <c r="LQR2" s="1882"/>
      <c r="LQS2" s="1882"/>
      <c r="LQT2" s="1882"/>
      <c r="LQU2" s="1882"/>
      <c r="LQV2" s="1882"/>
      <c r="LQW2" s="1882"/>
      <c r="LQX2" s="1882"/>
      <c r="LQY2" s="1882"/>
      <c r="LQZ2" s="1882"/>
      <c r="LRA2" s="1882"/>
      <c r="LRB2" s="1882"/>
      <c r="LRC2" s="1882"/>
      <c r="LRD2" s="1882"/>
      <c r="LRE2" s="1882"/>
      <c r="LRF2" s="1882"/>
      <c r="LRG2" s="1882"/>
      <c r="LRH2" s="1882"/>
      <c r="LRI2" s="1882"/>
      <c r="LRJ2" s="1882"/>
      <c r="LRK2" s="1882"/>
      <c r="LRL2" s="1882"/>
      <c r="LRM2" s="1882"/>
      <c r="LRN2" s="1882"/>
      <c r="LRO2" s="1882"/>
      <c r="LRP2" s="1882"/>
      <c r="LRQ2" s="1882"/>
      <c r="LRR2" s="1882"/>
      <c r="LRS2" s="1882"/>
      <c r="LRT2" s="1882"/>
      <c r="LRU2" s="1882"/>
      <c r="LRV2" s="1882"/>
      <c r="LRW2" s="1882"/>
      <c r="LRX2" s="1882"/>
      <c r="LRY2" s="1882"/>
      <c r="LRZ2" s="1882"/>
      <c r="LSA2" s="1882"/>
      <c r="LSB2" s="1882"/>
      <c r="LSC2" s="1882"/>
      <c r="LSD2" s="1882"/>
      <c r="LSE2" s="1882"/>
      <c r="LSF2" s="1882"/>
      <c r="LSG2" s="1882"/>
      <c r="LSH2" s="1882"/>
      <c r="LSI2" s="1882"/>
      <c r="LSJ2" s="1882"/>
      <c r="LSK2" s="1882"/>
      <c r="LSL2" s="1882"/>
      <c r="LSM2" s="1882"/>
      <c r="LSN2" s="1882"/>
      <c r="LSO2" s="1882"/>
      <c r="LSP2" s="1882"/>
      <c r="LSQ2" s="1882"/>
      <c r="LSR2" s="1882"/>
      <c r="LSS2" s="1882"/>
      <c r="LST2" s="1882"/>
      <c r="LSU2" s="1882"/>
      <c r="LSV2" s="1882"/>
      <c r="LSW2" s="1882"/>
      <c r="LSX2" s="1882"/>
      <c r="LSY2" s="1882"/>
      <c r="LSZ2" s="1882"/>
      <c r="LTA2" s="1882"/>
      <c r="LTB2" s="1882"/>
      <c r="LTC2" s="1882"/>
      <c r="LTD2" s="1882"/>
      <c r="LTE2" s="1882"/>
      <c r="LTF2" s="1882"/>
      <c r="LTG2" s="1882"/>
      <c r="LTH2" s="1882"/>
      <c r="LTI2" s="1882"/>
      <c r="LTJ2" s="1882"/>
      <c r="LTK2" s="1882"/>
      <c r="LTL2" s="1882"/>
      <c r="LTM2" s="1882"/>
      <c r="LTN2" s="1882"/>
      <c r="LTO2" s="1882"/>
      <c r="LTP2" s="1882"/>
      <c r="LTQ2" s="1882"/>
      <c r="LTR2" s="1882"/>
      <c r="LTS2" s="1882"/>
      <c r="LTT2" s="1882"/>
      <c r="LTU2" s="1882"/>
      <c r="LTV2" s="1882"/>
      <c r="LTW2" s="1882"/>
      <c r="LTX2" s="1882"/>
      <c r="LTY2" s="1882"/>
      <c r="LTZ2" s="1882"/>
      <c r="LUA2" s="1882"/>
      <c r="LUB2" s="1882"/>
      <c r="LUC2" s="1882"/>
      <c r="LUD2" s="1882"/>
      <c r="LUE2" s="1882"/>
      <c r="LUF2" s="1882"/>
      <c r="LUG2" s="1882"/>
      <c r="LUH2" s="1882"/>
      <c r="LUI2" s="1882"/>
      <c r="LUJ2" s="1882"/>
      <c r="LUK2" s="1882"/>
      <c r="LUL2" s="1882"/>
      <c r="LUM2" s="1882"/>
      <c r="LUN2" s="1882"/>
      <c r="LUO2" s="1882"/>
      <c r="LUP2" s="1882"/>
      <c r="LUQ2" s="1882"/>
      <c r="LUR2" s="1882"/>
      <c r="LUS2" s="1882"/>
      <c r="LUT2" s="1882"/>
      <c r="LUU2" s="1882"/>
      <c r="LUV2" s="1882"/>
      <c r="LUW2" s="1882"/>
      <c r="LUX2" s="1882"/>
      <c r="LUY2" s="1882"/>
      <c r="LUZ2" s="1882"/>
      <c r="LVA2" s="1882"/>
      <c r="LVB2" s="1882"/>
      <c r="LVC2" s="1882"/>
      <c r="LVD2" s="1882"/>
      <c r="LVE2" s="1882"/>
      <c r="LVF2" s="1882"/>
      <c r="LVG2" s="1882"/>
      <c r="LVH2" s="1882"/>
      <c r="LVI2" s="1882"/>
      <c r="LVJ2" s="1882"/>
      <c r="LVK2" s="1882"/>
      <c r="LVL2" s="1882"/>
      <c r="LVM2" s="1882"/>
      <c r="LVN2" s="1882"/>
      <c r="LVO2" s="1882"/>
      <c r="LVP2" s="1882"/>
      <c r="LVQ2" s="1882"/>
      <c r="LVR2" s="1882"/>
      <c r="LVS2" s="1882"/>
      <c r="LVT2" s="1882"/>
      <c r="LVU2" s="1882"/>
      <c r="LVV2" s="1882"/>
      <c r="LVW2" s="1882"/>
      <c r="LVX2" s="1882"/>
      <c r="LVY2" s="1882"/>
      <c r="LVZ2" s="1882"/>
      <c r="LWA2" s="1882"/>
      <c r="LWB2" s="1882"/>
      <c r="LWC2" s="1882"/>
      <c r="LWD2" s="1882"/>
      <c r="LWE2" s="1882"/>
      <c r="LWF2" s="1882"/>
      <c r="LWG2" s="1882"/>
      <c r="LWH2" s="1882"/>
      <c r="LWI2" s="1882"/>
      <c r="LWJ2" s="1882"/>
      <c r="LWK2" s="1882"/>
      <c r="LWL2" s="1882"/>
      <c r="LWM2" s="1882"/>
      <c r="LWN2" s="1882"/>
      <c r="LWO2" s="1882"/>
      <c r="LWP2" s="1882"/>
      <c r="LWQ2" s="1882"/>
      <c r="LWR2" s="1882"/>
      <c r="LWS2" s="1882"/>
      <c r="LWT2" s="1882"/>
      <c r="LWU2" s="1882"/>
      <c r="LWV2" s="1882"/>
      <c r="LWW2" s="1882"/>
      <c r="LWX2" s="1882"/>
      <c r="LWY2" s="1882"/>
      <c r="LWZ2" s="1882"/>
      <c r="LXA2" s="1882"/>
      <c r="LXB2" s="1882"/>
      <c r="LXC2" s="1882"/>
      <c r="LXD2" s="1882"/>
      <c r="LXE2" s="1882"/>
      <c r="LXF2" s="1882"/>
      <c r="LXG2" s="1882"/>
      <c r="LXH2" s="1882"/>
      <c r="LXI2" s="1882"/>
      <c r="LXJ2" s="1882"/>
      <c r="LXK2" s="1882"/>
      <c r="LXL2" s="1882"/>
      <c r="LXM2" s="1882"/>
      <c r="LXN2" s="1882"/>
      <c r="LXO2" s="1882"/>
      <c r="LXP2" s="1882"/>
      <c r="LXQ2" s="1882"/>
      <c r="LXR2" s="1882"/>
      <c r="LXS2" s="1882"/>
      <c r="LXT2" s="1882"/>
      <c r="LXU2" s="1882"/>
      <c r="LXV2" s="1882"/>
      <c r="LXW2" s="1882"/>
      <c r="LXX2" s="1882"/>
      <c r="LXY2" s="1882"/>
      <c r="LXZ2" s="1882"/>
      <c r="LYA2" s="1882"/>
      <c r="LYB2" s="1882"/>
      <c r="LYC2" s="1882"/>
      <c r="LYD2" s="1882"/>
      <c r="LYE2" s="1882"/>
      <c r="LYF2" s="1882"/>
      <c r="LYG2" s="1882"/>
      <c r="LYH2" s="1882"/>
      <c r="LYI2" s="1882"/>
      <c r="LYJ2" s="1882"/>
      <c r="LYK2" s="1882"/>
      <c r="LYL2" s="1882"/>
      <c r="LYM2" s="1882"/>
      <c r="LYN2" s="1882"/>
      <c r="LYO2" s="1882"/>
      <c r="LYP2" s="1882"/>
      <c r="LYQ2" s="1882"/>
      <c r="LYR2" s="1882"/>
      <c r="LYS2" s="1882"/>
      <c r="LYT2" s="1882"/>
      <c r="LYU2" s="1882"/>
      <c r="LYV2" s="1882"/>
      <c r="LYW2" s="1882"/>
      <c r="LYX2" s="1882"/>
      <c r="LYY2" s="1882"/>
      <c r="LYZ2" s="1882"/>
      <c r="LZA2" s="1882"/>
      <c r="LZB2" s="1882"/>
      <c r="LZC2" s="1882"/>
      <c r="LZD2" s="1882"/>
      <c r="LZE2" s="1882"/>
      <c r="LZF2" s="1882"/>
      <c r="LZG2" s="1882"/>
      <c r="LZH2" s="1882"/>
      <c r="LZI2" s="1882"/>
      <c r="LZJ2" s="1882"/>
      <c r="LZK2" s="1882"/>
      <c r="LZL2" s="1882"/>
      <c r="LZM2" s="1882"/>
      <c r="LZN2" s="1882"/>
      <c r="LZO2" s="1882"/>
      <c r="LZP2" s="1882"/>
      <c r="LZQ2" s="1882"/>
      <c r="LZR2" s="1882"/>
      <c r="LZS2" s="1882"/>
      <c r="LZT2" s="1882"/>
      <c r="LZU2" s="1882"/>
      <c r="LZV2" s="1882"/>
      <c r="LZW2" s="1882"/>
      <c r="LZX2" s="1882"/>
      <c r="LZY2" s="1882"/>
      <c r="LZZ2" s="1882"/>
      <c r="MAA2" s="1882"/>
      <c r="MAB2" s="1882"/>
      <c r="MAC2" s="1882"/>
      <c r="MAD2" s="1882"/>
      <c r="MAE2" s="1882"/>
      <c r="MAF2" s="1882"/>
      <c r="MAG2" s="1882"/>
      <c r="MAH2" s="1882"/>
      <c r="MAI2" s="1882"/>
      <c r="MAJ2" s="1882"/>
      <c r="MAK2" s="1882"/>
      <c r="MAL2" s="1882"/>
      <c r="MAM2" s="1882"/>
      <c r="MAN2" s="1882"/>
      <c r="MAO2" s="1882"/>
      <c r="MAP2" s="1882"/>
      <c r="MAQ2" s="1882"/>
      <c r="MAR2" s="1882"/>
      <c r="MAS2" s="1882"/>
      <c r="MAT2" s="1882"/>
      <c r="MAU2" s="1882"/>
      <c r="MAV2" s="1882"/>
      <c r="MAW2" s="1882"/>
      <c r="MAX2" s="1882"/>
      <c r="MAY2" s="1882"/>
      <c r="MAZ2" s="1882"/>
      <c r="MBA2" s="1882"/>
      <c r="MBB2" s="1882"/>
      <c r="MBC2" s="1882"/>
      <c r="MBD2" s="1882"/>
      <c r="MBE2" s="1882"/>
      <c r="MBF2" s="1882"/>
      <c r="MBG2" s="1882"/>
      <c r="MBH2" s="1882"/>
      <c r="MBI2" s="1882"/>
      <c r="MBJ2" s="1882"/>
      <c r="MBK2" s="1882"/>
      <c r="MBL2" s="1882"/>
      <c r="MBM2" s="1882"/>
      <c r="MBN2" s="1882"/>
      <c r="MBO2" s="1882"/>
      <c r="MBP2" s="1882"/>
      <c r="MBQ2" s="1882"/>
      <c r="MBR2" s="1882"/>
      <c r="MBS2" s="1882"/>
      <c r="MBT2" s="1882"/>
      <c r="MBU2" s="1882"/>
      <c r="MBV2" s="1882"/>
      <c r="MBW2" s="1882"/>
      <c r="MBX2" s="1882"/>
      <c r="MBY2" s="1882"/>
      <c r="MBZ2" s="1882"/>
      <c r="MCA2" s="1882"/>
      <c r="MCB2" s="1882"/>
      <c r="MCC2" s="1882"/>
      <c r="MCD2" s="1882"/>
      <c r="MCE2" s="1882"/>
      <c r="MCF2" s="1882"/>
      <c r="MCG2" s="1882"/>
      <c r="MCH2" s="1882"/>
      <c r="MCI2" s="1882"/>
      <c r="MCJ2" s="1882"/>
      <c r="MCK2" s="1882"/>
      <c r="MCL2" s="1882"/>
      <c r="MCM2" s="1882"/>
      <c r="MCN2" s="1882"/>
      <c r="MCO2" s="1882"/>
      <c r="MCP2" s="1882"/>
      <c r="MCQ2" s="1882"/>
      <c r="MCR2" s="1882"/>
      <c r="MCS2" s="1882"/>
      <c r="MCT2" s="1882"/>
      <c r="MCU2" s="1882"/>
      <c r="MCV2" s="1882"/>
      <c r="MCW2" s="1882"/>
      <c r="MCX2" s="1882"/>
      <c r="MCY2" s="1882"/>
      <c r="MCZ2" s="1882"/>
      <c r="MDA2" s="1882"/>
      <c r="MDB2" s="1882"/>
      <c r="MDC2" s="1882"/>
      <c r="MDD2" s="1882"/>
      <c r="MDE2" s="1882"/>
      <c r="MDF2" s="1882"/>
      <c r="MDG2" s="1882"/>
      <c r="MDH2" s="1882"/>
      <c r="MDI2" s="1882"/>
      <c r="MDJ2" s="1882"/>
      <c r="MDK2" s="1882"/>
      <c r="MDL2" s="1882"/>
      <c r="MDM2" s="1882"/>
      <c r="MDN2" s="1882"/>
      <c r="MDO2" s="1882"/>
      <c r="MDP2" s="1882"/>
      <c r="MDQ2" s="1882"/>
      <c r="MDR2" s="1882"/>
      <c r="MDS2" s="1882"/>
      <c r="MDT2" s="1882"/>
      <c r="MDU2" s="1882"/>
      <c r="MDV2" s="1882"/>
      <c r="MDW2" s="1882"/>
      <c r="MDX2" s="1882"/>
      <c r="MDY2" s="1882"/>
      <c r="MDZ2" s="1882"/>
      <c r="MEA2" s="1882"/>
      <c r="MEB2" s="1882"/>
      <c r="MEC2" s="1882"/>
      <c r="MED2" s="1882"/>
      <c r="MEE2" s="1882"/>
      <c r="MEF2" s="1882"/>
      <c r="MEG2" s="1882"/>
      <c r="MEH2" s="1882"/>
      <c r="MEI2" s="1882"/>
      <c r="MEJ2" s="1882"/>
      <c r="MEK2" s="1882"/>
      <c r="MEL2" s="1882"/>
      <c r="MEM2" s="1882"/>
      <c r="MEN2" s="1882"/>
      <c r="MEO2" s="1882"/>
      <c r="MEP2" s="1882"/>
      <c r="MEQ2" s="1882"/>
      <c r="MER2" s="1882"/>
      <c r="MES2" s="1882"/>
      <c r="MET2" s="1882"/>
      <c r="MEU2" s="1882"/>
      <c r="MEV2" s="1882"/>
      <c r="MEW2" s="1882"/>
      <c r="MEX2" s="1882"/>
      <c r="MEY2" s="1882"/>
      <c r="MEZ2" s="1882"/>
      <c r="MFA2" s="1882"/>
      <c r="MFB2" s="1882"/>
      <c r="MFC2" s="1882"/>
      <c r="MFD2" s="1882"/>
      <c r="MFE2" s="1882"/>
      <c r="MFF2" s="1882"/>
      <c r="MFG2" s="1882"/>
      <c r="MFH2" s="1882"/>
      <c r="MFI2" s="1882"/>
      <c r="MFJ2" s="1882"/>
      <c r="MFK2" s="1882"/>
      <c r="MFL2" s="1882"/>
      <c r="MFM2" s="1882"/>
      <c r="MFN2" s="1882"/>
      <c r="MFO2" s="1882"/>
      <c r="MFP2" s="1882"/>
      <c r="MFQ2" s="1882"/>
      <c r="MFR2" s="1882"/>
      <c r="MFS2" s="1882"/>
      <c r="MFT2" s="1882"/>
      <c r="MFU2" s="1882"/>
      <c r="MFV2" s="1882"/>
      <c r="MFW2" s="1882"/>
      <c r="MFX2" s="1882"/>
      <c r="MFY2" s="1882"/>
      <c r="MFZ2" s="1882"/>
      <c r="MGA2" s="1882"/>
      <c r="MGB2" s="1882"/>
      <c r="MGC2" s="1882"/>
      <c r="MGD2" s="1882"/>
      <c r="MGE2" s="1882"/>
      <c r="MGF2" s="1882"/>
      <c r="MGG2" s="1882"/>
      <c r="MGH2" s="1882"/>
      <c r="MGI2" s="1882"/>
      <c r="MGJ2" s="1882"/>
      <c r="MGK2" s="1882"/>
      <c r="MGL2" s="1882"/>
      <c r="MGM2" s="1882"/>
      <c r="MGN2" s="1882"/>
      <c r="MGO2" s="1882"/>
      <c r="MGP2" s="1882"/>
      <c r="MGQ2" s="1882"/>
      <c r="MGR2" s="1882"/>
      <c r="MGS2" s="1882"/>
      <c r="MGT2" s="1882"/>
      <c r="MGU2" s="1882"/>
      <c r="MGV2" s="1882"/>
      <c r="MGW2" s="1882"/>
      <c r="MGX2" s="1882"/>
      <c r="MGY2" s="1882"/>
      <c r="MGZ2" s="1882"/>
      <c r="MHA2" s="1882"/>
      <c r="MHB2" s="1882"/>
      <c r="MHC2" s="1882"/>
      <c r="MHD2" s="1882"/>
      <c r="MHE2" s="1882"/>
      <c r="MHF2" s="1882"/>
      <c r="MHG2" s="1882"/>
      <c r="MHH2" s="1882"/>
      <c r="MHI2" s="1882"/>
      <c r="MHJ2" s="1882"/>
      <c r="MHK2" s="1882"/>
      <c r="MHL2" s="1882"/>
      <c r="MHM2" s="1882"/>
      <c r="MHN2" s="1882"/>
      <c r="MHO2" s="1882"/>
      <c r="MHP2" s="1882"/>
      <c r="MHQ2" s="1882"/>
      <c r="MHR2" s="1882"/>
      <c r="MHS2" s="1882"/>
      <c r="MHT2" s="1882"/>
      <c r="MHU2" s="1882"/>
      <c r="MHV2" s="1882"/>
      <c r="MHW2" s="1882"/>
      <c r="MHX2" s="1882"/>
      <c r="MHY2" s="1882"/>
      <c r="MHZ2" s="1882"/>
      <c r="MIA2" s="1882"/>
      <c r="MIB2" s="1882"/>
      <c r="MIC2" s="1882"/>
      <c r="MID2" s="1882"/>
      <c r="MIE2" s="1882"/>
      <c r="MIF2" s="1882"/>
      <c r="MIG2" s="1882"/>
      <c r="MIH2" s="1882"/>
      <c r="MII2" s="1882"/>
      <c r="MIJ2" s="1882"/>
      <c r="MIK2" s="1882"/>
      <c r="MIL2" s="1882"/>
      <c r="MIM2" s="1882"/>
      <c r="MIN2" s="1882"/>
      <c r="MIO2" s="1882"/>
      <c r="MIP2" s="1882"/>
      <c r="MIQ2" s="1882"/>
      <c r="MIR2" s="1882"/>
      <c r="MIS2" s="1882"/>
      <c r="MIT2" s="1882"/>
      <c r="MIU2" s="1882"/>
      <c r="MIV2" s="1882"/>
      <c r="MIW2" s="1882"/>
      <c r="MIX2" s="1882"/>
      <c r="MIY2" s="1882"/>
      <c r="MIZ2" s="1882"/>
      <c r="MJA2" s="1882"/>
      <c r="MJB2" s="1882"/>
      <c r="MJC2" s="1882"/>
      <c r="MJD2" s="1882"/>
      <c r="MJE2" s="1882"/>
      <c r="MJF2" s="1882"/>
      <c r="MJG2" s="1882"/>
      <c r="MJH2" s="1882"/>
      <c r="MJI2" s="1882"/>
      <c r="MJJ2" s="1882"/>
      <c r="MJK2" s="1882"/>
      <c r="MJL2" s="1882"/>
      <c r="MJM2" s="1882"/>
      <c r="MJN2" s="1882"/>
      <c r="MJO2" s="1882"/>
      <c r="MJP2" s="1882"/>
      <c r="MJQ2" s="1882"/>
      <c r="MJR2" s="1882"/>
      <c r="MJS2" s="1882"/>
      <c r="MJT2" s="1882"/>
      <c r="MJU2" s="1882"/>
      <c r="MJV2" s="1882"/>
      <c r="MJW2" s="1882"/>
      <c r="MJX2" s="1882"/>
      <c r="MJY2" s="1882"/>
      <c r="MJZ2" s="1882"/>
      <c r="MKA2" s="1882"/>
      <c r="MKB2" s="1882"/>
      <c r="MKC2" s="1882"/>
      <c r="MKD2" s="1882"/>
      <c r="MKE2" s="1882"/>
      <c r="MKF2" s="1882"/>
      <c r="MKG2" s="1882"/>
      <c r="MKH2" s="1882"/>
      <c r="MKI2" s="1882"/>
      <c r="MKJ2" s="1882"/>
      <c r="MKK2" s="1882"/>
      <c r="MKL2" s="1882"/>
      <c r="MKM2" s="1882"/>
      <c r="MKN2" s="1882"/>
      <c r="MKO2" s="1882"/>
      <c r="MKP2" s="1882"/>
      <c r="MKQ2" s="1882"/>
      <c r="MKR2" s="1882"/>
      <c r="MKS2" s="1882"/>
      <c r="MKT2" s="1882"/>
      <c r="MKU2" s="1882"/>
      <c r="MKV2" s="1882"/>
      <c r="MKW2" s="1882"/>
      <c r="MKX2" s="1882"/>
      <c r="MKY2" s="1882"/>
      <c r="MKZ2" s="1882"/>
      <c r="MLA2" s="1882"/>
      <c r="MLB2" s="1882"/>
      <c r="MLC2" s="1882"/>
      <c r="MLD2" s="1882"/>
      <c r="MLE2" s="1882"/>
      <c r="MLF2" s="1882"/>
      <c r="MLG2" s="1882"/>
      <c r="MLH2" s="1882"/>
      <c r="MLI2" s="1882"/>
      <c r="MLJ2" s="1882"/>
      <c r="MLK2" s="1882"/>
      <c r="MLL2" s="1882"/>
      <c r="MLM2" s="1882"/>
      <c r="MLN2" s="1882"/>
      <c r="MLO2" s="1882"/>
      <c r="MLP2" s="1882"/>
      <c r="MLQ2" s="1882"/>
      <c r="MLR2" s="1882"/>
      <c r="MLS2" s="1882"/>
      <c r="MLT2" s="1882"/>
      <c r="MLU2" s="1882"/>
      <c r="MLV2" s="1882"/>
      <c r="MLW2" s="1882"/>
      <c r="MLX2" s="1882"/>
      <c r="MLY2" s="1882"/>
      <c r="MLZ2" s="1882"/>
      <c r="MMA2" s="1882"/>
      <c r="MMB2" s="1882"/>
      <c r="MMC2" s="1882"/>
      <c r="MMD2" s="1882"/>
      <c r="MME2" s="1882"/>
      <c r="MMF2" s="1882"/>
      <c r="MMG2" s="1882"/>
      <c r="MMH2" s="1882"/>
      <c r="MMI2" s="1882"/>
      <c r="MMJ2" s="1882"/>
      <c r="MMK2" s="1882"/>
      <c r="MML2" s="1882"/>
      <c r="MMM2" s="1882"/>
      <c r="MMN2" s="1882"/>
      <c r="MMO2" s="1882"/>
      <c r="MMP2" s="1882"/>
      <c r="MMQ2" s="1882"/>
      <c r="MMR2" s="1882"/>
      <c r="MMS2" s="1882"/>
      <c r="MMT2" s="1882"/>
      <c r="MMU2" s="1882"/>
      <c r="MMV2" s="1882"/>
      <c r="MMW2" s="1882"/>
      <c r="MMX2" s="1882"/>
      <c r="MMY2" s="1882"/>
      <c r="MMZ2" s="1882"/>
      <c r="MNA2" s="1882"/>
      <c r="MNB2" s="1882"/>
      <c r="MNC2" s="1882"/>
      <c r="MND2" s="1882"/>
      <c r="MNE2" s="1882"/>
      <c r="MNF2" s="1882"/>
      <c r="MNG2" s="1882"/>
      <c r="MNH2" s="1882"/>
      <c r="MNI2" s="1882"/>
      <c r="MNJ2" s="1882"/>
      <c r="MNK2" s="1882"/>
      <c r="MNL2" s="1882"/>
      <c r="MNM2" s="1882"/>
      <c r="MNN2" s="1882"/>
      <c r="MNO2" s="1882"/>
      <c r="MNP2" s="1882"/>
      <c r="MNQ2" s="1882"/>
      <c r="MNR2" s="1882"/>
      <c r="MNS2" s="1882"/>
      <c r="MNT2" s="1882"/>
      <c r="MNU2" s="1882"/>
      <c r="MNV2" s="1882"/>
      <c r="MNW2" s="1882"/>
      <c r="MNX2" s="1882"/>
      <c r="MNY2" s="1882"/>
      <c r="MNZ2" s="1882"/>
      <c r="MOA2" s="1882"/>
      <c r="MOB2" s="1882"/>
      <c r="MOC2" s="1882"/>
      <c r="MOD2" s="1882"/>
      <c r="MOE2" s="1882"/>
      <c r="MOF2" s="1882"/>
      <c r="MOG2" s="1882"/>
      <c r="MOH2" s="1882"/>
      <c r="MOI2" s="1882"/>
      <c r="MOJ2" s="1882"/>
      <c r="MOK2" s="1882"/>
      <c r="MOL2" s="1882"/>
      <c r="MOM2" s="1882"/>
      <c r="MON2" s="1882"/>
      <c r="MOO2" s="1882"/>
      <c r="MOP2" s="1882"/>
      <c r="MOQ2" s="1882"/>
      <c r="MOR2" s="1882"/>
      <c r="MOS2" s="1882"/>
      <c r="MOT2" s="1882"/>
      <c r="MOU2" s="1882"/>
      <c r="MOV2" s="1882"/>
      <c r="MOW2" s="1882"/>
      <c r="MOX2" s="1882"/>
      <c r="MOY2" s="1882"/>
      <c r="MOZ2" s="1882"/>
      <c r="MPA2" s="1882"/>
      <c r="MPB2" s="1882"/>
      <c r="MPC2" s="1882"/>
      <c r="MPD2" s="1882"/>
      <c r="MPE2" s="1882"/>
      <c r="MPF2" s="1882"/>
      <c r="MPG2" s="1882"/>
      <c r="MPH2" s="1882"/>
      <c r="MPI2" s="1882"/>
      <c r="MPJ2" s="1882"/>
      <c r="MPK2" s="1882"/>
      <c r="MPL2" s="1882"/>
      <c r="MPM2" s="1882"/>
      <c r="MPN2" s="1882"/>
      <c r="MPO2" s="1882"/>
      <c r="MPP2" s="1882"/>
      <c r="MPQ2" s="1882"/>
      <c r="MPR2" s="1882"/>
      <c r="MPS2" s="1882"/>
      <c r="MPT2" s="1882"/>
      <c r="MPU2" s="1882"/>
      <c r="MPV2" s="1882"/>
      <c r="MPW2" s="1882"/>
      <c r="MPX2" s="1882"/>
      <c r="MPY2" s="1882"/>
      <c r="MPZ2" s="1882"/>
      <c r="MQA2" s="1882"/>
      <c r="MQB2" s="1882"/>
      <c r="MQC2" s="1882"/>
      <c r="MQD2" s="1882"/>
      <c r="MQE2" s="1882"/>
      <c r="MQF2" s="1882"/>
      <c r="MQG2" s="1882"/>
      <c r="MQH2" s="1882"/>
      <c r="MQI2" s="1882"/>
      <c r="MQJ2" s="1882"/>
      <c r="MQK2" s="1882"/>
      <c r="MQL2" s="1882"/>
      <c r="MQM2" s="1882"/>
      <c r="MQN2" s="1882"/>
      <c r="MQO2" s="1882"/>
      <c r="MQP2" s="1882"/>
      <c r="MQQ2" s="1882"/>
      <c r="MQR2" s="1882"/>
      <c r="MQS2" s="1882"/>
      <c r="MQT2" s="1882"/>
      <c r="MQU2" s="1882"/>
      <c r="MQV2" s="1882"/>
      <c r="MQW2" s="1882"/>
      <c r="MQX2" s="1882"/>
      <c r="MQY2" s="1882"/>
      <c r="MQZ2" s="1882"/>
      <c r="MRA2" s="1882"/>
      <c r="MRB2" s="1882"/>
      <c r="MRC2" s="1882"/>
      <c r="MRD2" s="1882"/>
      <c r="MRE2" s="1882"/>
      <c r="MRF2" s="1882"/>
      <c r="MRG2" s="1882"/>
      <c r="MRH2" s="1882"/>
      <c r="MRI2" s="1882"/>
      <c r="MRJ2" s="1882"/>
      <c r="MRK2" s="1882"/>
      <c r="MRL2" s="1882"/>
      <c r="MRM2" s="1882"/>
      <c r="MRN2" s="1882"/>
      <c r="MRO2" s="1882"/>
      <c r="MRP2" s="1882"/>
      <c r="MRQ2" s="1882"/>
      <c r="MRR2" s="1882"/>
      <c r="MRS2" s="1882"/>
      <c r="MRT2" s="1882"/>
      <c r="MRU2" s="1882"/>
      <c r="MRV2" s="1882"/>
      <c r="MRW2" s="1882"/>
      <c r="MRX2" s="1882"/>
      <c r="MRY2" s="1882"/>
      <c r="MRZ2" s="1882"/>
      <c r="MSA2" s="1882"/>
      <c r="MSB2" s="1882"/>
      <c r="MSC2" s="1882"/>
      <c r="MSD2" s="1882"/>
      <c r="MSE2" s="1882"/>
      <c r="MSF2" s="1882"/>
      <c r="MSG2" s="1882"/>
      <c r="MSH2" s="1882"/>
      <c r="MSI2" s="1882"/>
      <c r="MSJ2" s="1882"/>
      <c r="MSK2" s="1882"/>
      <c r="MSL2" s="1882"/>
      <c r="MSM2" s="1882"/>
      <c r="MSN2" s="1882"/>
      <c r="MSO2" s="1882"/>
      <c r="MSP2" s="1882"/>
      <c r="MSQ2" s="1882"/>
      <c r="MSR2" s="1882"/>
      <c r="MSS2" s="1882"/>
      <c r="MST2" s="1882"/>
      <c r="MSU2" s="1882"/>
      <c r="MSV2" s="1882"/>
      <c r="MSW2" s="1882"/>
      <c r="MSX2" s="1882"/>
      <c r="MSY2" s="1882"/>
      <c r="MSZ2" s="1882"/>
      <c r="MTA2" s="1882"/>
      <c r="MTB2" s="1882"/>
      <c r="MTC2" s="1882"/>
      <c r="MTD2" s="1882"/>
      <c r="MTE2" s="1882"/>
      <c r="MTF2" s="1882"/>
      <c r="MTG2" s="1882"/>
      <c r="MTH2" s="1882"/>
      <c r="MTI2" s="1882"/>
      <c r="MTJ2" s="1882"/>
      <c r="MTK2" s="1882"/>
      <c r="MTL2" s="1882"/>
      <c r="MTM2" s="1882"/>
      <c r="MTN2" s="1882"/>
      <c r="MTO2" s="1882"/>
      <c r="MTP2" s="1882"/>
      <c r="MTQ2" s="1882"/>
      <c r="MTR2" s="1882"/>
      <c r="MTS2" s="1882"/>
      <c r="MTT2" s="1882"/>
      <c r="MTU2" s="1882"/>
      <c r="MTV2" s="1882"/>
      <c r="MTW2" s="1882"/>
      <c r="MTX2" s="1882"/>
      <c r="MTY2" s="1882"/>
      <c r="MTZ2" s="1882"/>
      <c r="MUA2" s="1882"/>
      <c r="MUB2" s="1882"/>
      <c r="MUC2" s="1882"/>
      <c r="MUD2" s="1882"/>
      <c r="MUE2" s="1882"/>
      <c r="MUF2" s="1882"/>
      <c r="MUG2" s="1882"/>
      <c r="MUH2" s="1882"/>
      <c r="MUI2" s="1882"/>
      <c r="MUJ2" s="1882"/>
      <c r="MUK2" s="1882"/>
      <c r="MUL2" s="1882"/>
      <c r="MUM2" s="1882"/>
      <c r="MUN2" s="1882"/>
      <c r="MUO2" s="1882"/>
      <c r="MUP2" s="1882"/>
      <c r="MUQ2" s="1882"/>
      <c r="MUR2" s="1882"/>
      <c r="MUS2" s="1882"/>
      <c r="MUT2" s="1882"/>
      <c r="MUU2" s="1882"/>
      <c r="MUV2" s="1882"/>
      <c r="MUW2" s="1882"/>
      <c r="MUX2" s="1882"/>
      <c r="MUY2" s="1882"/>
      <c r="MUZ2" s="1882"/>
      <c r="MVA2" s="1882"/>
      <c r="MVB2" s="1882"/>
      <c r="MVC2" s="1882"/>
      <c r="MVD2" s="1882"/>
      <c r="MVE2" s="1882"/>
      <c r="MVF2" s="1882"/>
      <c r="MVG2" s="1882"/>
      <c r="MVH2" s="1882"/>
      <c r="MVI2" s="1882"/>
      <c r="MVJ2" s="1882"/>
      <c r="MVK2" s="1882"/>
      <c r="MVL2" s="1882"/>
      <c r="MVM2" s="1882"/>
      <c r="MVN2" s="1882"/>
      <c r="MVO2" s="1882"/>
      <c r="MVP2" s="1882"/>
      <c r="MVQ2" s="1882"/>
      <c r="MVR2" s="1882"/>
      <c r="MVS2" s="1882"/>
      <c r="MVT2" s="1882"/>
      <c r="MVU2" s="1882"/>
      <c r="MVV2" s="1882"/>
      <c r="MVW2" s="1882"/>
      <c r="MVX2" s="1882"/>
      <c r="MVY2" s="1882"/>
      <c r="MVZ2" s="1882"/>
      <c r="MWA2" s="1882"/>
      <c r="MWB2" s="1882"/>
      <c r="MWC2" s="1882"/>
      <c r="MWD2" s="1882"/>
      <c r="MWE2" s="1882"/>
      <c r="MWF2" s="1882"/>
      <c r="MWG2" s="1882"/>
      <c r="MWH2" s="1882"/>
      <c r="MWI2" s="1882"/>
      <c r="MWJ2" s="1882"/>
      <c r="MWK2" s="1882"/>
      <c r="MWL2" s="1882"/>
      <c r="MWM2" s="1882"/>
      <c r="MWN2" s="1882"/>
      <c r="MWO2" s="1882"/>
      <c r="MWP2" s="1882"/>
      <c r="MWQ2" s="1882"/>
      <c r="MWR2" s="1882"/>
      <c r="MWS2" s="1882"/>
      <c r="MWT2" s="1882"/>
      <c r="MWU2" s="1882"/>
      <c r="MWV2" s="1882"/>
      <c r="MWW2" s="1882"/>
      <c r="MWX2" s="1882"/>
      <c r="MWY2" s="1882"/>
      <c r="MWZ2" s="1882"/>
      <c r="MXA2" s="1882"/>
      <c r="MXB2" s="1882"/>
      <c r="MXC2" s="1882"/>
      <c r="MXD2" s="1882"/>
      <c r="MXE2" s="1882"/>
      <c r="MXF2" s="1882"/>
      <c r="MXG2" s="1882"/>
      <c r="MXH2" s="1882"/>
      <c r="MXI2" s="1882"/>
      <c r="MXJ2" s="1882"/>
      <c r="MXK2" s="1882"/>
      <c r="MXL2" s="1882"/>
      <c r="MXM2" s="1882"/>
      <c r="MXN2" s="1882"/>
      <c r="MXO2" s="1882"/>
      <c r="MXP2" s="1882"/>
      <c r="MXQ2" s="1882"/>
      <c r="MXR2" s="1882"/>
      <c r="MXS2" s="1882"/>
      <c r="MXT2" s="1882"/>
      <c r="MXU2" s="1882"/>
      <c r="MXV2" s="1882"/>
      <c r="MXW2" s="1882"/>
      <c r="MXX2" s="1882"/>
      <c r="MXY2" s="1882"/>
      <c r="MXZ2" s="1882"/>
      <c r="MYA2" s="1882"/>
      <c r="MYB2" s="1882"/>
      <c r="MYC2" s="1882"/>
      <c r="MYD2" s="1882"/>
      <c r="MYE2" s="1882"/>
      <c r="MYF2" s="1882"/>
      <c r="MYG2" s="1882"/>
      <c r="MYH2" s="1882"/>
      <c r="MYI2" s="1882"/>
      <c r="MYJ2" s="1882"/>
      <c r="MYK2" s="1882"/>
      <c r="MYL2" s="1882"/>
      <c r="MYM2" s="1882"/>
      <c r="MYN2" s="1882"/>
      <c r="MYO2" s="1882"/>
      <c r="MYP2" s="1882"/>
      <c r="MYQ2" s="1882"/>
      <c r="MYR2" s="1882"/>
      <c r="MYS2" s="1882"/>
      <c r="MYT2" s="1882"/>
      <c r="MYU2" s="1882"/>
      <c r="MYV2" s="1882"/>
      <c r="MYW2" s="1882"/>
      <c r="MYX2" s="1882"/>
      <c r="MYY2" s="1882"/>
      <c r="MYZ2" s="1882"/>
      <c r="MZA2" s="1882"/>
      <c r="MZB2" s="1882"/>
      <c r="MZC2" s="1882"/>
      <c r="MZD2" s="1882"/>
      <c r="MZE2" s="1882"/>
      <c r="MZF2" s="1882"/>
      <c r="MZG2" s="1882"/>
      <c r="MZH2" s="1882"/>
      <c r="MZI2" s="1882"/>
      <c r="MZJ2" s="1882"/>
      <c r="MZK2" s="1882"/>
      <c r="MZL2" s="1882"/>
      <c r="MZM2" s="1882"/>
      <c r="MZN2" s="1882"/>
      <c r="MZO2" s="1882"/>
      <c r="MZP2" s="1882"/>
      <c r="MZQ2" s="1882"/>
      <c r="MZR2" s="1882"/>
      <c r="MZS2" s="1882"/>
      <c r="MZT2" s="1882"/>
      <c r="MZU2" s="1882"/>
      <c r="MZV2" s="1882"/>
      <c r="MZW2" s="1882"/>
      <c r="MZX2" s="1882"/>
      <c r="MZY2" s="1882"/>
      <c r="MZZ2" s="1882"/>
      <c r="NAA2" s="1882"/>
      <c r="NAB2" s="1882"/>
      <c r="NAC2" s="1882"/>
      <c r="NAD2" s="1882"/>
      <c r="NAE2" s="1882"/>
      <c r="NAF2" s="1882"/>
      <c r="NAG2" s="1882"/>
      <c r="NAH2" s="1882"/>
      <c r="NAI2" s="1882"/>
      <c r="NAJ2" s="1882"/>
      <c r="NAK2" s="1882"/>
      <c r="NAL2" s="1882"/>
      <c r="NAM2" s="1882"/>
      <c r="NAN2" s="1882"/>
      <c r="NAO2" s="1882"/>
      <c r="NAP2" s="1882"/>
      <c r="NAQ2" s="1882"/>
      <c r="NAR2" s="1882"/>
      <c r="NAS2" s="1882"/>
      <c r="NAT2" s="1882"/>
      <c r="NAU2" s="1882"/>
      <c r="NAV2" s="1882"/>
      <c r="NAW2" s="1882"/>
      <c r="NAX2" s="1882"/>
      <c r="NAY2" s="1882"/>
      <c r="NAZ2" s="1882"/>
      <c r="NBA2" s="1882"/>
      <c r="NBB2" s="1882"/>
      <c r="NBC2" s="1882"/>
      <c r="NBD2" s="1882"/>
      <c r="NBE2" s="1882"/>
      <c r="NBF2" s="1882"/>
      <c r="NBG2" s="1882"/>
      <c r="NBH2" s="1882"/>
      <c r="NBI2" s="1882"/>
      <c r="NBJ2" s="1882"/>
      <c r="NBK2" s="1882"/>
      <c r="NBL2" s="1882"/>
      <c r="NBM2" s="1882"/>
      <c r="NBN2" s="1882"/>
      <c r="NBO2" s="1882"/>
      <c r="NBP2" s="1882"/>
      <c r="NBQ2" s="1882"/>
      <c r="NBR2" s="1882"/>
      <c r="NBS2" s="1882"/>
      <c r="NBT2" s="1882"/>
      <c r="NBU2" s="1882"/>
      <c r="NBV2" s="1882"/>
      <c r="NBW2" s="1882"/>
      <c r="NBX2" s="1882"/>
      <c r="NBY2" s="1882"/>
      <c r="NBZ2" s="1882"/>
      <c r="NCA2" s="1882"/>
      <c r="NCB2" s="1882"/>
      <c r="NCC2" s="1882"/>
      <c r="NCD2" s="1882"/>
      <c r="NCE2" s="1882"/>
      <c r="NCF2" s="1882"/>
      <c r="NCG2" s="1882"/>
      <c r="NCH2" s="1882"/>
      <c r="NCI2" s="1882"/>
      <c r="NCJ2" s="1882"/>
      <c r="NCK2" s="1882"/>
      <c r="NCL2" s="1882"/>
      <c r="NCM2" s="1882"/>
      <c r="NCN2" s="1882"/>
      <c r="NCO2" s="1882"/>
      <c r="NCP2" s="1882"/>
      <c r="NCQ2" s="1882"/>
      <c r="NCR2" s="1882"/>
      <c r="NCS2" s="1882"/>
      <c r="NCT2" s="1882"/>
      <c r="NCU2" s="1882"/>
      <c r="NCV2" s="1882"/>
      <c r="NCW2" s="1882"/>
      <c r="NCX2" s="1882"/>
      <c r="NCY2" s="1882"/>
      <c r="NCZ2" s="1882"/>
      <c r="NDA2" s="1882"/>
      <c r="NDB2" s="1882"/>
      <c r="NDC2" s="1882"/>
      <c r="NDD2" s="1882"/>
      <c r="NDE2" s="1882"/>
      <c r="NDF2" s="1882"/>
      <c r="NDG2" s="1882"/>
      <c r="NDH2" s="1882"/>
      <c r="NDI2" s="1882"/>
      <c r="NDJ2" s="1882"/>
      <c r="NDK2" s="1882"/>
      <c r="NDL2" s="1882"/>
      <c r="NDM2" s="1882"/>
      <c r="NDN2" s="1882"/>
      <c r="NDO2" s="1882"/>
      <c r="NDP2" s="1882"/>
      <c r="NDQ2" s="1882"/>
      <c r="NDR2" s="1882"/>
      <c r="NDS2" s="1882"/>
      <c r="NDT2" s="1882"/>
      <c r="NDU2" s="1882"/>
      <c r="NDV2" s="1882"/>
      <c r="NDW2" s="1882"/>
      <c r="NDX2" s="1882"/>
      <c r="NDY2" s="1882"/>
      <c r="NDZ2" s="1882"/>
      <c r="NEA2" s="1882"/>
      <c r="NEB2" s="1882"/>
      <c r="NEC2" s="1882"/>
      <c r="NED2" s="1882"/>
      <c r="NEE2" s="1882"/>
      <c r="NEF2" s="1882"/>
      <c r="NEG2" s="1882"/>
      <c r="NEH2" s="1882"/>
      <c r="NEI2" s="1882"/>
      <c r="NEJ2" s="1882"/>
      <c r="NEK2" s="1882"/>
      <c r="NEL2" s="1882"/>
      <c r="NEM2" s="1882"/>
      <c r="NEN2" s="1882"/>
      <c r="NEO2" s="1882"/>
      <c r="NEP2" s="1882"/>
      <c r="NEQ2" s="1882"/>
      <c r="NER2" s="1882"/>
      <c r="NES2" s="1882"/>
      <c r="NET2" s="1882"/>
      <c r="NEU2" s="1882"/>
      <c r="NEV2" s="1882"/>
      <c r="NEW2" s="1882"/>
      <c r="NEX2" s="1882"/>
      <c r="NEY2" s="1882"/>
      <c r="NEZ2" s="1882"/>
      <c r="NFA2" s="1882"/>
      <c r="NFB2" s="1882"/>
      <c r="NFC2" s="1882"/>
      <c r="NFD2" s="1882"/>
      <c r="NFE2" s="1882"/>
      <c r="NFF2" s="1882"/>
      <c r="NFG2" s="1882"/>
      <c r="NFH2" s="1882"/>
      <c r="NFI2" s="1882"/>
      <c r="NFJ2" s="1882"/>
      <c r="NFK2" s="1882"/>
      <c r="NFL2" s="1882"/>
      <c r="NFM2" s="1882"/>
      <c r="NFN2" s="1882"/>
      <c r="NFO2" s="1882"/>
      <c r="NFP2" s="1882"/>
      <c r="NFQ2" s="1882"/>
      <c r="NFR2" s="1882"/>
      <c r="NFS2" s="1882"/>
      <c r="NFT2" s="1882"/>
      <c r="NFU2" s="1882"/>
      <c r="NFV2" s="1882"/>
      <c r="NFW2" s="1882"/>
      <c r="NFX2" s="1882"/>
      <c r="NFY2" s="1882"/>
      <c r="NFZ2" s="1882"/>
      <c r="NGA2" s="1882"/>
      <c r="NGB2" s="1882"/>
      <c r="NGC2" s="1882"/>
      <c r="NGD2" s="1882"/>
      <c r="NGE2" s="1882"/>
      <c r="NGF2" s="1882"/>
      <c r="NGG2" s="1882"/>
      <c r="NGH2" s="1882"/>
      <c r="NGI2" s="1882"/>
      <c r="NGJ2" s="1882"/>
      <c r="NGK2" s="1882"/>
      <c r="NGL2" s="1882"/>
      <c r="NGM2" s="1882"/>
      <c r="NGN2" s="1882"/>
      <c r="NGO2" s="1882"/>
      <c r="NGP2" s="1882"/>
      <c r="NGQ2" s="1882"/>
      <c r="NGR2" s="1882"/>
      <c r="NGS2" s="1882"/>
      <c r="NGT2" s="1882"/>
      <c r="NGU2" s="1882"/>
      <c r="NGV2" s="1882"/>
      <c r="NGW2" s="1882"/>
      <c r="NGX2" s="1882"/>
      <c r="NGY2" s="1882"/>
      <c r="NGZ2" s="1882"/>
      <c r="NHA2" s="1882"/>
      <c r="NHB2" s="1882"/>
      <c r="NHC2" s="1882"/>
      <c r="NHD2" s="1882"/>
      <c r="NHE2" s="1882"/>
      <c r="NHF2" s="1882"/>
      <c r="NHG2" s="1882"/>
      <c r="NHH2" s="1882"/>
      <c r="NHI2" s="1882"/>
      <c r="NHJ2" s="1882"/>
      <c r="NHK2" s="1882"/>
      <c r="NHL2" s="1882"/>
      <c r="NHM2" s="1882"/>
      <c r="NHN2" s="1882"/>
      <c r="NHO2" s="1882"/>
      <c r="NHP2" s="1882"/>
      <c r="NHQ2" s="1882"/>
      <c r="NHR2" s="1882"/>
      <c r="NHS2" s="1882"/>
      <c r="NHT2" s="1882"/>
      <c r="NHU2" s="1882"/>
      <c r="NHV2" s="1882"/>
      <c r="NHW2" s="1882"/>
      <c r="NHX2" s="1882"/>
      <c r="NHY2" s="1882"/>
      <c r="NHZ2" s="1882"/>
      <c r="NIA2" s="1882"/>
      <c r="NIB2" s="1882"/>
      <c r="NIC2" s="1882"/>
      <c r="NID2" s="1882"/>
      <c r="NIE2" s="1882"/>
      <c r="NIF2" s="1882"/>
      <c r="NIG2" s="1882"/>
      <c r="NIH2" s="1882"/>
      <c r="NII2" s="1882"/>
      <c r="NIJ2" s="1882"/>
      <c r="NIK2" s="1882"/>
      <c r="NIL2" s="1882"/>
      <c r="NIM2" s="1882"/>
      <c r="NIN2" s="1882"/>
      <c r="NIO2" s="1882"/>
      <c r="NIP2" s="1882"/>
      <c r="NIQ2" s="1882"/>
      <c r="NIR2" s="1882"/>
      <c r="NIS2" s="1882"/>
      <c r="NIT2" s="1882"/>
      <c r="NIU2" s="1882"/>
      <c r="NIV2" s="1882"/>
      <c r="NIW2" s="1882"/>
      <c r="NIX2" s="1882"/>
      <c r="NIY2" s="1882"/>
      <c r="NIZ2" s="1882"/>
      <c r="NJA2" s="1882"/>
      <c r="NJB2" s="1882"/>
      <c r="NJC2" s="1882"/>
      <c r="NJD2" s="1882"/>
      <c r="NJE2" s="1882"/>
      <c r="NJF2" s="1882"/>
      <c r="NJG2" s="1882"/>
      <c r="NJH2" s="1882"/>
      <c r="NJI2" s="1882"/>
      <c r="NJJ2" s="1882"/>
      <c r="NJK2" s="1882"/>
      <c r="NJL2" s="1882"/>
      <c r="NJM2" s="1882"/>
      <c r="NJN2" s="1882"/>
      <c r="NJO2" s="1882"/>
      <c r="NJP2" s="1882"/>
      <c r="NJQ2" s="1882"/>
      <c r="NJR2" s="1882"/>
      <c r="NJS2" s="1882"/>
      <c r="NJT2" s="1882"/>
      <c r="NJU2" s="1882"/>
      <c r="NJV2" s="1882"/>
      <c r="NJW2" s="1882"/>
      <c r="NJX2" s="1882"/>
      <c r="NJY2" s="1882"/>
      <c r="NJZ2" s="1882"/>
      <c r="NKA2" s="1882"/>
      <c r="NKB2" s="1882"/>
      <c r="NKC2" s="1882"/>
      <c r="NKD2" s="1882"/>
      <c r="NKE2" s="1882"/>
      <c r="NKF2" s="1882"/>
      <c r="NKG2" s="1882"/>
      <c r="NKH2" s="1882"/>
      <c r="NKI2" s="1882"/>
      <c r="NKJ2" s="1882"/>
      <c r="NKK2" s="1882"/>
      <c r="NKL2" s="1882"/>
      <c r="NKM2" s="1882"/>
      <c r="NKN2" s="1882"/>
      <c r="NKO2" s="1882"/>
      <c r="NKP2" s="1882"/>
      <c r="NKQ2" s="1882"/>
      <c r="NKR2" s="1882"/>
      <c r="NKS2" s="1882"/>
      <c r="NKT2" s="1882"/>
      <c r="NKU2" s="1882"/>
      <c r="NKV2" s="1882"/>
      <c r="NKW2" s="1882"/>
      <c r="NKX2" s="1882"/>
      <c r="NKY2" s="1882"/>
      <c r="NKZ2" s="1882"/>
      <c r="NLA2" s="1882"/>
      <c r="NLB2" s="1882"/>
      <c r="NLC2" s="1882"/>
      <c r="NLD2" s="1882"/>
      <c r="NLE2" s="1882"/>
      <c r="NLF2" s="1882"/>
      <c r="NLG2" s="1882"/>
      <c r="NLH2" s="1882"/>
      <c r="NLI2" s="1882"/>
      <c r="NLJ2" s="1882"/>
      <c r="NLK2" s="1882"/>
      <c r="NLL2" s="1882"/>
      <c r="NLM2" s="1882"/>
      <c r="NLN2" s="1882"/>
      <c r="NLO2" s="1882"/>
      <c r="NLP2" s="1882"/>
      <c r="NLQ2" s="1882"/>
      <c r="NLR2" s="1882"/>
      <c r="NLS2" s="1882"/>
      <c r="NLT2" s="1882"/>
      <c r="NLU2" s="1882"/>
      <c r="NLV2" s="1882"/>
      <c r="NLW2" s="1882"/>
      <c r="NLX2" s="1882"/>
      <c r="NLY2" s="1882"/>
      <c r="NLZ2" s="1882"/>
      <c r="NMA2" s="1882"/>
      <c r="NMB2" s="1882"/>
      <c r="NMC2" s="1882"/>
      <c r="NMD2" s="1882"/>
      <c r="NME2" s="1882"/>
      <c r="NMF2" s="1882"/>
      <c r="NMG2" s="1882"/>
      <c r="NMH2" s="1882"/>
      <c r="NMI2" s="1882"/>
      <c r="NMJ2" s="1882"/>
      <c r="NMK2" s="1882"/>
      <c r="NML2" s="1882"/>
      <c r="NMM2" s="1882"/>
      <c r="NMN2" s="1882"/>
      <c r="NMO2" s="1882"/>
      <c r="NMP2" s="1882"/>
      <c r="NMQ2" s="1882"/>
      <c r="NMR2" s="1882"/>
      <c r="NMS2" s="1882"/>
      <c r="NMT2" s="1882"/>
      <c r="NMU2" s="1882"/>
      <c r="NMV2" s="1882"/>
      <c r="NMW2" s="1882"/>
      <c r="NMX2" s="1882"/>
      <c r="NMY2" s="1882"/>
      <c r="NMZ2" s="1882"/>
      <c r="NNA2" s="1882"/>
      <c r="NNB2" s="1882"/>
      <c r="NNC2" s="1882"/>
      <c r="NND2" s="1882"/>
      <c r="NNE2" s="1882"/>
      <c r="NNF2" s="1882"/>
      <c r="NNG2" s="1882"/>
      <c r="NNH2" s="1882"/>
      <c r="NNI2" s="1882"/>
      <c r="NNJ2" s="1882"/>
      <c r="NNK2" s="1882"/>
      <c r="NNL2" s="1882"/>
      <c r="NNM2" s="1882"/>
      <c r="NNN2" s="1882"/>
      <c r="NNO2" s="1882"/>
      <c r="NNP2" s="1882"/>
      <c r="NNQ2" s="1882"/>
      <c r="NNR2" s="1882"/>
      <c r="NNS2" s="1882"/>
      <c r="NNT2" s="1882"/>
      <c r="NNU2" s="1882"/>
      <c r="NNV2" s="1882"/>
      <c r="NNW2" s="1882"/>
      <c r="NNX2" s="1882"/>
      <c r="NNY2" s="1882"/>
      <c r="NNZ2" s="1882"/>
      <c r="NOA2" s="1882"/>
      <c r="NOB2" s="1882"/>
      <c r="NOC2" s="1882"/>
      <c r="NOD2" s="1882"/>
      <c r="NOE2" s="1882"/>
      <c r="NOF2" s="1882"/>
      <c r="NOG2" s="1882"/>
      <c r="NOH2" s="1882"/>
      <c r="NOI2" s="1882"/>
      <c r="NOJ2" s="1882"/>
      <c r="NOK2" s="1882"/>
      <c r="NOL2" s="1882"/>
      <c r="NOM2" s="1882"/>
      <c r="NON2" s="1882"/>
      <c r="NOO2" s="1882"/>
      <c r="NOP2" s="1882"/>
      <c r="NOQ2" s="1882"/>
      <c r="NOR2" s="1882"/>
      <c r="NOS2" s="1882"/>
      <c r="NOT2" s="1882"/>
      <c r="NOU2" s="1882"/>
      <c r="NOV2" s="1882"/>
      <c r="NOW2" s="1882"/>
      <c r="NOX2" s="1882"/>
      <c r="NOY2" s="1882"/>
      <c r="NOZ2" s="1882"/>
      <c r="NPA2" s="1882"/>
      <c r="NPB2" s="1882"/>
      <c r="NPC2" s="1882"/>
      <c r="NPD2" s="1882"/>
      <c r="NPE2" s="1882"/>
      <c r="NPF2" s="1882"/>
      <c r="NPG2" s="1882"/>
      <c r="NPH2" s="1882"/>
      <c r="NPI2" s="1882"/>
      <c r="NPJ2" s="1882"/>
      <c r="NPK2" s="1882"/>
      <c r="NPL2" s="1882"/>
      <c r="NPM2" s="1882"/>
      <c r="NPN2" s="1882"/>
      <c r="NPO2" s="1882"/>
      <c r="NPP2" s="1882"/>
      <c r="NPQ2" s="1882"/>
      <c r="NPR2" s="1882"/>
      <c r="NPS2" s="1882"/>
      <c r="NPT2" s="1882"/>
      <c r="NPU2" s="1882"/>
      <c r="NPV2" s="1882"/>
      <c r="NPW2" s="1882"/>
      <c r="NPX2" s="1882"/>
      <c r="NPY2" s="1882"/>
      <c r="NPZ2" s="1882"/>
      <c r="NQA2" s="1882"/>
      <c r="NQB2" s="1882"/>
      <c r="NQC2" s="1882"/>
      <c r="NQD2" s="1882"/>
      <c r="NQE2" s="1882"/>
      <c r="NQF2" s="1882"/>
      <c r="NQG2" s="1882"/>
      <c r="NQH2" s="1882"/>
      <c r="NQI2" s="1882"/>
      <c r="NQJ2" s="1882"/>
      <c r="NQK2" s="1882"/>
      <c r="NQL2" s="1882"/>
      <c r="NQM2" s="1882"/>
      <c r="NQN2" s="1882"/>
      <c r="NQO2" s="1882"/>
      <c r="NQP2" s="1882"/>
      <c r="NQQ2" s="1882"/>
      <c r="NQR2" s="1882"/>
      <c r="NQS2" s="1882"/>
      <c r="NQT2" s="1882"/>
      <c r="NQU2" s="1882"/>
      <c r="NQV2" s="1882"/>
      <c r="NQW2" s="1882"/>
      <c r="NQX2" s="1882"/>
      <c r="NQY2" s="1882"/>
      <c r="NQZ2" s="1882"/>
      <c r="NRA2" s="1882"/>
      <c r="NRB2" s="1882"/>
      <c r="NRC2" s="1882"/>
      <c r="NRD2" s="1882"/>
      <c r="NRE2" s="1882"/>
      <c r="NRF2" s="1882"/>
      <c r="NRG2" s="1882"/>
      <c r="NRH2" s="1882"/>
      <c r="NRI2" s="1882"/>
      <c r="NRJ2" s="1882"/>
      <c r="NRK2" s="1882"/>
      <c r="NRL2" s="1882"/>
      <c r="NRM2" s="1882"/>
      <c r="NRN2" s="1882"/>
      <c r="NRO2" s="1882"/>
      <c r="NRP2" s="1882"/>
      <c r="NRQ2" s="1882"/>
      <c r="NRR2" s="1882"/>
      <c r="NRS2" s="1882"/>
      <c r="NRT2" s="1882"/>
      <c r="NRU2" s="1882"/>
      <c r="NRV2" s="1882"/>
      <c r="NRW2" s="1882"/>
      <c r="NRX2" s="1882"/>
      <c r="NRY2" s="1882"/>
      <c r="NRZ2" s="1882"/>
      <c r="NSA2" s="1882"/>
      <c r="NSB2" s="1882"/>
      <c r="NSC2" s="1882"/>
      <c r="NSD2" s="1882"/>
      <c r="NSE2" s="1882"/>
      <c r="NSF2" s="1882"/>
      <c r="NSG2" s="1882"/>
      <c r="NSH2" s="1882"/>
      <c r="NSI2" s="1882"/>
      <c r="NSJ2" s="1882"/>
      <c r="NSK2" s="1882"/>
      <c r="NSL2" s="1882"/>
      <c r="NSM2" s="1882"/>
      <c r="NSN2" s="1882"/>
      <c r="NSO2" s="1882"/>
      <c r="NSP2" s="1882"/>
      <c r="NSQ2" s="1882"/>
      <c r="NSR2" s="1882"/>
      <c r="NSS2" s="1882"/>
      <c r="NST2" s="1882"/>
      <c r="NSU2" s="1882"/>
      <c r="NSV2" s="1882"/>
      <c r="NSW2" s="1882"/>
      <c r="NSX2" s="1882"/>
      <c r="NSY2" s="1882"/>
      <c r="NSZ2" s="1882"/>
      <c r="NTA2" s="1882"/>
      <c r="NTB2" s="1882"/>
      <c r="NTC2" s="1882"/>
      <c r="NTD2" s="1882"/>
      <c r="NTE2" s="1882"/>
      <c r="NTF2" s="1882"/>
      <c r="NTG2" s="1882"/>
      <c r="NTH2" s="1882"/>
      <c r="NTI2" s="1882"/>
      <c r="NTJ2" s="1882"/>
      <c r="NTK2" s="1882"/>
      <c r="NTL2" s="1882"/>
      <c r="NTM2" s="1882"/>
      <c r="NTN2" s="1882"/>
      <c r="NTO2" s="1882"/>
      <c r="NTP2" s="1882"/>
      <c r="NTQ2" s="1882"/>
      <c r="NTR2" s="1882"/>
      <c r="NTS2" s="1882"/>
      <c r="NTT2" s="1882"/>
      <c r="NTU2" s="1882"/>
      <c r="NTV2" s="1882"/>
      <c r="NTW2" s="1882"/>
      <c r="NTX2" s="1882"/>
      <c r="NTY2" s="1882"/>
      <c r="NTZ2" s="1882"/>
      <c r="NUA2" s="1882"/>
      <c r="NUB2" s="1882"/>
      <c r="NUC2" s="1882"/>
      <c r="NUD2" s="1882"/>
      <c r="NUE2" s="1882"/>
      <c r="NUF2" s="1882"/>
      <c r="NUG2" s="1882"/>
      <c r="NUH2" s="1882"/>
      <c r="NUI2" s="1882"/>
      <c r="NUJ2" s="1882"/>
      <c r="NUK2" s="1882"/>
      <c r="NUL2" s="1882"/>
      <c r="NUM2" s="1882"/>
      <c r="NUN2" s="1882"/>
      <c r="NUO2" s="1882"/>
      <c r="NUP2" s="1882"/>
      <c r="NUQ2" s="1882"/>
      <c r="NUR2" s="1882"/>
      <c r="NUS2" s="1882"/>
      <c r="NUT2" s="1882"/>
      <c r="NUU2" s="1882"/>
      <c r="NUV2" s="1882"/>
      <c r="NUW2" s="1882"/>
      <c r="NUX2" s="1882"/>
      <c r="NUY2" s="1882"/>
      <c r="NUZ2" s="1882"/>
      <c r="NVA2" s="1882"/>
      <c r="NVB2" s="1882"/>
      <c r="NVC2" s="1882"/>
      <c r="NVD2" s="1882"/>
      <c r="NVE2" s="1882"/>
      <c r="NVF2" s="1882"/>
      <c r="NVG2" s="1882"/>
      <c r="NVH2" s="1882"/>
      <c r="NVI2" s="1882"/>
      <c r="NVJ2" s="1882"/>
      <c r="NVK2" s="1882"/>
      <c r="NVL2" s="1882"/>
      <c r="NVM2" s="1882"/>
      <c r="NVN2" s="1882"/>
      <c r="NVO2" s="1882"/>
      <c r="NVP2" s="1882"/>
      <c r="NVQ2" s="1882"/>
      <c r="NVR2" s="1882"/>
      <c r="NVS2" s="1882"/>
      <c r="NVT2" s="1882"/>
      <c r="NVU2" s="1882"/>
      <c r="NVV2" s="1882"/>
      <c r="NVW2" s="1882"/>
      <c r="NVX2" s="1882"/>
      <c r="NVY2" s="1882"/>
      <c r="NVZ2" s="1882"/>
      <c r="NWA2" s="1882"/>
      <c r="NWB2" s="1882"/>
      <c r="NWC2" s="1882"/>
      <c r="NWD2" s="1882"/>
      <c r="NWE2" s="1882"/>
      <c r="NWF2" s="1882"/>
      <c r="NWG2" s="1882"/>
      <c r="NWH2" s="1882"/>
      <c r="NWI2" s="1882"/>
      <c r="NWJ2" s="1882"/>
      <c r="NWK2" s="1882"/>
      <c r="NWL2" s="1882"/>
      <c r="NWM2" s="1882"/>
      <c r="NWN2" s="1882"/>
      <c r="NWO2" s="1882"/>
      <c r="NWP2" s="1882"/>
      <c r="NWQ2" s="1882"/>
      <c r="NWR2" s="1882"/>
      <c r="NWS2" s="1882"/>
      <c r="NWT2" s="1882"/>
      <c r="NWU2" s="1882"/>
      <c r="NWV2" s="1882"/>
      <c r="NWW2" s="1882"/>
      <c r="NWX2" s="1882"/>
      <c r="NWY2" s="1882"/>
      <c r="NWZ2" s="1882"/>
      <c r="NXA2" s="1882"/>
      <c r="NXB2" s="1882"/>
      <c r="NXC2" s="1882"/>
      <c r="NXD2" s="1882"/>
      <c r="NXE2" s="1882"/>
      <c r="NXF2" s="1882"/>
      <c r="NXG2" s="1882"/>
      <c r="NXH2" s="1882"/>
      <c r="NXI2" s="1882"/>
      <c r="NXJ2" s="1882"/>
      <c r="NXK2" s="1882"/>
      <c r="NXL2" s="1882"/>
      <c r="NXM2" s="1882"/>
      <c r="NXN2" s="1882"/>
      <c r="NXO2" s="1882"/>
      <c r="NXP2" s="1882"/>
      <c r="NXQ2" s="1882"/>
      <c r="NXR2" s="1882"/>
      <c r="NXS2" s="1882"/>
      <c r="NXT2" s="1882"/>
      <c r="NXU2" s="1882"/>
      <c r="NXV2" s="1882"/>
      <c r="NXW2" s="1882"/>
      <c r="NXX2" s="1882"/>
      <c r="NXY2" s="1882"/>
      <c r="NXZ2" s="1882"/>
      <c r="NYA2" s="1882"/>
      <c r="NYB2" s="1882"/>
      <c r="NYC2" s="1882"/>
      <c r="NYD2" s="1882"/>
      <c r="NYE2" s="1882"/>
      <c r="NYF2" s="1882"/>
      <c r="NYG2" s="1882"/>
      <c r="NYH2" s="1882"/>
      <c r="NYI2" s="1882"/>
      <c r="NYJ2" s="1882"/>
      <c r="NYK2" s="1882"/>
      <c r="NYL2" s="1882"/>
      <c r="NYM2" s="1882"/>
      <c r="NYN2" s="1882"/>
      <c r="NYO2" s="1882"/>
      <c r="NYP2" s="1882"/>
      <c r="NYQ2" s="1882"/>
      <c r="NYR2" s="1882"/>
      <c r="NYS2" s="1882"/>
      <c r="NYT2" s="1882"/>
      <c r="NYU2" s="1882"/>
      <c r="NYV2" s="1882"/>
      <c r="NYW2" s="1882"/>
      <c r="NYX2" s="1882"/>
      <c r="NYY2" s="1882"/>
      <c r="NYZ2" s="1882"/>
      <c r="NZA2" s="1882"/>
      <c r="NZB2" s="1882"/>
      <c r="NZC2" s="1882"/>
      <c r="NZD2" s="1882"/>
      <c r="NZE2" s="1882"/>
      <c r="NZF2" s="1882"/>
      <c r="NZG2" s="1882"/>
      <c r="NZH2" s="1882"/>
      <c r="NZI2" s="1882"/>
      <c r="NZJ2" s="1882"/>
      <c r="NZK2" s="1882"/>
      <c r="NZL2" s="1882"/>
      <c r="NZM2" s="1882"/>
      <c r="NZN2" s="1882"/>
      <c r="NZO2" s="1882"/>
      <c r="NZP2" s="1882"/>
      <c r="NZQ2" s="1882"/>
      <c r="NZR2" s="1882"/>
      <c r="NZS2" s="1882"/>
      <c r="NZT2" s="1882"/>
      <c r="NZU2" s="1882"/>
      <c r="NZV2" s="1882"/>
      <c r="NZW2" s="1882"/>
      <c r="NZX2" s="1882"/>
      <c r="NZY2" s="1882"/>
      <c r="NZZ2" s="1882"/>
      <c r="OAA2" s="1882"/>
      <c r="OAB2" s="1882"/>
      <c r="OAC2" s="1882"/>
      <c r="OAD2" s="1882"/>
      <c r="OAE2" s="1882"/>
      <c r="OAF2" s="1882"/>
      <c r="OAG2" s="1882"/>
      <c r="OAH2" s="1882"/>
      <c r="OAI2" s="1882"/>
      <c r="OAJ2" s="1882"/>
      <c r="OAK2" s="1882"/>
      <c r="OAL2" s="1882"/>
      <c r="OAM2" s="1882"/>
      <c r="OAN2" s="1882"/>
      <c r="OAO2" s="1882"/>
      <c r="OAP2" s="1882"/>
      <c r="OAQ2" s="1882"/>
      <c r="OAR2" s="1882"/>
      <c r="OAS2" s="1882"/>
      <c r="OAT2" s="1882"/>
      <c r="OAU2" s="1882"/>
      <c r="OAV2" s="1882"/>
      <c r="OAW2" s="1882"/>
      <c r="OAX2" s="1882"/>
      <c r="OAY2" s="1882"/>
      <c r="OAZ2" s="1882"/>
      <c r="OBA2" s="1882"/>
      <c r="OBB2" s="1882"/>
      <c r="OBC2" s="1882"/>
      <c r="OBD2" s="1882"/>
      <c r="OBE2" s="1882"/>
      <c r="OBF2" s="1882"/>
      <c r="OBG2" s="1882"/>
      <c r="OBH2" s="1882"/>
      <c r="OBI2" s="1882"/>
      <c r="OBJ2" s="1882"/>
      <c r="OBK2" s="1882"/>
      <c r="OBL2" s="1882"/>
      <c r="OBM2" s="1882"/>
      <c r="OBN2" s="1882"/>
      <c r="OBO2" s="1882"/>
      <c r="OBP2" s="1882"/>
      <c r="OBQ2" s="1882"/>
      <c r="OBR2" s="1882"/>
      <c r="OBS2" s="1882"/>
      <c r="OBT2" s="1882"/>
      <c r="OBU2" s="1882"/>
      <c r="OBV2" s="1882"/>
      <c r="OBW2" s="1882"/>
      <c r="OBX2" s="1882"/>
      <c r="OBY2" s="1882"/>
      <c r="OBZ2" s="1882"/>
      <c r="OCA2" s="1882"/>
      <c r="OCB2" s="1882"/>
      <c r="OCC2" s="1882"/>
      <c r="OCD2" s="1882"/>
      <c r="OCE2" s="1882"/>
      <c r="OCF2" s="1882"/>
      <c r="OCG2" s="1882"/>
      <c r="OCH2" s="1882"/>
      <c r="OCI2" s="1882"/>
      <c r="OCJ2" s="1882"/>
      <c r="OCK2" s="1882"/>
      <c r="OCL2" s="1882"/>
      <c r="OCM2" s="1882"/>
      <c r="OCN2" s="1882"/>
      <c r="OCO2" s="1882"/>
      <c r="OCP2" s="1882"/>
      <c r="OCQ2" s="1882"/>
      <c r="OCR2" s="1882"/>
      <c r="OCS2" s="1882"/>
      <c r="OCT2" s="1882"/>
      <c r="OCU2" s="1882"/>
      <c r="OCV2" s="1882"/>
      <c r="OCW2" s="1882"/>
      <c r="OCX2" s="1882"/>
      <c r="OCY2" s="1882"/>
      <c r="OCZ2" s="1882"/>
      <c r="ODA2" s="1882"/>
      <c r="ODB2" s="1882"/>
      <c r="ODC2" s="1882"/>
      <c r="ODD2" s="1882"/>
      <c r="ODE2" s="1882"/>
      <c r="ODF2" s="1882"/>
      <c r="ODG2" s="1882"/>
      <c r="ODH2" s="1882"/>
      <c r="ODI2" s="1882"/>
      <c r="ODJ2" s="1882"/>
      <c r="ODK2" s="1882"/>
      <c r="ODL2" s="1882"/>
      <c r="ODM2" s="1882"/>
      <c r="ODN2" s="1882"/>
      <c r="ODO2" s="1882"/>
      <c r="ODP2" s="1882"/>
      <c r="ODQ2" s="1882"/>
      <c r="ODR2" s="1882"/>
      <c r="ODS2" s="1882"/>
      <c r="ODT2" s="1882"/>
      <c r="ODU2" s="1882"/>
      <c r="ODV2" s="1882"/>
      <c r="ODW2" s="1882"/>
      <c r="ODX2" s="1882"/>
      <c r="ODY2" s="1882"/>
      <c r="ODZ2" s="1882"/>
      <c r="OEA2" s="1882"/>
      <c r="OEB2" s="1882"/>
      <c r="OEC2" s="1882"/>
      <c r="OED2" s="1882"/>
      <c r="OEE2" s="1882"/>
      <c r="OEF2" s="1882"/>
      <c r="OEG2" s="1882"/>
      <c r="OEH2" s="1882"/>
      <c r="OEI2" s="1882"/>
      <c r="OEJ2" s="1882"/>
      <c r="OEK2" s="1882"/>
      <c r="OEL2" s="1882"/>
      <c r="OEM2" s="1882"/>
      <c r="OEN2" s="1882"/>
      <c r="OEO2" s="1882"/>
      <c r="OEP2" s="1882"/>
      <c r="OEQ2" s="1882"/>
      <c r="OER2" s="1882"/>
      <c r="OES2" s="1882"/>
      <c r="OET2" s="1882"/>
      <c r="OEU2" s="1882"/>
      <c r="OEV2" s="1882"/>
      <c r="OEW2" s="1882"/>
      <c r="OEX2" s="1882"/>
      <c r="OEY2" s="1882"/>
      <c r="OEZ2" s="1882"/>
      <c r="OFA2" s="1882"/>
      <c r="OFB2" s="1882"/>
      <c r="OFC2" s="1882"/>
      <c r="OFD2" s="1882"/>
      <c r="OFE2" s="1882"/>
      <c r="OFF2" s="1882"/>
      <c r="OFG2" s="1882"/>
      <c r="OFH2" s="1882"/>
      <c r="OFI2" s="1882"/>
      <c r="OFJ2" s="1882"/>
      <c r="OFK2" s="1882"/>
      <c r="OFL2" s="1882"/>
      <c r="OFM2" s="1882"/>
      <c r="OFN2" s="1882"/>
      <c r="OFO2" s="1882"/>
      <c r="OFP2" s="1882"/>
      <c r="OFQ2" s="1882"/>
      <c r="OFR2" s="1882"/>
      <c r="OFS2" s="1882"/>
      <c r="OFT2" s="1882"/>
      <c r="OFU2" s="1882"/>
      <c r="OFV2" s="1882"/>
      <c r="OFW2" s="1882"/>
      <c r="OFX2" s="1882"/>
      <c r="OFY2" s="1882"/>
      <c r="OFZ2" s="1882"/>
      <c r="OGA2" s="1882"/>
      <c r="OGB2" s="1882"/>
      <c r="OGC2" s="1882"/>
      <c r="OGD2" s="1882"/>
      <c r="OGE2" s="1882"/>
      <c r="OGF2" s="1882"/>
      <c r="OGG2" s="1882"/>
      <c r="OGH2" s="1882"/>
      <c r="OGI2" s="1882"/>
      <c r="OGJ2" s="1882"/>
      <c r="OGK2" s="1882"/>
      <c r="OGL2" s="1882"/>
      <c r="OGM2" s="1882"/>
      <c r="OGN2" s="1882"/>
      <c r="OGO2" s="1882"/>
      <c r="OGP2" s="1882"/>
      <c r="OGQ2" s="1882"/>
      <c r="OGR2" s="1882"/>
      <c r="OGS2" s="1882"/>
      <c r="OGT2" s="1882"/>
      <c r="OGU2" s="1882"/>
      <c r="OGV2" s="1882"/>
      <c r="OGW2" s="1882"/>
      <c r="OGX2" s="1882"/>
      <c r="OGY2" s="1882"/>
      <c r="OGZ2" s="1882"/>
      <c r="OHA2" s="1882"/>
      <c r="OHB2" s="1882"/>
      <c r="OHC2" s="1882"/>
      <c r="OHD2" s="1882"/>
      <c r="OHE2" s="1882"/>
      <c r="OHF2" s="1882"/>
      <c r="OHG2" s="1882"/>
      <c r="OHH2" s="1882"/>
      <c r="OHI2" s="1882"/>
      <c r="OHJ2" s="1882"/>
      <c r="OHK2" s="1882"/>
      <c r="OHL2" s="1882"/>
      <c r="OHM2" s="1882"/>
      <c r="OHN2" s="1882"/>
      <c r="OHO2" s="1882"/>
      <c r="OHP2" s="1882"/>
      <c r="OHQ2" s="1882"/>
      <c r="OHR2" s="1882"/>
      <c r="OHS2" s="1882"/>
      <c r="OHT2" s="1882"/>
      <c r="OHU2" s="1882"/>
      <c r="OHV2" s="1882"/>
      <c r="OHW2" s="1882"/>
      <c r="OHX2" s="1882"/>
      <c r="OHY2" s="1882"/>
      <c r="OHZ2" s="1882"/>
      <c r="OIA2" s="1882"/>
      <c r="OIB2" s="1882"/>
      <c r="OIC2" s="1882"/>
      <c r="OID2" s="1882"/>
      <c r="OIE2" s="1882"/>
      <c r="OIF2" s="1882"/>
      <c r="OIG2" s="1882"/>
      <c r="OIH2" s="1882"/>
      <c r="OII2" s="1882"/>
      <c r="OIJ2" s="1882"/>
      <c r="OIK2" s="1882"/>
      <c r="OIL2" s="1882"/>
      <c r="OIM2" s="1882"/>
      <c r="OIN2" s="1882"/>
      <c r="OIO2" s="1882"/>
      <c r="OIP2" s="1882"/>
      <c r="OIQ2" s="1882"/>
      <c r="OIR2" s="1882"/>
      <c r="OIS2" s="1882"/>
      <c r="OIT2" s="1882"/>
      <c r="OIU2" s="1882"/>
      <c r="OIV2" s="1882"/>
      <c r="OIW2" s="1882"/>
      <c r="OIX2" s="1882"/>
      <c r="OIY2" s="1882"/>
      <c r="OIZ2" s="1882"/>
      <c r="OJA2" s="1882"/>
      <c r="OJB2" s="1882"/>
      <c r="OJC2" s="1882"/>
      <c r="OJD2" s="1882"/>
      <c r="OJE2" s="1882"/>
      <c r="OJF2" s="1882"/>
      <c r="OJG2" s="1882"/>
      <c r="OJH2" s="1882"/>
      <c r="OJI2" s="1882"/>
      <c r="OJJ2" s="1882"/>
      <c r="OJK2" s="1882"/>
      <c r="OJL2" s="1882"/>
      <c r="OJM2" s="1882"/>
      <c r="OJN2" s="1882"/>
      <c r="OJO2" s="1882"/>
      <c r="OJP2" s="1882"/>
      <c r="OJQ2" s="1882"/>
      <c r="OJR2" s="1882"/>
      <c r="OJS2" s="1882"/>
      <c r="OJT2" s="1882"/>
      <c r="OJU2" s="1882"/>
      <c r="OJV2" s="1882"/>
      <c r="OJW2" s="1882"/>
      <c r="OJX2" s="1882"/>
      <c r="OJY2" s="1882"/>
      <c r="OJZ2" s="1882"/>
      <c r="OKA2" s="1882"/>
      <c r="OKB2" s="1882"/>
      <c r="OKC2" s="1882"/>
      <c r="OKD2" s="1882"/>
      <c r="OKE2" s="1882"/>
      <c r="OKF2" s="1882"/>
      <c r="OKG2" s="1882"/>
      <c r="OKH2" s="1882"/>
      <c r="OKI2" s="1882"/>
      <c r="OKJ2" s="1882"/>
      <c r="OKK2" s="1882"/>
      <c r="OKL2" s="1882"/>
      <c r="OKM2" s="1882"/>
      <c r="OKN2" s="1882"/>
      <c r="OKO2" s="1882"/>
      <c r="OKP2" s="1882"/>
      <c r="OKQ2" s="1882"/>
      <c r="OKR2" s="1882"/>
      <c r="OKS2" s="1882"/>
      <c r="OKT2" s="1882"/>
      <c r="OKU2" s="1882"/>
      <c r="OKV2" s="1882"/>
      <c r="OKW2" s="1882"/>
      <c r="OKX2" s="1882"/>
      <c r="OKY2" s="1882"/>
      <c r="OKZ2" s="1882"/>
      <c r="OLA2" s="1882"/>
      <c r="OLB2" s="1882"/>
      <c r="OLC2" s="1882"/>
      <c r="OLD2" s="1882"/>
      <c r="OLE2" s="1882"/>
      <c r="OLF2" s="1882"/>
      <c r="OLG2" s="1882"/>
      <c r="OLH2" s="1882"/>
      <c r="OLI2" s="1882"/>
      <c r="OLJ2" s="1882"/>
      <c r="OLK2" s="1882"/>
      <c r="OLL2" s="1882"/>
      <c r="OLM2" s="1882"/>
      <c r="OLN2" s="1882"/>
      <c r="OLO2" s="1882"/>
      <c r="OLP2" s="1882"/>
      <c r="OLQ2" s="1882"/>
      <c r="OLR2" s="1882"/>
      <c r="OLS2" s="1882"/>
      <c r="OLT2" s="1882"/>
      <c r="OLU2" s="1882"/>
      <c r="OLV2" s="1882"/>
      <c r="OLW2" s="1882"/>
      <c r="OLX2" s="1882"/>
      <c r="OLY2" s="1882"/>
      <c r="OLZ2" s="1882"/>
      <c r="OMA2" s="1882"/>
      <c r="OMB2" s="1882"/>
      <c r="OMC2" s="1882"/>
      <c r="OMD2" s="1882"/>
      <c r="OME2" s="1882"/>
      <c r="OMF2" s="1882"/>
      <c r="OMG2" s="1882"/>
      <c r="OMH2" s="1882"/>
      <c r="OMI2" s="1882"/>
      <c r="OMJ2" s="1882"/>
      <c r="OMK2" s="1882"/>
      <c r="OML2" s="1882"/>
      <c r="OMM2" s="1882"/>
      <c r="OMN2" s="1882"/>
      <c r="OMO2" s="1882"/>
      <c r="OMP2" s="1882"/>
      <c r="OMQ2" s="1882"/>
      <c r="OMR2" s="1882"/>
      <c r="OMS2" s="1882"/>
      <c r="OMT2" s="1882"/>
      <c r="OMU2" s="1882"/>
      <c r="OMV2" s="1882"/>
      <c r="OMW2" s="1882"/>
      <c r="OMX2" s="1882"/>
      <c r="OMY2" s="1882"/>
      <c r="OMZ2" s="1882"/>
      <c r="ONA2" s="1882"/>
      <c r="ONB2" s="1882"/>
      <c r="ONC2" s="1882"/>
      <c r="OND2" s="1882"/>
      <c r="ONE2" s="1882"/>
      <c r="ONF2" s="1882"/>
      <c r="ONG2" s="1882"/>
      <c r="ONH2" s="1882"/>
      <c r="ONI2" s="1882"/>
      <c r="ONJ2" s="1882"/>
      <c r="ONK2" s="1882"/>
      <c r="ONL2" s="1882"/>
      <c r="ONM2" s="1882"/>
      <c r="ONN2" s="1882"/>
      <c r="ONO2" s="1882"/>
      <c r="ONP2" s="1882"/>
      <c r="ONQ2" s="1882"/>
      <c r="ONR2" s="1882"/>
      <c r="ONS2" s="1882"/>
      <c r="ONT2" s="1882"/>
      <c r="ONU2" s="1882"/>
      <c r="ONV2" s="1882"/>
      <c r="ONW2" s="1882"/>
      <c r="ONX2" s="1882"/>
      <c r="ONY2" s="1882"/>
      <c r="ONZ2" s="1882"/>
      <c r="OOA2" s="1882"/>
      <c r="OOB2" s="1882"/>
      <c r="OOC2" s="1882"/>
      <c r="OOD2" s="1882"/>
      <c r="OOE2" s="1882"/>
      <c r="OOF2" s="1882"/>
      <c r="OOG2" s="1882"/>
      <c r="OOH2" s="1882"/>
      <c r="OOI2" s="1882"/>
      <c r="OOJ2" s="1882"/>
      <c r="OOK2" s="1882"/>
      <c r="OOL2" s="1882"/>
      <c r="OOM2" s="1882"/>
      <c r="OON2" s="1882"/>
      <c r="OOO2" s="1882"/>
      <c r="OOP2" s="1882"/>
      <c r="OOQ2" s="1882"/>
      <c r="OOR2" s="1882"/>
      <c r="OOS2" s="1882"/>
      <c r="OOT2" s="1882"/>
      <c r="OOU2" s="1882"/>
      <c r="OOV2" s="1882"/>
      <c r="OOW2" s="1882"/>
      <c r="OOX2" s="1882"/>
      <c r="OOY2" s="1882"/>
      <c r="OOZ2" s="1882"/>
      <c r="OPA2" s="1882"/>
      <c r="OPB2" s="1882"/>
      <c r="OPC2" s="1882"/>
      <c r="OPD2" s="1882"/>
      <c r="OPE2" s="1882"/>
      <c r="OPF2" s="1882"/>
      <c r="OPG2" s="1882"/>
      <c r="OPH2" s="1882"/>
      <c r="OPI2" s="1882"/>
      <c r="OPJ2" s="1882"/>
      <c r="OPK2" s="1882"/>
      <c r="OPL2" s="1882"/>
      <c r="OPM2" s="1882"/>
      <c r="OPN2" s="1882"/>
      <c r="OPO2" s="1882"/>
      <c r="OPP2" s="1882"/>
      <c r="OPQ2" s="1882"/>
      <c r="OPR2" s="1882"/>
      <c r="OPS2" s="1882"/>
      <c r="OPT2" s="1882"/>
      <c r="OPU2" s="1882"/>
      <c r="OPV2" s="1882"/>
      <c r="OPW2" s="1882"/>
      <c r="OPX2" s="1882"/>
      <c r="OPY2" s="1882"/>
      <c r="OPZ2" s="1882"/>
      <c r="OQA2" s="1882"/>
      <c r="OQB2" s="1882"/>
      <c r="OQC2" s="1882"/>
      <c r="OQD2" s="1882"/>
      <c r="OQE2" s="1882"/>
      <c r="OQF2" s="1882"/>
      <c r="OQG2" s="1882"/>
      <c r="OQH2" s="1882"/>
      <c r="OQI2" s="1882"/>
      <c r="OQJ2" s="1882"/>
      <c r="OQK2" s="1882"/>
      <c r="OQL2" s="1882"/>
      <c r="OQM2" s="1882"/>
      <c r="OQN2" s="1882"/>
      <c r="OQO2" s="1882"/>
      <c r="OQP2" s="1882"/>
      <c r="OQQ2" s="1882"/>
      <c r="OQR2" s="1882"/>
      <c r="OQS2" s="1882"/>
      <c r="OQT2" s="1882"/>
      <c r="OQU2" s="1882"/>
      <c r="OQV2" s="1882"/>
      <c r="OQW2" s="1882"/>
      <c r="OQX2" s="1882"/>
      <c r="OQY2" s="1882"/>
      <c r="OQZ2" s="1882"/>
      <c r="ORA2" s="1882"/>
      <c r="ORB2" s="1882"/>
      <c r="ORC2" s="1882"/>
      <c r="ORD2" s="1882"/>
      <c r="ORE2" s="1882"/>
      <c r="ORF2" s="1882"/>
      <c r="ORG2" s="1882"/>
      <c r="ORH2" s="1882"/>
      <c r="ORI2" s="1882"/>
      <c r="ORJ2" s="1882"/>
      <c r="ORK2" s="1882"/>
      <c r="ORL2" s="1882"/>
      <c r="ORM2" s="1882"/>
      <c r="ORN2" s="1882"/>
      <c r="ORO2" s="1882"/>
      <c r="ORP2" s="1882"/>
      <c r="ORQ2" s="1882"/>
      <c r="ORR2" s="1882"/>
      <c r="ORS2" s="1882"/>
      <c r="ORT2" s="1882"/>
      <c r="ORU2" s="1882"/>
      <c r="ORV2" s="1882"/>
      <c r="ORW2" s="1882"/>
      <c r="ORX2" s="1882"/>
      <c r="ORY2" s="1882"/>
      <c r="ORZ2" s="1882"/>
      <c r="OSA2" s="1882"/>
      <c r="OSB2" s="1882"/>
      <c r="OSC2" s="1882"/>
      <c r="OSD2" s="1882"/>
      <c r="OSE2" s="1882"/>
      <c r="OSF2" s="1882"/>
      <c r="OSG2" s="1882"/>
      <c r="OSH2" s="1882"/>
      <c r="OSI2" s="1882"/>
      <c r="OSJ2" s="1882"/>
      <c r="OSK2" s="1882"/>
      <c r="OSL2" s="1882"/>
      <c r="OSM2" s="1882"/>
      <c r="OSN2" s="1882"/>
      <c r="OSO2" s="1882"/>
      <c r="OSP2" s="1882"/>
      <c r="OSQ2" s="1882"/>
      <c r="OSR2" s="1882"/>
      <c r="OSS2" s="1882"/>
      <c r="OST2" s="1882"/>
      <c r="OSU2" s="1882"/>
      <c r="OSV2" s="1882"/>
      <c r="OSW2" s="1882"/>
      <c r="OSX2" s="1882"/>
      <c r="OSY2" s="1882"/>
      <c r="OSZ2" s="1882"/>
      <c r="OTA2" s="1882"/>
      <c r="OTB2" s="1882"/>
      <c r="OTC2" s="1882"/>
      <c r="OTD2" s="1882"/>
      <c r="OTE2" s="1882"/>
      <c r="OTF2" s="1882"/>
      <c r="OTG2" s="1882"/>
      <c r="OTH2" s="1882"/>
      <c r="OTI2" s="1882"/>
      <c r="OTJ2" s="1882"/>
      <c r="OTK2" s="1882"/>
      <c r="OTL2" s="1882"/>
      <c r="OTM2" s="1882"/>
      <c r="OTN2" s="1882"/>
      <c r="OTO2" s="1882"/>
      <c r="OTP2" s="1882"/>
      <c r="OTQ2" s="1882"/>
      <c r="OTR2" s="1882"/>
      <c r="OTS2" s="1882"/>
      <c r="OTT2" s="1882"/>
      <c r="OTU2" s="1882"/>
      <c r="OTV2" s="1882"/>
      <c r="OTW2" s="1882"/>
      <c r="OTX2" s="1882"/>
      <c r="OTY2" s="1882"/>
      <c r="OTZ2" s="1882"/>
      <c r="OUA2" s="1882"/>
      <c r="OUB2" s="1882"/>
      <c r="OUC2" s="1882"/>
      <c r="OUD2" s="1882"/>
      <c r="OUE2" s="1882"/>
      <c r="OUF2" s="1882"/>
      <c r="OUG2" s="1882"/>
      <c r="OUH2" s="1882"/>
      <c r="OUI2" s="1882"/>
      <c r="OUJ2" s="1882"/>
      <c r="OUK2" s="1882"/>
      <c r="OUL2" s="1882"/>
      <c r="OUM2" s="1882"/>
      <c r="OUN2" s="1882"/>
      <c r="OUO2" s="1882"/>
      <c r="OUP2" s="1882"/>
      <c r="OUQ2" s="1882"/>
      <c r="OUR2" s="1882"/>
      <c r="OUS2" s="1882"/>
      <c r="OUT2" s="1882"/>
      <c r="OUU2" s="1882"/>
      <c r="OUV2" s="1882"/>
      <c r="OUW2" s="1882"/>
      <c r="OUX2" s="1882"/>
      <c r="OUY2" s="1882"/>
      <c r="OUZ2" s="1882"/>
      <c r="OVA2" s="1882"/>
      <c r="OVB2" s="1882"/>
      <c r="OVC2" s="1882"/>
      <c r="OVD2" s="1882"/>
      <c r="OVE2" s="1882"/>
      <c r="OVF2" s="1882"/>
      <c r="OVG2" s="1882"/>
      <c r="OVH2" s="1882"/>
      <c r="OVI2" s="1882"/>
      <c r="OVJ2" s="1882"/>
      <c r="OVK2" s="1882"/>
      <c r="OVL2" s="1882"/>
      <c r="OVM2" s="1882"/>
      <c r="OVN2" s="1882"/>
      <c r="OVO2" s="1882"/>
      <c r="OVP2" s="1882"/>
      <c r="OVQ2" s="1882"/>
      <c r="OVR2" s="1882"/>
      <c r="OVS2" s="1882"/>
      <c r="OVT2" s="1882"/>
      <c r="OVU2" s="1882"/>
      <c r="OVV2" s="1882"/>
      <c r="OVW2" s="1882"/>
      <c r="OVX2" s="1882"/>
      <c r="OVY2" s="1882"/>
      <c r="OVZ2" s="1882"/>
      <c r="OWA2" s="1882"/>
      <c r="OWB2" s="1882"/>
      <c r="OWC2" s="1882"/>
      <c r="OWD2" s="1882"/>
      <c r="OWE2" s="1882"/>
      <c r="OWF2" s="1882"/>
      <c r="OWG2" s="1882"/>
      <c r="OWH2" s="1882"/>
      <c r="OWI2" s="1882"/>
      <c r="OWJ2" s="1882"/>
      <c r="OWK2" s="1882"/>
      <c r="OWL2" s="1882"/>
      <c r="OWM2" s="1882"/>
      <c r="OWN2" s="1882"/>
      <c r="OWO2" s="1882"/>
      <c r="OWP2" s="1882"/>
      <c r="OWQ2" s="1882"/>
      <c r="OWR2" s="1882"/>
      <c r="OWS2" s="1882"/>
      <c r="OWT2" s="1882"/>
      <c r="OWU2" s="1882"/>
      <c r="OWV2" s="1882"/>
      <c r="OWW2" s="1882"/>
      <c r="OWX2" s="1882"/>
      <c r="OWY2" s="1882"/>
      <c r="OWZ2" s="1882"/>
      <c r="OXA2" s="1882"/>
      <c r="OXB2" s="1882"/>
      <c r="OXC2" s="1882"/>
      <c r="OXD2" s="1882"/>
      <c r="OXE2" s="1882"/>
      <c r="OXF2" s="1882"/>
      <c r="OXG2" s="1882"/>
      <c r="OXH2" s="1882"/>
      <c r="OXI2" s="1882"/>
      <c r="OXJ2" s="1882"/>
      <c r="OXK2" s="1882"/>
      <c r="OXL2" s="1882"/>
      <c r="OXM2" s="1882"/>
      <c r="OXN2" s="1882"/>
      <c r="OXO2" s="1882"/>
      <c r="OXP2" s="1882"/>
      <c r="OXQ2" s="1882"/>
      <c r="OXR2" s="1882"/>
      <c r="OXS2" s="1882"/>
      <c r="OXT2" s="1882"/>
      <c r="OXU2" s="1882"/>
      <c r="OXV2" s="1882"/>
      <c r="OXW2" s="1882"/>
      <c r="OXX2" s="1882"/>
      <c r="OXY2" s="1882"/>
      <c r="OXZ2" s="1882"/>
      <c r="OYA2" s="1882"/>
      <c r="OYB2" s="1882"/>
      <c r="OYC2" s="1882"/>
      <c r="OYD2" s="1882"/>
      <c r="OYE2" s="1882"/>
      <c r="OYF2" s="1882"/>
      <c r="OYG2" s="1882"/>
      <c r="OYH2" s="1882"/>
      <c r="OYI2" s="1882"/>
      <c r="OYJ2" s="1882"/>
      <c r="OYK2" s="1882"/>
      <c r="OYL2" s="1882"/>
      <c r="OYM2" s="1882"/>
      <c r="OYN2" s="1882"/>
      <c r="OYO2" s="1882"/>
      <c r="OYP2" s="1882"/>
      <c r="OYQ2" s="1882"/>
      <c r="OYR2" s="1882"/>
      <c r="OYS2" s="1882"/>
      <c r="OYT2" s="1882"/>
      <c r="OYU2" s="1882"/>
      <c r="OYV2" s="1882"/>
      <c r="OYW2" s="1882"/>
      <c r="OYX2" s="1882"/>
      <c r="OYY2" s="1882"/>
      <c r="OYZ2" s="1882"/>
      <c r="OZA2" s="1882"/>
      <c r="OZB2" s="1882"/>
      <c r="OZC2" s="1882"/>
      <c r="OZD2" s="1882"/>
      <c r="OZE2" s="1882"/>
      <c r="OZF2" s="1882"/>
      <c r="OZG2" s="1882"/>
      <c r="OZH2" s="1882"/>
      <c r="OZI2" s="1882"/>
      <c r="OZJ2" s="1882"/>
      <c r="OZK2" s="1882"/>
      <c r="OZL2" s="1882"/>
      <c r="OZM2" s="1882"/>
      <c r="OZN2" s="1882"/>
      <c r="OZO2" s="1882"/>
      <c r="OZP2" s="1882"/>
      <c r="OZQ2" s="1882"/>
      <c r="OZR2" s="1882"/>
      <c r="OZS2" s="1882"/>
      <c r="OZT2" s="1882"/>
      <c r="OZU2" s="1882"/>
      <c r="OZV2" s="1882"/>
      <c r="OZW2" s="1882"/>
      <c r="OZX2" s="1882"/>
      <c r="OZY2" s="1882"/>
      <c r="OZZ2" s="1882"/>
      <c r="PAA2" s="1882"/>
      <c r="PAB2" s="1882"/>
      <c r="PAC2" s="1882"/>
      <c r="PAD2" s="1882"/>
      <c r="PAE2" s="1882"/>
      <c r="PAF2" s="1882"/>
      <c r="PAG2" s="1882"/>
      <c r="PAH2" s="1882"/>
      <c r="PAI2" s="1882"/>
      <c r="PAJ2" s="1882"/>
      <c r="PAK2" s="1882"/>
      <c r="PAL2" s="1882"/>
      <c r="PAM2" s="1882"/>
      <c r="PAN2" s="1882"/>
      <c r="PAO2" s="1882"/>
      <c r="PAP2" s="1882"/>
      <c r="PAQ2" s="1882"/>
      <c r="PAR2" s="1882"/>
      <c r="PAS2" s="1882"/>
      <c r="PAT2" s="1882"/>
      <c r="PAU2" s="1882"/>
      <c r="PAV2" s="1882"/>
      <c r="PAW2" s="1882"/>
      <c r="PAX2" s="1882"/>
      <c r="PAY2" s="1882"/>
      <c r="PAZ2" s="1882"/>
      <c r="PBA2" s="1882"/>
      <c r="PBB2" s="1882"/>
      <c r="PBC2" s="1882"/>
      <c r="PBD2" s="1882"/>
      <c r="PBE2" s="1882"/>
      <c r="PBF2" s="1882"/>
      <c r="PBG2" s="1882"/>
      <c r="PBH2" s="1882"/>
      <c r="PBI2" s="1882"/>
      <c r="PBJ2" s="1882"/>
      <c r="PBK2" s="1882"/>
      <c r="PBL2" s="1882"/>
      <c r="PBM2" s="1882"/>
      <c r="PBN2" s="1882"/>
      <c r="PBO2" s="1882"/>
      <c r="PBP2" s="1882"/>
      <c r="PBQ2" s="1882"/>
      <c r="PBR2" s="1882"/>
      <c r="PBS2" s="1882"/>
      <c r="PBT2" s="1882"/>
      <c r="PBU2" s="1882"/>
      <c r="PBV2" s="1882"/>
      <c r="PBW2" s="1882"/>
      <c r="PBX2" s="1882"/>
      <c r="PBY2" s="1882"/>
      <c r="PBZ2" s="1882"/>
      <c r="PCA2" s="1882"/>
      <c r="PCB2" s="1882"/>
      <c r="PCC2" s="1882"/>
      <c r="PCD2" s="1882"/>
      <c r="PCE2" s="1882"/>
      <c r="PCF2" s="1882"/>
      <c r="PCG2" s="1882"/>
      <c r="PCH2" s="1882"/>
      <c r="PCI2" s="1882"/>
      <c r="PCJ2" s="1882"/>
      <c r="PCK2" s="1882"/>
      <c r="PCL2" s="1882"/>
      <c r="PCM2" s="1882"/>
      <c r="PCN2" s="1882"/>
      <c r="PCO2" s="1882"/>
      <c r="PCP2" s="1882"/>
      <c r="PCQ2" s="1882"/>
      <c r="PCR2" s="1882"/>
      <c r="PCS2" s="1882"/>
      <c r="PCT2" s="1882"/>
      <c r="PCU2" s="1882"/>
      <c r="PCV2" s="1882"/>
      <c r="PCW2" s="1882"/>
      <c r="PCX2" s="1882"/>
      <c r="PCY2" s="1882"/>
      <c r="PCZ2" s="1882"/>
      <c r="PDA2" s="1882"/>
      <c r="PDB2" s="1882"/>
      <c r="PDC2" s="1882"/>
      <c r="PDD2" s="1882"/>
      <c r="PDE2" s="1882"/>
      <c r="PDF2" s="1882"/>
      <c r="PDG2" s="1882"/>
      <c r="PDH2" s="1882"/>
      <c r="PDI2" s="1882"/>
      <c r="PDJ2" s="1882"/>
      <c r="PDK2" s="1882"/>
      <c r="PDL2" s="1882"/>
      <c r="PDM2" s="1882"/>
      <c r="PDN2" s="1882"/>
      <c r="PDO2" s="1882"/>
      <c r="PDP2" s="1882"/>
      <c r="PDQ2" s="1882"/>
      <c r="PDR2" s="1882"/>
      <c r="PDS2" s="1882"/>
      <c r="PDT2" s="1882"/>
      <c r="PDU2" s="1882"/>
      <c r="PDV2" s="1882"/>
      <c r="PDW2" s="1882"/>
      <c r="PDX2" s="1882"/>
      <c r="PDY2" s="1882"/>
      <c r="PDZ2" s="1882"/>
      <c r="PEA2" s="1882"/>
      <c r="PEB2" s="1882"/>
      <c r="PEC2" s="1882"/>
      <c r="PED2" s="1882"/>
      <c r="PEE2" s="1882"/>
      <c r="PEF2" s="1882"/>
      <c r="PEG2" s="1882"/>
      <c r="PEH2" s="1882"/>
      <c r="PEI2" s="1882"/>
      <c r="PEJ2" s="1882"/>
      <c r="PEK2" s="1882"/>
      <c r="PEL2" s="1882"/>
      <c r="PEM2" s="1882"/>
      <c r="PEN2" s="1882"/>
      <c r="PEO2" s="1882"/>
      <c r="PEP2" s="1882"/>
      <c r="PEQ2" s="1882"/>
      <c r="PER2" s="1882"/>
      <c r="PES2" s="1882"/>
      <c r="PET2" s="1882"/>
      <c r="PEU2" s="1882"/>
      <c r="PEV2" s="1882"/>
      <c r="PEW2" s="1882"/>
      <c r="PEX2" s="1882"/>
      <c r="PEY2" s="1882"/>
      <c r="PEZ2" s="1882"/>
      <c r="PFA2" s="1882"/>
      <c r="PFB2" s="1882"/>
      <c r="PFC2" s="1882"/>
      <c r="PFD2" s="1882"/>
      <c r="PFE2" s="1882"/>
      <c r="PFF2" s="1882"/>
      <c r="PFG2" s="1882"/>
      <c r="PFH2" s="1882"/>
      <c r="PFI2" s="1882"/>
      <c r="PFJ2" s="1882"/>
      <c r="PFK2" s="1882"/>
      <c r="PFL2" s="1882"/>
      <c r="PFM2" s="1882"/>
      <c r="PFN2" s="1882"/>
      <c r="PFO2" s="1882"/>
      <c r="PFP2" s="1882"/>
      <c r="PFQ2" s="1882"/>
      <c r="PFR2" s="1882"/>
      <c r="PFS2" s="1882"/>
      <c r="PFT2" s="1882"/>
      <c r="PFU2" s="1882"/>
      <c r="PFV2" s="1882"/>
      <c r="PFW2" s="1882"/>
      <c r="PFX2" s="1882"/>
      <c r="PFY2" s="1882"/>
      <c r="PFZ2" s="1882"/>
      <c r="PGA2" s="1882"/>
      <c r="PGB2" s="1882"/>
      <c r="PGC2" s="1882"/>
      <c r="PGD2" s="1882"/>
      <c r="PGE2" s="1882"/>
      <c r="PGF2" s="1882"/>
      <c r="PGG2" s="1882"/>
      <c r="PGH2" s="1882"/>
      <c r="PGI2" s="1882"/>
      <c r="PGJ2" s="1882"/>
      <c r="PGK2" s="1882"/>
      <c r="PGL2" s="1882"/>
      <c r="PGM2" s="1882"/>
      <c r="PGN2" s="1882"/>
      <c r="PGO2" s="1882"/>
      <c r="PGP2" s="1882"/>
      <c r="PGQ2" s="1882"/>
      <c r="PGR2" s="1882"/>
      <c r="PGS2" s="1882"/>
      <c r="PGT2" s="1882"/>
      <c r="PGU2" s="1882"/>
      <c r="PGV2" s="1882"/>
      <c r="PGW2" s="1882"/>
      <c r="PGX2" s="1882"/>
      <c r="PGY2" s="1882"/>
      <c r="PGZ2" s="1882"/>
      <c r="PHA2" s="1882"/>
      <c r="PHB2" s="1882"/>
      <c r="PHC2" s="1882"/>
      <c r="PHD2" s="1882"/>
      <c r="PHE2" s="1882"/>
      <c r="PHF2" s="1882"/>
      <c r="PHG2" s="1882"/>
      <c r="PHH2" s="1882"/>
      <c r="PHI2" s="1882"/>
      <c r="PHJ2" s="1882"/>
      <c r="PHK2" s="1882"/>
      <c r="PHL2" s="1882"/>
      <c r="PHM2" s="1882"/>
      <c r="PHN2" s="1882"/>
      <c r="PHO2" s="1882"/>
      <c r="PHP2" s="1882"/>
      <c r="PHQ2" s="1882"/>
      <c r="PHR2" s="1882"/>
      <c r="PHS2" s="1882"/>
      <c r="PHT2" s="1882"/>
      <c r="PHU2" s="1882"/>
      <c r="PHV2" s="1882"/>
      <c r="PHW2" s="1882"/>
      <c r="PHX2" s="1882"/>
      <c r="PHY2" s="1882"/>
      <c r="PHZ2" s="1882"/>
      <c r="PIA2" s="1882"/>
      <c r="PIB2" s="1882"/>
      <c r="PIC2" s="1882"/>
      <c r="PID2" s="1882"/>
      <c r="PIE2" s="1882"/>
      <c r="PIF2" s="1882"/>
      <c r="PIG2" s="1882"/>
      <c r="PIH2" s="1882"/>
      <c r="PII2" s="1882"/>
      <c r="PIJ2" s="1882"/>
      <c r="PIK2" s="1882"/>
      <c r="PIL2" s="1882"/>
      <c r="PIM2" s="1882"/>
      <c r="PIN2" s="1882"/>
      <c r="PIO2" s="1882"/>
      <c r="PIP2" s="1882"/>
      <c r="PIQ2" s="1882"/>
      <c r="PIR2" s="1882"/>
      <c r="PIS2" s="1882"/>
      <c r="PIT2" s="1882"/>
      <c r="PIU2" s="1882"/>
      <c r="PIV2" s="1882"/>
      <c r="PIW2" s="1882"/>
      <c r="PIX2" s="1882"/>
      <c r="PIY2" s="1882"/>
      <c r="PIZ2" s="1882"/>
      <c r="PJA2" s="1882"/>
      <c r="PJB2" s="1882"/>
      <c r="PJC2" s="1882"/>
      <c r="PJD2" s="1882"/>
      <c r="PJE2" s="1882"/>
      <c r="PJF2" s="1882"/>
      <c r="PJG2" s="1882"/>
      <c r="PJH2" s="1882"/>
      <c r="PJI2" s="1882"/>
      <c r="PJJ2" s="1882"/>
      <c r="PJK2" s="1882"/>
      <c r="PJL2" s="1882"/>
      <c r="PJM2" s="1882"/>
      <c r="PJN2" s="1882"/>
      <c r="PJO2" s="1882"/>
      <c r="PJP2" s="1882"/>
      <c r="PJQ2" s="1882"/>
      <c r="PJR2" s="1882"/>
      <c r="PJS2" s="1882"/>
      <c r="PJT2" s="1882"/>
      <c r="PJU2" s="1882"/>
      <c r="PJV2" s="1882"/>
      <c r="PJW2" s="1882"/>
      <c r="PJX2" s="1882"/>
      <c r="PJY2" s="1882"/>
      <c r="PJZ2" s="1882"/>
      <c r="PKA2" s="1882"/>
      <c r="PKB2" s="1882"/>
      <c r="PKC2" s="1882"/>
      <c r="PKD2" s="1882"/>
      <c r="PKE2" s="1882"/>
      <c r="PKF2" s="1882"/>
      <c r="PKG2" s="1882"/>
      <c r="PKH2" s="1882"/>
      <c r="PKI2" s="1882"/>
      <c r="PKJ2" s="1882"/>
      <c r="PKK2" s="1882"/>
      <c r="PKL2" s="1882"/>
      <c r="PKM2" s="1882"/>
      <c r="PKN2" s="1882"/>
      <c r="PKO2" s="1882"/>
      <c r="PKP2" s="1882"/>
      <c r="PKQ2" s="1882"/>
      <c r="PKR2" s="1882"/>
      <c r="PKS2" s="1882"/>
      <c r="PKT2" s="1882"/>
      <c r="PKU2" s="1882"/>
      <c r="PKV2" s="1882"/>
      <c r="PKW2" s="1882"/>
      <c r="PKX2" s="1882"/>
      <c r="PKY2" s="1882"/>
      <c r="PKZ2" s="1882"/>
      <c r="PLA2" s="1882"/>
      <c r="PLB2" s="1882"/>
      <c r="PLC2" s="1882"/>
      <c r="PLD2" s="1882"/>
      <c r="PLE2" s="1882"/>
      <c r="PLF2" s="1882"/>
      <c r="PLG2" s="1882"/>
      <c r="PLH2" s="1882"/>
      <c r="PLI2" s="1882"/>
      <c r="PLJ2" s="1882"/>
      <c r="PLK2" s="1882"/>
      <c r="PLL2" s="1882"/>
      <c r="PLM2" s="1882"/>
      <c r="PLN2" s="1882"/>
      <c r="PLO2" s="1882"/>
      <c r="PLP2" s="1882"/>
      <c r="PLQ2" s="1882"/>
      <c r="PLR2" s="1882"/>
      <c r="PLS2" s="1882"/>
      <c r="PLT2" s="1882"/>
      <c r="PLU2" s="1882"/>
      <c r="PLV2" s="1882"/>
      <c r="PLW2" s="1882"/>
      <c r="PLX2" s="1882"/>
      <c r="PLY2" s="1882"/>
      <c r="PLZ2" s="1882"/>
      <c r="PMA2" s="1882"/>
      <c r="PMB2" s="1882"/>
      <c r="PMC2" s="1882"/>
      <c r="PMD2" s="1882"/>
      <c r="PME2" s="1882"/>
      <c r="PMF2" s="1882"/>
      <c r="PMG2" s="1882"/>
      <c r="PMH2" s="1882"/>
      <c r="PMI2" s="1882"/>
      <c r="PMJ2" s="1882"/>
      <c r="PMK2" s="1882"/>
      <c r="PML2" s="1882"/>
      <c r="PMM2" s="1882"/>
      <c r="PMN2" s="1882"/>
      <c r="PMO2" s="1882"/>
      <c r="PMP2" s="1882"/>
      <c r="PMQ2" s="1882"/>
      <c r="PMR2" s="1882"/>
      <c r="PMS2" s="1882"/>
      <c r="PMT2" s="1882"/>
      <c r="PMU2" s="1882"/>
      <c r="PMV2" s="1882"/>
      <c r="PMW2" s="1882"/>
      <c r="PMX2" s="1882"/>
      <c r="PMY2" s="1882"/>
      <c r="PMZ2" s="1882"/>
      <c r="PNA2" s="1882"/>
      <c r="PNB2" s="1882"/>
      <c r="PNC2" s="1882"/>
      <c r="PND2" s="1882"/>
      <c r="PNE2" s="1882"/>
      <c r="PNF2" s="1882"/>
      <c r="PNG2" s="1882"/>
      <c r="PNH2" s="1882"/>
      <c r="PNI2" s="1882"/>
      <c r="PNJ2" s="1882"/>
      <c r="PNK2" s="1882"/>
      <c r="PNL2" s="1882"/>
      <c r="PNM2" s="1882"/>
      <c r="PNN2" s="1882"/>
      <c r="PNO2" s="1882"/>
      <c r="PNP2" s="1882"/>
      <c r="PNQ2" s="1882"/>
      <c r="PNR2" s="1882"/>
      <c r="PNS2" s="1882"/>
      <c r="PNT2" s="1882"/>
      <c r="PNU2" s="1882"/>
      <c r="PNV2" s="1882"/>
      <c r="PNW2" s="1882"/>
      <c r="PNX2" s="1882"/>
      <c r="PNY2" s="1882"/>
      <c r="PNZ2" s="1882"/>
      <c r="POA2" s="1882"/>
      <c r="POB2" s="1882"/>
      <c r="POC2" s="1882"/>
      <c r="POD2" s="1882"/>
      <c r="POE2" s="1882"/>
      <c r="POF2" s="1882"/>
      <c r="POG2" s="1882"/>
      <c r="POH2" s="1882"/>
      <c r="POI2" s="1882"/>
      <c r="POJ2" s="1882"/>
      <c r="POK2" s="1882"/>
      <c r="POL2" s="1882"/>
      <c r="POM2" s="1882"/>
      <c r="PON2" s="1882"/>
      <c r="POO2" s="1882"/>
      <c r="POP2" s="1882"/>
      <c r="POQ2" s="1882"/>
      <c r="POR2" s="1882"/>
      <c r="POS2" s="1882"/>
      <c r="POT2" s="1882"/>
      <c r="POU2" s="1882"/>
      <c r="POV2" s="1882"/>
      <c r="POW2" s="1882"/>
      <c r="POX2" s="1882"/>
      <c r="POY2" s="1882"/>
      <c r="POZ2" s="1882"/>
      <c r="PPA2" s="1882"/>
      <c r="PPB2" s="1882"/>
      <c r="PPC2" s="1882"/>
      <c r="PPD2" s="1882"/>
      <c r="PPE2" s="1882"/>
      <c r="PPF2" s="1882"/>
      <c r="PPG2" s="1882"/>
      <c r="PPH2" s="1882"/>
      <c r="PPI2" s="1882"/>
      <c r="PPJ2" s="1882"/>
      <c r="PPK2" s="1882"/>
      <c r="PPL2" s="1882"/>
      <c r="PPM2" s="1882"/>
      <c r="PPN2" s="1882"/>
      <c r="PPO2" s="1882"/>
      <c r="PPP2" s="1882"/>
      <c r="PPQ2" s="1882"/>
      <c r="PPR2" s="1882"/>
      <c r="PPS2" s="1882"/>
      <c r="PPT2" s="1882"/>
      <c r="PPU2" s="1882"/>
      <c r="PPV2" s="1882"/>
      <c r="PPW2" s="1882"/>
      <c r="PPX2" s="1882"/>
      <c r="PPY2" s="1882"/>
      <c r="PPZ2" s="1882"/>
      <c r="PQA2" s="1882"/>
      <c r="PQB2" s="1882"/>
      <c r="PQC2" s="1882"/>
      <c r="PQD2" s="1882"/>
      <c r="PQE2" s="1882"/>
      <c r="PQF2" s="1882"/>
      <c r="PQG2" s="1882"/>
      <c r="PQH2" s="1882"/>
      <c r="PQI2" s="1882"/>
      <c r="PQJ2" s="1882"/>
      <c r="PQK2" s="1882"/>
      <c r="PQL2" s="1882"/>
      <c r="PQM2" s="1882"/>
      <c r="PQN2" s="1882"/>
      <c r="PQO2" s="1882"/>
      <c r="PQP2" s="1882"/>
      <c r="PQQ2" s="1882"/>
      <c r="PQR2" s="1882"/>
      <c r="PQS2" s="1882"/>
      <c r="PQT2" s="1882"/>
      <c r="PQU2" s="1882"/>
      <c r="PQV2" s="1882"/>
      <c r="PQW2" s="1882"/>
      <c r="PQX2" s="1882"/>
      <c r="PQY2" s="1882"/>
      <c r="PQZ2" s="1882"/>
      <c r="PRA2" s="1882"/>
      <c r="PRB2" s="1882"/>
      <c r="PRC2" s="1882"/>
      <c r="PRD2" s="1882"/>
      <c r="PRE2" s="1882"/>
      <c r="PRF2" s="1882"/>
      <c r="PRG2" s="1882"/>
      <c r="PRH2" s="1882"/>
      <c r="PRI2" s="1882"/>
      <c r="PRJ2" s="1882"/>
      <c r="PRK2" s="1882"/>
      <c r="PRL2" s="1882"/>
      <c r="PRM2" s="1882"/>
      <c r="PRN2" s="1882"/>
      <c r="PRO2" s="1882"/>
      <c r="PRP2" s="1882"/>
      <c r="PRQ2" s="1882"/>
      <c r="PRR2" s="1882"/>
      <c r="PRS2" s="1882"/>
      <c r="PRT2" s="1882"/>
      <c r="PRU2" s="1882"/>
      <c r="PRV2" s="1882"/>
      <c r="PRW2" s="1882"/>
      <c r="PRX2" s="1882"/>
      <c r="PRY2" s="1882"/>
      <c r="PRZ2" s="1882"/>
      <c r="PSA2" s="1882"/>
      <c r="PSB2" s="1882"/>
      <c r="PSC2" s="1882"/>
      <c r="PSD2" s="1882"/>
      <c r="PSE2" s="1882"/>
      <c r="PSF2" s="1882"/>
      <c r="PSG2" s="1882"/>
      <c r="PSH2" s="1882"/>
      <c r="PSI2" s="1882"/>
      <c r="PSJ2" s="1882"/>
      <c r="PSK2" s="1882"/>
      <c r="PSL2" s="1882"/>
      <c r="PSM2" s="1882"/>
      <c r="PSN2" s="1882"/>
      <c r="PSO2" s="1882"/>
      <c r="PSP2" s="1882"/>
      <c r="PSQ2" s="1882"/>
      <c r="PSR2" s="1882"/>
      <c r="PSS2" s="1882"/>
      <c r="PST2" s="1882"/>
      <c r="PSU2" s="1882"/>
      <c r="PSV2" s="1882"/>
      <c r="PSW2" s="1882"/>
      <c r="PSX2" s="1882"/>
      <c r="PSY2" s="1882"/>
      <c r="PSZ2" s="1882"/>
      <c r="PTA2" s="1882"/>
      <c r="PTB2" s="1882"/>
      <c r="PTC2" s="1882"/>
      <c r="PTD2" s="1882"/>
      <c r="PTE2" s="1882"/>
      <c r="PTF2" s="1882"/>
      <c r="PTG2" s="1882"/>
      <c r="PTH2" s="1882"/>
      <c r="PTI2" s="1882"/>
      <c r="PTJ2" s="1882"/>
      <c r="PTK2" s="1882"/>
      <c r="PTL2" s="1882"/>
      <c r="PTM2" s="1882"/>
      <c r="PTN2" s="1882"/>
      <c r="PTO2" s="1882"/>
      <c r="PTP2" s="1882"/>
      <c r="PTQ2" s="1882"/>
      <c r="PTR2" s="1882"/>
      <c r="PTS2" s="1882"/>
      <c r="PTT2" s="1882"/>
      <c r="PTU2" s="1882"/>
      <c r="PTV2" s="1882"/>
      <c r="PTW2" s="1882"/>
      <c r="PTX2" s="1882"/>
      <c r="PTY2" s="1882"/>
      <c r="PTZ2" s="1882"/>
      <c r="PUA2" s="1882"/>
      <c r="PUB2" s="1882"/>
      <c r="PUC2" s="1882"/>
      <c r="PUD2" s="1882"/>
      <c r="PUE2" s="1882"/>
      <c r="PUF2" s="1882"/>
      <c r="PUG2" s="1882"/>
      <c r="PUH2" s="1882"/>
      <c r="PUI2" s="1882"/>
      <c r="PUJ2" s="1882"/>
      <c r="PUK2" s="1882"/>
      <c r="PUL2" s="1882"/>
      <c r="PUM2" s="1882"/>
      <c r="PUN2" s="1882"/>
      <c r="PUO2" s="1882"/>
      <c r="PUP2" s="1882"/>
      <c r="PUQ2" s="1882"/>
      <c r="PUR2" s="1882"/>
      <c r="PUS2" s="1882"/>
      <c r="PUT2" s="1882"/>
      <c r="PUU2" s="1882"/>
      <c r="PUV2" s="1882"/>
      <c r="PUW2" s="1882"/>
      <c r="PUX2" s="1882"/>
      <c r="PUY2" s="1882"/>
      <c r="PUZ2" s="1882"/>
      <c r="PVA2" s="1882"/>
      <c r="PVB2" s="1882"/>
      <c r="PVC2" s="1882"/>
      <c r="PVD2" s="1882"/>
      <c r="PVE2" s="1882"/>
      <c r="PVF2" s="1882"/>
      <c r="PVG2" s="1882"/>
      <c r="PVH2" s="1882"/>
      <c r="PVI2" s="1882"/>
      <c r="PVJ2" s="1882"/>
      <c r="PVK2" s="1882"/>
      <c r="PVL2" s="1882"/>
      <c r="PVM2" s="1882"/>
      <c r="PVN2" s="1882"/>
      <c r="PVO2" s="1882"/>
      <c r="PVP2" s="1882"/>
      <c r="PVQ2" s="1882"/>
      <c r="PVR2" s="1882"/>
      <c r="PVS2" s="1882"/>
      <c r="PVT2" s="1882"/>
      <c r="PVU2" s="1882"/>
      <c r="PVV2" s="1882"/>
      <c r="PVW2" s="1882"/>
      <c r="PVX2" s="1882"/>
      <c r="PVY2" s="1882"/>
      <c r="PVZ2" s="1882"/>
      <c r="PWA2" s="1882"/>
      <c r="PWB2" s="1882"/>
      <c r="PWC2" s="1882"/>
      <c r="PWD2" s="1882"/>
      <c r="PWE2" s="1882"/>
      <c r="PWF2" s="1882"/>
      <c r="PWG2" s="1882"/>
      <c r="PWH2" s="1882"/>
      <c r="PWI2" s="1882"/>
      <c r="PWJ2" s="1882"/>
      <c r="PWK2" s="1882"/>
      <c r="PWL2" s="1882"/>
      <c r="PWM2" s="1882"/>
      <c r="PWN2" s="1882"/>
      <c r="PWO2" s="1882"/>
      <c r="PWP2" s="1882"/>
      <c r="PWQ2" s="1882"/>
      <c r="PWR2" s="1882"/>
      <c r="PWS2" s="1882"/>
      <c r="PWT2" s="1882"/>
      <c r="PWU2" s="1882"/>
      <c r="PWV2" s="1882"/>
      <c r="PWW2" s="1882"/>
      <c r="PWX2" s="1882"/>
      <c r="PWY2" s="1882"/>
      <c r="PWZ2" s="1882"/>
      <c r="PXA2" s="1882"/>
      <c r="PXB2" s="1882"/>
      <c r="PXC2" s="1882"/>
      <c r="PXD2" s="1882"/>
      <c r="PXE2" s="1882"/>
      <c r="PXF2" s="1882"/>
      <c r="PXG2" s="1882"/>
      <c r="PXH2" s="1882"/>
      <c r="PXI2" s="1882"/>
      <c r="PXJ2" s="1882"/>
      <c r="PXK2" s="1882"/>
      <c r="PXL2" s="1882"/>
      <c r="PXM2" s="1882"/>
      <c r="PXN2" s="1882"/>
      <c r="PXO2" s="1882"/>
      <c r="PXP2" s="1882"/>
      <c r="PXQ2" s="1882"/>
      <c r="PXR2" s="1882"/>
      <c r="PXS2" s="1882"/>
      <c r="PXT2" s="1882"/>
      <c r="PXU2" s="1882"/>
      <c r="PXV2" s="1882"/>
      <c r="PXW2" s="1882"/>
      <c r="PXX2" s="1882"/>
      <c r="PXY2" s="1882"/>
      <c r="PXZ2" s="1882"/>
      <c r="PYA2" s="1882"/>
      <c r="PYB2" s="1882"/>
      <c r="PYC2" s="1882"/>
      <c r="PYD2" s="1882"/>
      <c r="PYE2" s="1882"/>
      <c r="PYF2" s="1882"/>
      <c r="PYG2" s="1882"/>
      <c r="PYH2" s="1882"/>
      <c r="PYI2" s="1882"/>
      <c r="PYJ2" s="1882"/>
      <c r="PYK2" s="1882"/>
      <c r="PYL2" s="1882"/>
      <c r="PYM2" s="1882"/>
      <c r="PYN2" s="1882"/>
      <c r="PYO2" s="1882"/>
      <c r="PYP2" s="1882"/>
      <c r="PYQ2" s="1882"/>
      <c r="PYR2" s="1882"/>
      <c r="PYS2" s="1882"/>
      <c r="PYT2" s="1882"/>
      <c r="PYU2" s="1882"/>
      <c r="PYV2" s="1882"/>
      <c r="PYW2" s="1882"/>
      <c r="PYX2" s="1882"/>
      <c r="PYY2" s="1882"/>
      <c r="PYZ2" s="1882"/>
      <c r="PZA2" s="1882"/>
      <c r="PZB2" s="1882"/>
      <c r="PZC2" s="1882"/>
      <c r="PZD2" s="1882"/>
      <c r="PZE2" s="1882"/>
      <c r="PZF2" s="1882"/>
      <c r="PZG2" s="1882"/>
      <c r="PZH2" s="1882"/>
      <c r="PZI2" s="1882"/>
      <c r="PZJ2" s="1882"/>
      <c r="PZK2" s="1882"/>
      <c r="PZL2" s="1882"/>
      <c r="PZM2" s="1882"/>
      <c r="PZN2" s="1882"/>
      <c r="PZO2" s="1882"/>
      <c r="PZP2" s="1882"/>
      <c r="PZQ2" s="1882"/>
      <c r="PZR2" s="1882"/>
      <c r="PZS2" s="1882"/>
      <c r="PZT2" s="1882"/>
      <c r="PZU2" s="1882"/>
      <c r="PZV2" s="1882"/>
      <c r="PZW2" s="1882"/>
      <c r="PZX2" s="1882"/>
      <c r="PZY2" s="1882"/>
      <c r="PZZ2" s="1882"/>
      <c r="QAA2" s="1882"/>
      <c r="QAB2" s="1882"/>
      <c r="QAC2" s="1882"/>
      <c r="QAD2" s="1882"/>
      <c r="QAE2" s="1882"/>
      <c r="QAF2" s="1882"/>
      <c r="QAG2" s="1882"/>
      <c r="QAH2" s="1882"/>
      <c r="QAI2" s="1882"/>
      <c r="QAJ2" s="1882"/>
      <c r="QAK2" s="1882"/>
      <c r="QAL2" s="1882"/>
      <c r="QAM2" s="1882"/>
      <c r="QAN2" s="1882"/>
      <c r="QAO2" s="1882"/>
      <c r="QAP2" s="1882"/>
      <c r="QAQ2" s="1882"/>
      <c r="QAR2" s="1882"/>
      <c r="QAS2" s="1882"/>
      <c r="QAT2" s="1882"/>
      <c r="QAU2" s="1882"/>
      <c r="QAV2" s="1882"/>
      <c r="QAW2" s="1882"/>
      <c r="QAX2" s="1882"/>
      <c r="QAY2" s="1882"/>
      <c r="QAZ2" s="1882"/>
      <c r="QBA2" s="1882"/>
      <c r="QBB2" s="1882"/>
      <c r="QBC2" s="1882"/>
      <c r="QBD2" s="1882"/>
      <c r="QBE2" s="1882"/>
      <c r="QBF2" s="1882"/>
      <c r="QBG2" s="1882"/>
      <c r="QBH2" s="1882"/>
      <c r="QBI2" s="1882"/>
      <c r="QBJ2" s="1882"/>
      <c r="QBK2" s="1882"/>
      <c r="QBL2" s="1882"/>
      <c r="QBM2" s="1882"/>
      <c r="QBN2" s="1882"/>
      <c r="QBO2" s="1882"/>
      <c r="QBP2" s="1882"/>
      <c r="QBQ2" s="1882"/>
      <c r="QBR2" s="1882"/>
      <c r="QBS2" s="1882"/>
      <c r="QBT2" s="1882"/>
      <c r="QBU2" s="1882"/>
      <c r="QBV2" s="1882"/>
      <c r="QBW2" s="1882"/>
      <c r="QBX2" s="1882"/>
      <c r="QBY2" s="1882"/>
      <c r="QBZ2" s="1882"/>
      <c r="QCA2" s="1882"/>
      <c r="QCB2" s="1882"/>
      <c r="QCC2" s="1882"/>
      <c r="QCD2" s="1882"/>
      <c r="QCE2" s="1882"/>
      <c r="QCF2" s="1882"/>
      <c r="QCG2" s="1882"/>
      <c r="QCH2" s="1882"/>
      <c r="QCI2" s="1882"/>
      <c r="QCJ2" s="1882"/>
      <c r="QCK2" s="1882"/>
      <c r="QCL2" s="1882"/>
      <c r="QCM2" s="1882"/>
      <c r="QCN2" s="1882"/>
      <c r="QCO2" s="1882"/>
      <c r="QCP2" s="1882"/>
      <c r="QCQ2" s="1882"/>
      <c r="QCR2" s="1882"/>
      <c r="QCS2" s="1882"/>
      <c r="QCT2" s="1882"/>
      <c r="QCU2" s="1882"/>
      <c r="QCV2" s="1882"/>
      <c r="QCW2" s="1882"/>
      <c r="QCX2" s="1882"/>
      <c r="QCY2" s="1882"/>
      <c r="QCZ2" s="1882"/>
      <c r="QDA2" s="1882"/>
      <c r="QDB2" s="1882"/>
      <c r="QDC2" s="1882"/>
      <c r="QDD2" s="1882"/>
      <c r="QDE2" s="1882"/>
      <c r="QDF2" s="1882"/>
      <c r="QDG2" s="1882"/>
      <c r="QDH2" s="1882"/>
      <c r="QDI2" s="1882"/>
      <c r="QDJ2" s="1882"/>
      <c r="QDK2" s="1882"/>
      <c r="QDL2" s="1882"/>
      <c r="QDM2" s="1882"/>
      <c r="QDN2" s="1882"/>
      <c r="QDO2" s="1882"/>
      <c r="QDP2" s="1882"/>
      <c r="QDQ2" s="1882"/>
      <c r="QDR2" s="1882"/>
      <c r="QDS2" s="1882"/>
      <c r="QDT2" s="1882"/>
      <c r="QDU2" s="1882"/>
      <c r="QDV2" s="1882"/>
      <c r="QDW2" s="1882"/>
      <c r="QDX2" s="1882"/>
      <c r="QDY2" s="1882"/>
      <c r="QDZ2" s="1882"/>
      <c r="QEA2" s="1882"/>
      <c r="QEB2" s="1882"/>
      <c r="QEC2" s="1882"/>
      <c r="QED2" s="1882"/>
      <c r="QEE2" s="1882"/>
      <c r="QEF2" s="1882"/>
      <c r="QEG2" s="1882"/>
      <c r="QEH2" s="1882"/>
      <c r="QEI2" s="1882"/>
      <c r="QEJ2" s="1882"/>
      <c r="QEK2" s="1882"/>
      <c r="QEL2" s="1882"/>
      <c r="QEM2" s="1882"/>
      <c r="QEN2" s="1882"/>
      <c r="QEO2" s="1882"/>
      <c r="QEP2" s="1882"/>
      <c r="QEQ2" s="1882"/>
      <c r="QER2" s="1882"/>
      <c r="QES2" s="1882"/>
      <c r="QET2" s="1882"/>
      <c r="QEU2" s="1882"/>
      <c r="QEV2" s="1882"/>
      <c r="QEW2" s="1882"/>
      <c r="QEX2" s="1882"/>
      <c r="QEY2" s="1882"/>
      <c r="QEZ2" s="1882"/>
      <c r="QFA2" s="1882"/>
      <c r="QFB2" s="1882"/>
      <c r="QFC2" s="1882"/>
      <c r="QFD2" s="1882"/>
      <c r="QFE2" s="1882"/>
      <c r="QFF2" s="1882"/>
      <c r="QFG2" s="1882"/>
      <c r="QFH2" s="1882"/>
      <c r="QFI2" s="1882"/>
      <c r="QFJ2" s="1882"/>
      <c r="QFK2" s="1882"/>
      <c r="QFL2" s="1882"/>
      <c r="QFM2" s="1882"/>
      <c r="QFN2" s="1882"/>
      <c r="QFO2" s="1882"/>
      <c r="QFP2" s="1882"/>
      <c r="QFQ2" s="1882"/>
      <c r="QFR2" s="1882"/>
      <c r="QFS2" s="1882"/>
      <c r="QFT2" s="1882"/>
      <c r="QFU2" s="1882"/>
      <c r="QFV2" s="1882"/>
      <c r="QFW2" s="1882"/>
      <c r="QFX2" s="1882"/>
      <c r="QFY2" s="1882"/>
      <c r="QFZ2" s="1882"/>
      <c r="QGA2" s="1882"/>
      <c r="QGB2" s="1882"/>
      <c r="QGC2" s="1882"/>
      <c r="QGD2" s="1882"/>
      <c r="QGE2" s="1882"/>
      <c r="QGF2" s="1882"/>
      <c r="QGG2" s="1882"/>
      <c r="QGH2" s="1882"/>
      <c r="QGI2" s="1882"/>
      <c r="QGJ2" s="1882"/>
      <c r="QGK2" s="1882"/>
      <c r="QGL2" s="1882"/>
      <c r="QGM2" s="1882"/>
      <c r="QGN2" s="1882"/>
      <c r="QGO2" s="1882"/>
      <c r="QGP2" s="1882"/>
      <c r="QGQ2" s="1882"/>
      <c r="QGR2" s="1882"/>
      <c r="QGS2" s="1882"/>
      <c r="QGT2" s="1882"/>
      <c r="QGU2" s="1882"/>
      <c r="QGV2" s="1882"/>
      <c r="QGW2" s="1882"/>
      <c r="QGX2" s="1882"/>
      <c r="QGY2" s="1882"/>
      <c r="QGZ2" s="1882"/>
      <c r="QHA2" s="1882"/>
      <c r="QHB2" s="1882"/>
      <c r="QHC2" s="1882"/>
      <c r="QHD2" s="1882"/>
      <c r="QHE2" s="1882"/>
      <c r="QHF2" s="1882"/>
      <c r="QHG2" s="1882"/>
      <c r="QHH2" s="1882"/>
      <c r="QHI2" s="1882"/>
      <c r="QHJ2" s="1882"/>
      <c r="QHK2" s="1882"/>
      <c r="QHL2" s="1882"/>
      <c r="QHM2" s="1882"/>
      <c r="QHN2" s="1882"/>
      <c r="QHO2" s="1882"/>
      <c r="QHP2" s="1882"/>
      <c r="QHQ2" s="1882"/>
      <c r="QHR2" s="1882"/>
      <c r="QHS2" s="1882"/>
      <c r="QHT2" s="1882"/>
      <c r="QHU2" s="1882"/>
      <c r="QHV2" s="1882"/>
      <c r="QHW2" s="1882"/>
      <c r="QHX2" s="1882"/>
      <c r="QHY2" s="1882"/>
      <c r="QHZ2" s="1882"/>
      <c r="QIA2" s="1882"/>
      <c r="QIB2" s="1882"/>
      <c r="QIC2" s="1882"/>
      <c r="QID2" s="1882"/>
      <c r="QIE2" s="1882"/>
      <c r="QIF2" s="1882"/>
      <c r="QIG2" s="1882"/>
      <c r="QIH2" s="1882"/>
      <c r="QII2" s="1882"/>
      <c r="QIJ2" s="1882"/>
      <c r="QIK2" s="1882"/>
      <c r="QIL2" s="1882"/>
      <c r="QIM2" s="1882"/>
      <c r="QIN2" s="1882"/>
      <c r="QIO2" s="1882"/>
      <c r="QIP2" s="1882"/>
      <c r="QIQ2" s="1882"/>
      <c r="QIR2" s="1882"/>
      <c r="QIS2" s="1882"/>
      <c r="QIT2" s="1882"/>
      <c r="QIU2" s="1882"/>
      <c r="QIV2" s="1882"/>
      <c r="QIW2" s="1882"/>
      <c r="QIX2" s="1882"/>
      <c r="QIY2" s="1882"/>
      <c r="QIZ2" s="1882"/>
      <c r="QJA2" s="1882"/>
      <c r="QJB2" s="1882"/>
      <c r="QJC2" s="1882"/>
      <c r="QJD2" s="1882"/>
      <c r="QJE2" s="1882"/>
      <c r="QJF2" s="1882"/>
      <c r="QJG2" s="1882"/>
      <c r="QJH2" s="1882"/>
      <c r="QJI2" s="1882"/>
      <c r="QJJ2" s="1882"/>
      <c r="QJK2" s="1882"/>
      <c r="QJL2" s="1882"/>
      <c r="QJM2" s="1882"/>
      <c r="QJN2" s="1882"/>
      <c r="QJO2" s="1882"/>
      <c r="QJP2" s="1882"/>
      <c r="QJQ2" s="1882"/>
      <c r="QJR2" s="1882"/>
      <c r="QJS2" s="1882"/>
      <c r="QJT2" s="1882"/>
      <c r="QJU2" s="1882"/>
      <c r="QJV2" s="1882"/>
      <c r="QJW2" s="1882"/>
      <c r="QJX2" s="1882"/>
      <c r="QJY2" s="1882"/>
      <c r="QJZ2" s="1882"/>
      <c r="QKA2" s="1882"/>
      <c r="QKB2" s="1882"/>
      <c r="QKC2" s="1882"/>
      <c r="QKD2" s="1882"/>
      <c r="QKE2" s="1882"/>
      <c r="QKF2" s="1882"/>
      <c r="QKG2" s="1882"/>
      <c r="QKH2" s="1882"/>
      <c r="QKI2" s="1882"/>
      <c r="QKJ2" s="1882"/>
      <c r="QKK2" s="1882"/>
      <c r="QKL2" s="1882"/>
      <c r="QKM2" s="1882"/>
      <c r="QKN2" s="1882"/>
      <c r="QKO2" s="1882"/>
      <c r="QKP2" s="1882"/>
      <c r="QKQ2" s="1882"/>
      <c r="QKR2" s="1882"/>
      <c r="QKS2" s="1882"/>
      <c r="QKT2" s="1882"/>
      <c r="QKU2" s="1882"/>
      <c r="QKV2" s="1882"/>
      <c r="QKW2" s="1882"/>
      <c r="QKX2" s="1882"/>
      <c r="QKY2" s="1882"/>
      <c r="QKZ2" s="1882"/>
      <c r="QLA2" s="1882"/>
      <c r="QLB2" s="1882"/>
      <c r="QLC2" s="1882"/>
      <c r="QLD2" s="1882"/>
      <c r="QLE2" s="1882"/>
      <c r="QLF2" s="1882"/>
      <c r="QLG2" s="1882"/>
      <c r="QLH2" s="1882"/>
      <c r="QLI2" s="1882"/>
      <c r="QLJ2" s="1882"/>
      <c r="QLK2" s="1882"/>
      <c r="QLL2" s="1882"/>
      <c r="QLM2" s="1882"/>
      <c r="QLN2" s="1882"/>
      <c r="QLO2" s="1882"/>
      <c r="QLP2" s="1882"/>
      <c r="QLQ2" s="1882"/>
      <c r="QLR2" s="1882"/>
      <c r="QLS2" s="1882"/>
      <c r="QLT2" s="1882"/>
      <c r="QLU2" s="1882"/>
      <c r="QLV2" s="1882"/>
      <c r="QLW2" s="1882"/>
      <c r="QLX2" s="1882"/>
      <c r="QLY2" s="1882"/>
      <c r="QLZ2" s="1882"/>
      <c r="QMA2" s="1882"/>
      <c r="QMB2" s="1882"/>
      <c r="QMC2" s="1882"/>
      <c r="QMD2" s="1882"/>
      <c r="QME2" s="1882"/>
      <c r="QMF2" s="1882"/>
      <c r="QMG2" s="1882"/>
      <c r="QMH2" s="1882"/>
      <c r="QMI2" s="1882"/>
      <c r="QMJ2" s="1882"/>
      <c r="QMK2" s="1882"/>
      <c r="QML2" s="1882"/>
      <c r="QMM2" s="1882"/>
      <c r="QMN2" s="1882"/>
      <c r="QMO2" s="1882"/>
      <c r="QMP2" s="1882"/>
      <c r="QMQ2" s="1882"/>
      <c r="QMR2" s="1882"/>
      <c r="QMS2" s="1882"/>
      <c r="QMT2" s="1882"/>
      <c r="QMU2" s="1882"/>
      <c r="QMV2" s="1882"/>
      <c r="QMW2" s="1882"/>
      <c r="QMX2" s="1882"/>
      <c r="QMY2" s="1882"/>
      <c r="QMZ2" s="1882"/>
      <c r="QNA2" s="1882"/>
      <c r="QNB2" s="1882"/>
      <c r="QNC2" s="1882"/>
      <c r="QND2" s="1882"/>
      <c r="QNE2" s="1882"/>
      <c r="QNF2" s="1882"/>
      <c r="QNG2" s="1882"/>
      <c r="QNH2" s="1882"/>
      <c r="QNI2" s="1882"/>
      <c r="QNJ2" s="1882"/>
      <c r="QNK2" s="1882"/>
      <c r="QNL2" s="1882"/>
      <c r="QNM2" s="1882"/>
      <c r="QNN2" s="1882"/>
      <c r="QNO2" s="1882"/>
      <c r="QNP2" s="1882"/>
      <c r="QNQ2" s="1882"/>
      <c r="QNR2" s="1882"/>
      <c r="QNS2" s="1882"/>
      <c r="QNT2" s="1882"/>
      <c r="QNU2" s="1882"/>
      <c r="QNV2" s="1882"/>
      <c r="QNW2" s="1882"/>
      <c r="QNX2" s="1882"/>
      <c r="QNY2" s="1882"/>
      <c r="QNZ2" s="1882"/>
      <c r="QOA2" s="1882"/>
      <c r="QOB2" s="1882"/>
      <c r="QOC2" s="1882"/>
      <c r="QOD2" s="1882"/>
      <c r="QOE2" s="1882"/>
      <c r="QOF2" s="1882"/>
      <c r="QOG2" s="1882"/>
      <c r="QOH2" s="1882"/>
      <c r="QOI2" s="1882"/>
      <c r="QOJ2" s="1882"/>
      <c r="QOK2" s="1882"/>
      <c r="QOL2" s="1882"/>
      <c r="QOM2" s="1882"/>
      <c r="QON2" s="1882"/>
      <c r="QOO2" s="1882"/>
      <c r="QOP2" s="1882"/>
      <c r="QOQ2" s="1882"/>
      <c r="QOR2" s="1882"/>
      <c r="QOS2" s="1882"/>
      <c r="QOT2" s="1882"/>
      <c r="QOU2" s="1882"/>
      <c r="QOV2" s="1882"/>
      <c r="QOW2" s="1882"/>
      <c r="QOX2" s="1882"/>
      <c r="QOY2" s="1882"/>
      <c r="QOZ2" s="1882"/>
      <c r="QPA2" s="1882"/>
      <c r="QPB2" s="1882"/>
      <c r="QPC2" s="1882"/>
      <c r="QPD2" s="1882"/>
      <c r="QPE2" s="1882"/>
      <c r="QPF2" s="1882"/>
      <c r="QPG2" s="1882"/>
      <c r="QPH2" s="1882"/>
      <c r="QPI2" s="1882"/>
      <c r="QPJ2" s="1882"/>
      <c r="QPK2" s="1882"/>
      <c r="QPL2" s="1882"/>
      <c r="QPM2" s="1882"/>
      <c r="QPN2" s="1882"/>
      <c r="QPO2" s="1882"/>
      <c r="QPP2" s="1882"/>
      <c r="QPQ2" s="1882"/>
      <c r="QPR2" s="1882"/>
      <c r="QPS2" s="1882"/>
      <c r="QPT2" s="1882"/>
      <c r="QPU2" s="1882"/>
      <c r="QPV2" s="1882"/>
      <c r="QPW2" s="1882"/>
      <c r="QPX2" s="1882"/>
      <c r="QPY2" s="1882"/>
      <c r="QPZ2" s="1882"/>
      <c r="QQA2" s="1882"/>
      <c r="QQB2" s="1882"/>
      <c r="QQC2" s="1882"/>
      <c r="QQD2" s="1882"/>
      <c r="QQE2" s="1882"/>
      <c r="QQF2" s="1882"/>
      <c r="QQG2" s="1882"/>
      <c r="QQH2" s="1882"/>
      <c r="QQI2" s="1882"/>
      <c r="QQJ2" s="1882"/>
      <c r="QQK2" s="1882"/>
      <c r="QQL2" s="1882"/>
      <c r="QQM2" s="1882"/>
      <c r="QQN2" s="1882"/>
      <c r="QQO2" s="1882"/>
      <c r="QQP2" s="1882"/>
      <c r="QQQ2" s="1882"/>
      <c r="QQR2" s="1882"/>
      <c r="QQS2" s="1882"/>
      <c r="QQT2" s="1882"/>
      <c r="QQU2" s="1882"/>
      <c r="QQV2" s="1882"/>
      <c r="QQW2" s="1882"/>
      <c r="QQX2" s="1882"/>
      <c r="QQY2" s="1882"/>
      <c r="QQZ2" s="1882"/>
      <c r="QRA2" s="1882"/>
      <c r="QRB2" s="1882"/>
      <c r="QRC2" s="1882"/>
      <c r="QRD2" s="1882"/>
      <c r="QRE2" s="1882"/>
      <c r="QRF2" s="1882"/>
      <c r="QRG2" s="1882"/>
      <c r="QRH2" s="1882"/>
      <c r="QRI2" s="1882"/>
      <c r="QRJ2" s="1882"/>
      <c r="QRK2" s="1882"/>
      <c r="QRL2" s="1882"/>
      <c r="QRM2" s="1882"/>
      <c r="QRN2" s="1882"/>
      <c r="QRO2" s="1882"/>
      <c r="QRP2" s="1882"/>
      <c r="QRQ2" s="1882"/>
      <c r="QRR2" s="1882"/>
      <c r="QRS2" s="1882"/>
      <c r="QRT2" s="1882"/>
      <c r="QRU2" s="1882"/>
      <c r="QRV2" s="1882"/>
      <c r="QRW2" s="1882"/>
      <c r="QRX2" s="1882"/>
      <c r="QRY2" s="1882"/>
      <c r="QRZ2" s="1882"/>
      <c r="QSA2" s="1882"/>
      <c r="QSB2" s="1882"/>
      <c r="QSC2" s="1882"/>
      <c r="QSD2" s="1882"/>
      <c r="QSE2" s="1882"/>
      <c r="QSF2" s="1882"/>
      <c r="QSG2" s="1882"/>
      <c r="QSH2" s="1882"/>
      <c r="QSI2" s="1882"/>
      <c r="QSJ2" s="1882"/>
      <c r="QSK2" s="1882"/>
      <c r="QSL2" s="1882"/>
      <c r="QSM2" s="1882"/>
      <c r="QSN2" s="1882"/>
      <c r="QSO2" s="1882"/>
      <c r="QSP2" s="1882"/>
      <c r="QSQ2" s="1882"/>
      <c r="QSR2" s="1882"/>
      <c r="QSS2" s="1882"/>
      <c r="QST2" s="1882"/>
      <c r="QSU2" s="1882"/>
      <c r="QSV2" s="1882"/>
      <c r="QSW2" s="1882"/>
      <c r="QSX2" s="1882"/>
      <c r="QSY2" s="1882"/>
      <c r="QSZ2" s="1882"/>
      <c r="QTA2" s="1882"/>
      <c r="QTB2" s="1882"/>
      <c r="QTC2" s="1882"/>
      <c r="QTD2" s="1882"/>
      <c r="QTE2" s="1882"/>
      <c r="QTF2" s="1882"/>
      <c r="QTG2" s="1882"/>
      <c r="QTH2" s="1882"/>
      <c r="QTI2" s="1882"/>
      <c r="QTJ2" s="1882"/>
      <c r="QTK2" s="1882"/>
      <c r="QTL2" s="1882"/>
      <c r="QTM2" s="1882"/>
      <c r="QTN2" s="1882"/>
      <c r="QTO2" s="1882"/>
      <c r="QTP2" s="1882"/>
      <c r="QTQ2" s="1882"/>
      <c r="QTR2" s="1882"/>
      <c r="QTS2" s="1882"/>
      <c r="QTT2" s="1882"/>
      <c r="QTU2" s="1882"/>
      <c r="QTV2" s="1882"/>
      <c r="QTW2" s="1882"/>
      <c r="QTX2" s="1882"/>
      <c r="QTY2" s="1882"/>
      <c r="QTZ2" s="1882"/>
      <c r="QUA2" s="1882"/>
      <c r="QUB2" s="1882"/>
      <c r="QUC2" s="1882"/>
      <c r="QUD2" s="1882"/>
      <c r="QUE2" s="1882"/>
      <c r="QUF2" s="1882"/>
      <c r="QUG2" s="1882"/>
      <c r="QUH2" s="1882"/>
      <c r="QUI2" s="1882"/>
      <c r="QUJ2" s="1882"/>
      <c r="QUK2" s="1882"/>
      <c r="QUL2" s="1882"/>
      <c r="QUM2" s="1882"/>
      <c r="QUN2" s="1882"/>
      <c r="QUO2" s="1882"/>
      <c r="QUP2" s="1882"/>
      <c r="QUQ2" s="1882"/>
      <c r="QUR2" s="1882"/>
      <c r="QUS2" s="1882"/>
      <c r="QUT2" s="1882"/>
      <c r="QUU2" s="1882"/>
      <c r="QUV2" s="1882"/>
      <c r="QUW2" s="1882"/>
      <c r="QUX2" s="1882"/>
      <c r="QUY2" s="1882"/>
      <c r="QUZ2" s="1882"/>
      <c r="QVA2" s="1882"/>
      <c r="QVB2" s="1882"/>
      <c r="QVC2" s="1882"/>
      <c r="QVD2" s="1882"/>
      <c r="QVE2" s="1882"/>
      <c r="QVF2" s="1882"/>
      <c r="QVG2" s="1882"/>
      <c r="QVH2" s="1882"/>
      <c r="QVI2" s="1882"/>
      <c r="QVJ2" s="1882"/>
      <c r="QVK2" s="1882"/>
      <c r="QVL2" s="1882"/>
      <c r="QVM2" s="1882"/>
      <c r="QVN2" s="1882"/>
      <c r="QVO2" s="1882"/>
      <c r="QVP2" s="1882"/>
      <c r="QVQ2" s="1882"/>
      <c r="QVR2" s="1882"/>
      <c r="QVS2" s="1882"/>
      <c r="QVT2" s="1882"/>
      <c r="QVU2" s="1882"/>
      <c r="QVV2" s="1882"/>
      <c r="QVW2" s="1882"/>
      <c r="QVX2" s="1882"/>
      <c r="QVY2" s="1882"/>
      <c r="QVZ2" s="1882"/>
      <c r="QWA2" s="1882"/>
      <c r="QWB2" s="1882"/>
      <c r="QWC2" s="1882"/>
      <c r="QWD2" s="1882"/>
      <c r="QWE2" s="1882"/>
      <c r="QWF2" s="1882"/>
      <c r="QWG2" s="1882"/>
      <c r="QWH2" s="1882"/>
      <c r="QWI2" s="1882"/>
      <c r="QWJ2" s="1882"/>
      <c r="QWK2" s="1882"/>
      <c r="QWL2" s="1882"/>
      <c r="QWM2" s="1882"/>
      <c r="QWN2" s="1882"/>
      <c r="QWO2" s="1882"/>
      <c r="QWP2" s="1882"/>
      <c r="QWQ2" s="1882"/>
      <c r="QWR2" s="1882"/>
      <c r="QWS2" s="1882"/>
      <c r="QWT2" s="1882"/>
      <c r="QWU2" s="1882"/>
      <c r="QWV2" s="1882"/>
      <c r="QWW2" s="1882"/>
      <c r="QWX2" s="1882"/>
      <c r="QWY2" s="1882"/>
      <c r="QWZ2" s="1882"/>
      <c r="QXA2" s="1882"/>
      <c r="QXB2" s="1882"/>
      <c r="QXC2" s="1882"/>
      <c r="QXD2" s="1882"/>
      <c r="QXE2" s="1882"/>
      <c r="QXF2" s="1882"/>
      <c r="QXG2" s="1882"/>
      <c r="QXH2" s="1882"/>
      <c r="QXI2" s="1882"/>
      <c r="QXJ2" s="1882"/>
      <c r="QXK2" s="1882"/>
      <c r="QXL2" s="1882"/>
      <c r="QXM2" s="1882"/>
      <c r="QXN2" s="1882"/>
      <c r="QXO2" s="1882"/>
      <c r="QXP2" s="1882"/>
      <c r="QXQ2" s="1882"/>
      <c r="QXR2" s="1882"/>
      <c r="QXS2" s="1882"/>
      <c r="QXT2" s="1882"/>
      <c r="QXU2" s="1882"/>
      <c r="QXV2" s="1882"/>
      <c r="QXW2" s="1882"/>
      <c r="QXX2" s="1882"/>
      <c r="QXY2" s="1882"/>
      <c r="QXZ2" s="1882"/>
      <c r="QYA2" s="1882"/>
      <c r="QYB2" s="1882"/>
      <c r="QYC2" s="1882"/>
      <c r="QYD2" s="1882"/>
      <c r="QYE2" s="1882"/>
      <c r="QYF2" s="1882"/>
      <c r="QYG2" s="1882"/>
      <c r="QYH2" s="1882"/>
      <c r="QYI2" s="1882"/>
      <c r="QYJ2" s="1882"/>
      <c r="QYK2" s="1882"/>
      <c r="QYL2" s="1882"/>
      <c r="QYM2" s="1882"/>
      <c r="QYN2" s="1882"/>
      <c r="QYO2" s="1882"/>
      <c r="QYP2" s="1882"/>
      <c r="QYQ2" s="1882"/>
      <c r="QYR2" s="1882"/>
      <c r="QYS2" s="1882"/>
      <c r="QYT2" s="1882"/>
      <c r="QYU2" s="1882"/>
      <c r="QYV2" s="1882"/>
      <c r="QYW2" s="1882"/>
      <c r="QYX2" s="1882"/>
      <c r="QYY2" s="1882"/>
      <c r="QYZ2" s="1882"/>
      <c r="QZA2" s="1882"/>
      <c r="QZB2" s="1882"/>
      <c r="QZC2" s="1882"/>
      <c r="QZD2" s="1882"/>
      <c r="QZE2" s="1882"/>
      <c r="QZF2" s="1882"/>
      <c r="QZG2" s="1882"/>
      <c r="QZH2" s="1882"/>
      <c r="QZI2" s="1882"/>
      <c r="QZJ2" s="1882"/>
      <c r="QZK2" s="1882"/>
      <c r="QZL2" s="1882"/>
      <c r="QZM2" s="1882"/>
      <c r="QZN2" s="1882"/>
      <c r="QZO2" s="1882"/>
      <c r="QZP2" s="1882"/>
      <c r="QZQ2" s="1882"/>
      <c r="QZR2" s="1882"/>
      <c r="QZS2" s="1882"/>
      <c r="QZT2" s="1882"/>
      <c r="QZU2" s="1882"/>
      <c r="QZV2" s="1882"/>
      <c r="QZW2" s="1882"/>
      <c r="QZX2" s="1882"/>
      <c r="QZY2" s="1882"/>
      <c r="QZZ2" s="1882"/>
      <c r="RAA2" s="1882"/>
      <c r="RAB2" s="1882"/>
      <c r="RAC2" s="1882"/>
      <c r="RAD2" s="1882"/>
      <c r="RAE2" s="1882"/>
      <c r="RAF2" s="1882"/>
      <c r="RAG2" s="1882"/>
      <c r="RAH2" s="1882"/>
      <c r="RAI2" s="1882"/>
      <c r="RAJ2" s="1882"/>
      <c r="RAK2" s="1882"/>
      <c r="RAL2" s="1882"/>
      <c r="RAM2" s="1882"/>
      <c r="RAN2" s="1882"/>
      <c r="RAO2" s="1882"/>
      <c r="RAP2" s="1882"/>
      <c r="RAQ2" s="1882"/>
      <c r="RAR2" s="1882"/>
      <c r="RAS2" s="1882"/>
      <c r="RAT2" s="1882"/>
      <c r="RAU2" s="1882"/>
      <c r="RAV2" s="1882"/>
      <c r="RAW2" s="1882"/>
      <c r="RAX2" s="1882"/>
      <c r="RAY2" s="1882"/>
      <c r="RAZ2" s="1882"/>
      <c r="RBA2" s="1882"/>
      <c r="RBB2" s="1882"/>
      <c r="RBC2" s="1882"/>
      <c r="RBD2" s="1882"/>
      <c r="RBE2" s="1882"/>
      <c r="RBF2" s="1882"/>
      <c r="RBG2" s="1882"/>
      <c r="RBH2" s="1882"/>
      <c r="RBI2" s="1882"/>
      <c r="RBJ2" s="1882"/>
      <c r="RBK2" s="1882"/>
      <c r="RBL2" s="1882"/>
      <c r="RBM2" s="1882"/>
      <c r="RBN2" s="1882"/>
      <c r="RBO2" s="1882"/>
      <c r="RBP2" s="1882"/>
      <c r="RBQ2" s="1882"/>
      <c r="RBR2" s="1882"/>
      <c r="RBS2" s="1882"/>
      <c r="RBT2" s="1882"/>
      <c r="RBU2" s="1882"/>
      <c r="RBV2" s="1882"/>
      <c r="RBW2" s="1882"/>
      <c r="RBX2" s="1882"/>
      <c r="RBY2" s="1882"/>
      <c r="RBZ2" s="1882"/>
      <c r="RCA2" s="1882"/>
      <c r="RCB2" s="1882"/>
      <c r="RCC2" s="1882"/>
      <c r="RCD2" s="1882"/>
      <c r="RCE2" s="1882"/>
      <c r="RCF2" s="1882"/>
      <c r="RCG2" s="1882"/>
      <c r="RCH2" s="1882"/>
      <c r="RCI2" s="1882"/>
      <c r="RCJ2" s="1882"/>
      <c r="RCK2" s="1882"/>
      <c r="RCL2" s="1882"/>
      <c r="RCM2" s="1882"/>
      <c r="RCN2" s="1882"/>
      <c r="RCO2" s="1882"/>
      <c r="RCP2" s="1882"/>
      <c r="RCQ2" s="1882"/>
      <c r="RCR2" s="1882"/>
      <c r="RCS2" s="1882"/>
      <c r="RCT2" s="1882"/>
      <c r="RCU2" s="1882"/>
      <c r="RCV2" s="1882"/>
      <c r="RCW2" s="1882"/>
      <c r="RCX2" s="1882"/>
      <c r="RCY2" s="1882"/>
      <c r="RCZ2" s="1882"/>
      <c r="RDA2" s="1882"/>
      <c r="RDB2" s="1882"/>
      <c r="RDC2" s="1882"/>
      <c r="RDD2" s="1882"/>
      <c r="RDE2" s="1882"/>
      <c r="RDF2" s="1882"/>
      <c r="RDG2" s="1882"/>
      <c r="RDH2" s="1882"/>
      <c r="RDI2" s="1882"/>
      <c r="RDJ2" s="1882"/>
      <c r="RDK2" s="1882"/>
      <c r="RDL2" s="1882"/>
      <c r="RDM2" s="1882"/>
      <c r="RDN2" s="1882"/>
      <c r="RDO2" s="1882"/>
      <c r="RDP2" s="1882"/>
      <c r="RDQ2" s="1882"/>
      <c r="RDR2" s="1882"/>
      <c r="RDS2" s="1882"/>
      <c r="RDT2" s="1882"/>
      <c r="RDU2" s="1882"/>
      <c r="RDV2" s="1882"/>
      <c r="RDW2" s="1882"/>
      <c r="RDX2" s="1882"/>
      <c r="RDY2" s="1882"/>
      <c r="RDZ2" s="1882"/>
      <c r="REA2" s="1882"/>
      <c r="REB2" s="1882"/>
      <c r="REC2" s="1882"/>
      <c r="RED2" s="1882"/>
      <c r="REE2" s="1882"/>
      <c r="REF2" s="1882"/>
      <c r="REG2" s="1882"/>
      <c r="REH2" s="1882"/>
      <c r="REI2" s="1882"/>
      <c r="REJ2" s="1882"/>
      <c r="REK2" s="1882"/>
      <c r="REL2" s="1882"/>
      <c r="REM2" s="1882"/>
      <c r="REN2" s="1882"/>
      <c r="REO2" s="1882"/>
      <c r="REP2" s="1882"/>
      <c r="REQ2" s="1882"/>
      <c r="RER2" s="1882"/>
      <c r="RES2" s="1882"/>
      <c r="RET2" s="1882"/>
      <c r="REU2" s="1882"/>
      <c r="REV2" s="1882"/>
      <c r="REW2" s="1882"/>
      <c r="REX2" s="1882"/>
      <c r="REY2" s="1882"/>
      <c r="REZ2" s="1882"/>
      <c r="RFA2" s="1882"/>
      <c r="RFB2" s="1882"/>
      <c r="RFC2" s="1882"/>
      <c r="RFD2" s="1882"/>
      <c r="RFE2" s="1882"/>
      <c r="RFF2" s="1882"/>
      <c r="RFG2" s="1882"/>
      <c r="RFH2" s="1882"/>
      <c r="RFI2" s="1882"/>
      <c r="RFJ2" s="1882"/>
      <c r="RFK2" s="1882"/>
      <c r="RFL2" s="1882"/>
      <c r="RFM2" s="1882"/>
      <c r="RFN2" s="1882"/>
      <c r="RFO2" s="1882"/>
      <c r="RFP2" s="1882"/>
      <c r="RFQ2" s="1882"/>
      <c r="RFR2" s="1882"/>
      <c r="RFS2" s="1882"/>
      <c r="RFT2" s="1882"/>
      <c r="RFU2" s="1882"/>
      <c r="RFV2" s="1882"/>
      <c r="RFW2" s="1882"/>
      <c r="RFX2" s="1882"/>
      <c r="RFY2" s="1882"/>
      <c r="RFZ2" s="1882"/>
      <c r="RGA2" s="1882"/>
      <c r="RGB2" s="1882"/>
      <c r="RGC2" s="1882"/>
      <c r="RGD2" s="1882"/>
      <c r="RGE2" s="1882"/>
      <c r="RGF2" s="1882"/>
      <c r="RGG2" s="1882"/>
      <c r="RGH2" s="1882"/>
      <c r="RGI2" s="1882"/>
      <c r="RGJ2" s="1882"/>
      <c r="RGK2" s="1882"/>
      <c r="RGL2" s="1882"/>
      <c r="RGM2" s="1882"/>
      <c r="RGN2" s="1882"/>
      <c r="RGO2" s="1882"/>
      <c r="RGP2" s="1882"/>
      <c r="RGQ2" s="1882"/>
      <c r="RGR2" s="1882"/>
      <c r="RGS2" s="1882"/>
      <c r="RGT2" s="1882"/>
      <c r="RGU2" s="1882"/>
      <c r="RGV2" s="1882"/>
      <c r="RGW2" s="1882"/>
      <c r="RGX2" s="1882"/>
      <c r="RGY2" s="1882"/>
      <c r="RGZ2" s="1882"/>
      <c r="RHA2" s="1882"/>
      <c r="RHB2" s="1882"/>
      <c r="RHC2" s="1882"/>
      <c r="RHD2" s="1882"/>
      <c r="RHE2" s="1882"/>
      <c r="RHF2" s="1882"/>
      <c r="RHG2" s="1882"/>
      <c r="RHH2" s="1882"/>
      <c r="RHI2" s="1882"/>
      <c r="RHJ2" s="1882"/>
      <c r="RHK2" s="1882"/>
      <c r="RHL2" s="1882"/>
      <c r="RHM2" s="1882"/>
      <c r="RHN2" s="1882"/>
      <c r="RHO2" s="1882"/>
      <c r="RHP2" s="1882"/>
      <c r="RHQ2" s="1882"/>
      <c r="RHR2" s="1882"/>
      <c r="RHS2" s="1882"/>
      <c r="RHT2" s="1882"/>
      <c r="RHU2" s="1882"/>
      <c r="RHV2" s="1882"/>
      <c r="RHW2" s="1882"/>
      <c r="RHX2" s="1882"/>
      <c r="RHY2" s="1882"/>
      <c r="RHZ2" s="1882"/>
      <c r="RIA2" s="1882"/>
      <c r="RIB2" s="1882"/>
      <c r="RIC2" s="1882"/>
      <c r="RID2" s="1882"/>
      <c r="RIE2" s="1882"/>
      <c r="RIF2" s="1882"/>
      <c r="RIG2" s="1882"/>
      <c r="RIH2" s="1882"/>
      <c r="RII2" s="1882"/>
      <c r="RIJ2" s="1882"/>
      <c r="RIK2" s="1882"/>
      <c r="RIL2" s="1882"/>
      <c r="RIM2" s="1882"/>
      <c r="RIN2" s="1882"/>
      <c r="RIO2" s="1882"/>
      <c r="RIP2" s="1882"/>
      <c r="RIQ2" s="1882"/>
      <c r="RIR2" s="1882"/>
      <c r="RIS2" s="1882"/>
      <c r="RIT2" s="1882"/>
      <c r="RIU2" s="1882"/>
      <c r="RIV2" s="1882"/>
      <c r="RIW2" s="1882"/>
      <c r="RIX2" s="1882"/>
      <c r="RIY2" s="1882"/>
      <c r="RIZ2" s="1882"/>
      <c r="RJA2" s="1882"/>
      <c r="RJB2" s="1882"/>
      <c r="RJC2" s="1882"/>
      <c r="RJD2" s="1882"/>
      <c r="RJE2" s="1882"/>
      <c r="RJF2" s="1882"/>
      <c r="RJG2" s="1882"/>
      <c r="RJH2" s="1882"/>
      <c r="RJI2" s="1882"/>
      <c r="RJJ2" s="1882"/>
      <c r="RJK2" s="1882"/>
      <c r="RJL2" s="1882"/>
      <c r="RJM2" s="1882"/>
      <c r="RJN2" s="1882"/>
      <c r="RJO2" s="1882"/>
      <c r="RJP2" s="1882"/>
      <c r="RJQ2" s="1882"/>
      <c r="RJR2" s="1882"/>
      <c r="RJS2" s="1882"/>
      <c r="RJT2" s="1882"/>
      <c r="RJU2" s="1882"/>
      <c r="RJV2" s="1882"/>
      <c r="RJW2" s="1882"/>
      <c r="RJX2" s="1882"/>
      <c r="RJY2" s="1882"/>
      <c r="RJZ2" s="1882"/>
      <c r="RKA2" s="1882"/>
      <c r="RKB2" s="1882"/>
      <c r="RKC2" s="1882"/>
      <c r="RKD2" s="1882"/>
      <c r="RKE2" s="1882"/>
      <c r="RKF2" s="1882"/>
      <c r="RKG2" s="1882"/>
      <c r="RKH2" s="1882"/>
      <c r="RKI2" s="1882"/>
      <c r="RKJ2" s="1882"/>
      <c r="RKK2" s="1882"/>
      <c r="RKL2" s="1882"/>
      <c r="RKM2" s="1882"/>
      <c r="RKN2" s="1882"/>
      <c r="RKO2" s="1882"/>
      <c r="RKP2" s="1882"/>
      <c r="RKQ2" s="1882"/>
      <c r="RKR2" s="1882"/>
      <c r="RKS2" s="1882"/>
      <c r="RKT2" s="1882"/>
      <c r="RKU2" s="1882"/>
      <c r="RKV2" s="1882"/>
      <c r="RKW2" s="1882"/>
      <c r="RKX2" s="1882"/>
      <c r="RKY2" s="1882"/>
      <c r="RKZ2" s="1882"/>
      <c r="RLA2" s="1882"/>
      <c r="RLB2" s="1882"/>
      <c r="RLC2" s="1882"/>
      <c r="RLD2" s="1882"/>
      <c r="RLE2" s="1882"/>
      <c r="RLF2" s="1882"/>
      <c r="RLG2" s="1882"/>
      <c r="RLH2" s="1882"/>
      <c r="RLI2" s="1882"/>
      <c r="RLJ2" s="1882"/>
      <c r="RLK2" s="1882"/>
      <c r="RLL2" s="1882"/>
      <c r="RLM2" s="1882"/>
      <c r="RLN2" s="1882"/>
      <c r="RLO2" s="1882"/>
      <c r="RLP2" s="1882"/>
      <c r="RLQ2" s="1882"/>
      <c r="RLR2" s="1882"/>
      <c r="RLS2" s="1882"/>
      <c r="RLT2" s="1882"/>
      <c r="RLU2" s="1882"/>
      <c r="RLV2" s="1882"/>
      <c r="RLW2" s="1882"/>
      <c r="RLX2" s="1882"/>
      <c r="RLY2" s="1882"/>
      <c r="RLZ2" s="1882"/>
      <c r="RMA2" s="1882"/>
      <c r="RMB2" s="1882"/>
      <c r="RMC2" s="1882"/>
      <c r="RMD2" s="1882"/>
      <c r="RME2" s="1882"/>
      <c r="RMF2" s="1882"/>
      <c r="RMG2" s="1882"/>
      <c r="RMH2" s="1882"/>
      <c r="RMI2" s="1882"/>
      <c r="RMJ2" s="1882"/>
      <c r="RMK2" s="1882"/>
      <c r="RML2" s="1882"/>
      <c r="RMM2" s="1882"/>
      <c r="RMN2" s="1882"/>
      <c r="RMO2" s="1882"/>
      <c r="RMP2" s="1882"/>
      <c r="RMQ2" s="1882"/>
      <c r="RMR2" s="1882"/>
      <c r="RMS2" s="1882"/>
      <c r="RMT2" s="1882"/>
      <c r="RMU2" s="1882"/>
      <c r="RMV2" s="1882"/>
      <c r="RMW2" s="1882"/>
      <c r="RMX2" s="1882"/>
      <c r="RMY2" s="1882"/>
      <c r="RMZ2" s="1882"/>
      <c r="RNA2" s="1882"/>
      <c r="RNB2" s="1882"/>
      <c r="RNC2" s="1882"/>
      <c r="RND2" s="1882"/>
      <c r="RNE2" s="1882"/>
      <c r="RNF2" s="1882"/>
      <c r="RNG2" s="1882"/>
      <c r="RNH2" s="1882"/>
      <c r="RNI2" s="1882"/>
      <c r="RNJ2" s="1882"/>
      <c r="RNK2" s="1882"/>
      <c r="RNL2" s="1882"/>
      <c r="RNM2" s="1882"/>
      <c r="RNN2" s="1882"/>
      <c r="RNO2" s="1882"/>
      <c r="RNP2" s="1882"/>
      <c r="RNQ2" s="1882"/>
      <c r="RNR2" s="1882"/>
      <c r="RNS2" s="1882"/>
      <c r="RNT2" s="1882"/>
      <c r="RNU2" s="1882"/>
      <c r="RNV2" s="1882"/>
      <c r="RNW2" s="1882"/>
      <c r="RNX2" s="1882"/>
      <c r="RNY2" s="1882"/>
      <c r="RNZ2" s="1882"/>
      <c r="ROA2" s="1882"/>
      <c r="ROB2" s="1882"/>
      <c r="ROC2" s="1882"/>
      <c r="ROD2" s="1882"/>
      <c r="ROE2" s="1882"/>
      <c r="ROF2" s="1882"/>
      <c r="ROG2" s="1882"/>
      <c r="ROH2" s="1882"/>
      <c r="ROI2" s="1882"/>
      <c r="ROJ2" s="1882"/>
      <c r="ROK2" s="1882"/>
      <c r="ROL2" s="1882"/>
      <c r="ROM2" s="1882"/>
      <c r="RON2" s="1882"/>
      <c r="ROO2" s="1882"/>
      <c r="ROP2" s="1882"/>
      <c r="ROQ2" s="1882"/>
      <c r="ROR2" s="1882"/>
      <c r="ROS2" s="1882"/>
      <c r="ROT2" s="1882"/>
      <c r="ROU2" s="1882"/>
      <c r="ROV2" s="1882"/>
      <c r="ROW2" s="1882"/>
      <c r="ROX2" s="1882"/>
      <c r="ROY2" s="1882"/>
      <c r="ROZ2" s="1882"/>
      <c r="RPA2" s="1882"/>
      <c r="RPB2" s="1882"/>
      <c r="RPC2" s="1882"/>
      <c r="RPD2" s="1882"/>
      <c r="RPE2" s="1882"/>
      <c r="RPF2" s="1882"/>
      <c r="RPG2" s="1882"/>
      <c r="RPH2" s="1882"/>
      <c r="RPI2" s="1882"/>
      <c r="RPJ2" s="1882"/>
      <c r="RPK2" s="1882"/>
      <c r="RPL2" s="1882"/>
      <c r="RPM2" s="1882"/>
      <c r="RPN2" s="1882"/>
      <c r="RPO2" s="1882"/>
      <c r="RPP2" s="1882"/>
      <c r="RPQ2" s="1882"/>
      <c r="RPR2" s="1882"/>
      <c r="RPS2" s="1882"/>
      <c r="RPT2" s="1882"/>
      <c r="RPU2" s="1882"/>
      <c r="RPV2" s="1882"/>
      <c r="RPW2" s="1882"/>
      <c r="RPX2" s="1882"/>
      <c r="RPY2" s="1882"/>
      <c r="RPZ2" s="1882"/>
      <c r="RQA2" s="1882"/>
      <c r="RQB2" s="1882"/>
      <c r="RQC2" s="1882"/>
      <c r="RQD2" s="1882"/>
      <c r="RQE2" s="1882"/>
      <c r="RQF2" s="1882"/>
      <c r="RQG2" s="1882"/>
      <c r="RQH2" s="1882"/>
      <c r="RQI2" s="1882"/>
      <c r="RQJ2" s="1882"/>
      <c r="RQK2" s="1882"/>
      <c r="RQL2" s="1882"/>
      <c r="RQM2" s="1882"/>
      <c r="RQN2" s="1882"/>
      <c r="RQO2" s="1882"/>
      <c r="RQP2" s="1882"/>
      <c r="RQQ2" s="1882"/>
      <c r="RQR2" s="1882"/>
      <c r="RQS2" s="1882"/>
      <c r="RQT2" s="1882"/>
      <c r="RQU2" s="1882"/>
      <c r="RQV2" s="1882"/>
      <c r="RQW2" s="1882"/>
      <c r="RQX2" s="1882"/>
      <c r="RQY2" s="1882"/>
      <c r="RQZ2" s="1882"/>
      <c r="RRA2" s="1882"/>
      <c r="RRB2" s="1882"/>
      <c r="RRC2" s="1882"/>
      <c r="RRD2" s="1882"/>
      <c r="RRE2" s="1882"/>
      <c r="RRF2" s="1882"/>
      <c r="RRG2" s="1882"/>
      <c r="RRH2" s="1882"/>
      <c r="RRI2" s="1882"/>
      <c r="RRJ2" s="1882"/>
      <c r="RRK2" s="1882"/>
      <c r="RRL2" s="1882"/>
      <c r="RRM2" s="1882"/>
      <c r="RRN2" s="1882"/>
      <c r="RRO2" s="1882"/>
      <c r="RRP2" s="1882"/>
      <c r="RRQ2" s="1882"/>
      <c r="RRR2" s="1882"/>
      <c r="RRS2" s="1882"/>
      <c r="RRT2" s="1882"/>
      <c r="RRU2" s="1882"/>
      <c r="RRV2" s="1882"/>
      <c r="RRW2" s="1882"/>
      <c r="RRX2" s="1882"/>
      <c r="RRY2" s="1882"/>
      <c r="RRZ2" s="1882"/>
      <c r="RSA2" s="1882"/>
      <c r="RSB2" s="1882"/>
      <c r="RSC2" s="1882"/>
      <c r="RSD2" s="1882"/>
      <c r="RSE2" s="1882"/>
      <c r="RSF2" s="1882"/>
      <c r="RSG2" s="1882"/>
      <c r="RSH2" s="1882"/>
      <c r="RSI2" s="1882"/>
      <c r="RSJ2" s="1882"/>
      <c r="RSK2" s="1882"/>
      <c r="RSL2" s="1882"/>
      <c r="RSM2" s="1882"/>
      <c r="RSN2" s="1882"/>
      <c r="RSO2" s="1882"/>
      <c r="RSP2" s="1882"/>
      <c r="RSQ2" s="1882"/>
      <c r="RSR2" s="1882"/>
      <c r="RSS2" s="1882"/>
      <c r="RST2" s="1882"/>
      <c r="RSU2" s="1882"/>
      <c r="RSV2" s="1882"/>
      <c r="RSW2" s="1882"/>
      <c r="RSX2" s="1882"/>
      <c r="RSY2" s="1882"/>
      <c r="RSZ2" s="1882"/>
      <c r="RTA2" s="1882"/>
      <c r="RTB2" s="1882"/>
      <c r="RTC2" s="1882"/>
      <c r="RTD2" s="1882"/>
      <c r="RTE2" s="1882"/>
      <c r="RTF2" s="1882"/>
      <c r="RTG2" s="1882"/>
      <c r="RTH2" s="1882"/>
      <c r="RTI2" s="1882"/>
      <c r="RTJ2" s="1882"/>
      <c r="RTK2" s="1882"/>
      <c r="RTL2" s="1882"/>
      <c r="RTM2" s="1882"/>
      <c r="RTN2" s="1882"/>
      <c r="RTO2" s="1882"/>
      <c r="RTP2" s="1882"/>
      <c r="RTQ2" s="1882"/>
      <c r="RTR2" s="1882"/>
      <c r="RTS2" s="1882"/>
      <c r="RTT2" s="1882"/>
      <c r="RTU2" s="1882"/>
      <c r="RTV2" s="1882"/>
      <c r="RTW2" s="1882"/>
      <c r="RTX2" s="1882"/>
      <c r="RTY2" s="1882"/>
      <c r="RTZ2" s="1882"/>
      <c r="RUA2" s="1882"/>
      <c r="RUB2" s="1882"/>
      <c r="RUC2" s="1882"/>
      <c r="RUD2" s="1882"/>
      <c r="RUE2" s="1882"/>
      <c r="RUF2" s="1882"/>
      <c r="RUG2" s="1882"/>
      <c r="RUH2" s="1882"/>
      <c r="RUI2" s="1882"/>
      <c r="RUJ2" s="1882"/>
      <c r="RUK2" s="1882"/>
      <c r="RUL2" s="1882"/>
      <c r="RUM2" s="1882"/>
      <c r="RUN2" s="1882"/>
      <c r="RUO2" s="1882"/>
      <c r="RUP2" s="1882"/>
      <c r="RUQ2" s="1882"/>
      <c r="RUR2" s="1882"/>
      <c r="RUS2" s="1882"/>
      <c r="RUT2" s="1882"/>
      <c r="RUU2" s="1882"/>
      <c r="RUV2" s="1882"/>
      <c r="RUW2" s="1882"/>
      <c r="RUX2" s="1882"/>
      <c r="RUY2" s="1882"/>
      <c r="RUZ2" s="1882"/>
      <c r="RVA2" s="1882"/>
      <c r="RVB2" s="1882"/>
      <c r="RVC2" s="1882"/>
      <c r="RVD2" s="1882"/>
      <c r="RVE2" s="1882"/>
      <c r="RVF2" s="1882"/>
      <c r="RVG2" s="1882"/>
      <c r="RVH2" s="1882"/>
      <c r="RVI2" s="1882"/>
      <c r="RVJ2" s="1882"/>
      <c r="RVK2" s="1882"/>
      <c r="RVL2" s="1882"/>
      <c r="RVM2" s="1882"/>
      <c r="RVN2" s="1882"/>
      <c r="RVO2" s="1882"/>
      <c r="RVP2" s="1882"/>
      <c r="RVQ2" s="1882"/>
      <c r="RVR2" s="1882"/>
      <c r="RVS2" s="1882"/>
      <c r="RVT2" s="1882"/>
      <c r="RVU2" s="1882"/>
      <c r="RVV2" s="1882"/>
      <c r="RVW2" s="1882"/>
      <c r="RVX2" s="1882"/>
      <c r="RVY2" s="1882"/>
      <c r="RVZ2" s="1882"/>
      <c r="RWA2" s="1882"/>
      <c r="RWB2" s="1882"/>
      <c r="RWC2" s="1882"/>
      <c r="RWD2" s="1882"/>
      <c r="RWE2" s="1882"/>
      <c r="RWF2" s="1882"/>
      <c r="RWG2" s="1882"/>
      <c r="RWH2" s="1882"/>
      <c r="RWI2" s="1882"/>
      <c r="RWJ2" s="1882"/>
      <c r="RWK2" s="1882"/>
      <c r="RWL2" s="1882"/>
      <c r="RWM2" s="1882"/>
      <c r="RWN2" s="1882"/>
      <c r="RWO2" s="1882"/>
      <c r="RWP2" s="1882"/>
      <c r="RWQ2" s="1882"/>
      <c r="RWR2" s="1882"/>
      <c r="RWS2" s="1882"/>
      <c r="RWT2" s="1882"/>
      <c r="RWU2" s="1882"/>
      <c r="RWV2" s="1882"/>
      <c r="RWW2" s="1882"/>
      <c r="RWX2" s="1882"/>
      <c r="RWY2" s="1882"/>
      <c r="RWZ2" s="1882"/>
      <c r="RXA2" s="1882"/>
      <c r="RXB2" s="1882"/>
      <c r="RXC2" s="1882"/>
      <c r="RXD2" s="1882"/>
      <c r="RXE2" s="1882"/>
      <c r="RXF2" s="1882"/>
      <c r="RXG2" s="1882"/>
      <c r="RXH2" s="1882"/>
      <c r="RXI2" s="1882"/>
      <c r="RXJ2" s="1882"/>
      <c r="RXK2" s="1882"/>
      <c r="RXL2" s="1882"/>
      <c r="RXM2" s="1882"/>
      <c r="RXN2" s="1882"/>
      <c r="RXO2" s="1882"/>
      <c r="RXP2" s="1882"/>
      <c r="RXQ2" s="1882"/>
      <c r="RXR2" s="1882"/>
      <c r="RXS2" s="1882"/>
      <c r="RXT2" s="1882"/>
      <c r="RXU2" s="1882"/>
      <c r="RXV2" s="1882"/>
      <c r="RXW2" s="1882"/>
      <c r="RXX2" s="1882"/>
      <c r="RXY2" s="1882"/>
      <c r="RXZ2" s="1882"/>
      <c r="RYA2" s="1882"/>
      <c r="RYB2" s="1882"/>
      <c r="RYC2" s="1882"/>
      <c r="RYD2" s="1882"/>
      <c r="RYE2" s="1882"/>
      <c r="RYF2" s="1882"/>
      <c r="RYG2" s="1882"/>
      <c r="RYH2" s="1882"/>
      <c r="RYI2" s="1882"/>
      <c r="RYJ2" s="1882"/>
      <c r="RYK2" s="1882"/>
      <c r="RYL2" s="1882"/>
      <c r="RYM2" s="1882"/>
      <c r="RYN2" s="1882"/>
      <c r="RYO2" s="1882"/>
      <c r="RYP2" s="1882"/>
      <c r="RYQ2" s="1882"/>
      <c r="RYR2" s="1882"/>
      <c r="RYS2" s="1882"/>
      <c r="RYT2" s="1882"/>
      <c r="RYU2" s="1882"/>
      <c r="RYV2" s="1882"/>
      <c r="RYW2" s="1882"/>
      <c r="RYX2" s="1882"/>
      <c r="RYY2" s="1882"/>
      <c r="RYZ2" s="1882"/>
      <c r="RZA2" s="1882"/>
      <c r="RZB2" s="1882"/>
      <c r="RZC2" s="1882"/>
      <c r="RZD2" s="1882"/>
      <c r="RZE2" s="1882"/>
      <c r="RZF2" s="1882"/>
      <c r="RZG2" s="1882"/>
      <c r="RZH2" s="1882"/>
      <c r="RZI2" s="1882"/>
      <c r="RZJ2" s="1882"/>
      <c r="RZK2" s="1882"/>
      <c r="RZL2" s="1882"/>
      <c r="RZM2" s="1882"/>
      <c r="RZN2" s="1882"/>
      <c r="RZO2" s="1882"/>
      <c r="RZP2" s="1882"/>
      <c r="RZQ2" s="1882"/>
      <c r="RZR2" s="1882"/>
      <c r="RZS2" s="1882"/>
      <c r="RZT2" s="1882"/>
      <c r="RZU2" s="1882"/>
      <c r="RZV2" s="1882"/>
      <c r="RZW2" s="1882"/>
      <c r="RZX2" s="1882"/>
      <c r="RZY2" s="1882"/>
      <c r="RZZ2" s="1882"/>
      <c r="SAA2" s="1882"/>
      <c r="SAB2" s="1882"/>
      <c r="SAC2" s="1882"/>
      <c r="SAD2" s="1882"/>
      <c r="SAE2" s="1882"/>
      <c r="SAF2" s="1882"/>
      <c r="SAG2" s="1882"/>
      <c r="SAH2" s="1882"/>
      <c r="SAI2" s="1882"/>
      <c r="SAJ2" s="1882"/>
      <c r="SAK2" s="1882"/>
      <c r="SAL2" s="1882"/>
      <c r="SAM2" s="1882"/>
      <c r="SAN2" s="1882"/>
      <c r="SAO2" s="1882"/>
      <c r="SAP2" s="1882"/>
      <c r="SAQ2" s="1882"/>
      <c r="SAR2" s="1882"/>
      <c r="SAS2" s="1882"/>
      <c r="SAT2" s="1882"/>
      <c r="SAU2" s="1882"/>
      <c r="SAV2" s="1882"/>
      <c r="SAW2" s="1882"/>
      <c r="SAX2" s="1882"/>
      <c r="SAY2" s="1882"/>
      <c r="SAZ2" s="1882"/>
      <c r="SBA2" s="1882"/>
      <c r="SBB2" s="1882"/>
      <c r="SBC2" s="1882"/>
      <c r="SBD2" s="1882"/>
      <c r="SBE2" s="1882"/>
      <c r="SBF2" s="1882"/>
      <c r="SBG2" s="1882"/>
      <c r="SBH2" s="1882"/>
      <c r="SBI2" s="1882"/>
      <c r="SBJ2" s="1882"/>
      <c r="SBK2" s="1882"/>
      <c r="SBL2" s="1882"/>
      <c r="SBM2" s="1882"/>
      <c r="SBN2" s="1882"/>
      <c r="SBO2" s="1882"/>
      <c r="SBP2" s="1882"/>
      <c r="SBQ2" s="1882"/>
      <c r="SBR2" s="1882"/>
      <c r="SBS2" s="1882"/>
      <c r="SBT2" s="1882"/>
      <c r="SBU2" s="1882"/>
      <c r="SBV2" s="1882"/>
      <c r="SBW2" s="1882"/>
      <c r="SBX2" s="1882"/>
      <c r="SBY2" s="1882"/>
      <c r="SBZ2" s="1882"/>
      <c r="SCA2" s="1882"/>
      <c r="SCB2" s="1882"/>
      <c r="SCC2" s="1882"/>
      <c r="SCD2" s="1882"/>
      <c r="SCE2" s="1882"/>
      <c r="SCF2" s="1882"/>
      <c r="SCG2" s="1882"/>
      <c r="SCH2" s="1882"/>
      <c r="SCI2" s="1882"/>
      <c r="SCJ2" s="1882"/>
      <c r="SCK2" s="1882"/>
      <c r="SCL2" s="1882"/>
      <c r="SCM2" s="1882"/>
      <c r="SCN2" s="1882"/>
      <c r="SCO2" s="1882"/>
      <c r="SCP2" s="1882"/>
      <c r="SCQ2" s="1882"/>
      <c r="SCR2" s="1882"/>
      <c r="SCS2" s="1882"/>
      <c r="SCT2" s="1882"/>
      <c r="SCU2" s="1882"/>
      <c r="SCV2" s="1882"/>
      <c r="SCW2" s="1882"/>
      <c r="SCX2" s="1882"/>
      <c r="SCY2" s="1882"/>
      <c r="SCZ2" s="1882"/>
      <c r="SDA2" s="1882"/>
      <c r="SDB2" s="1882"/>
      <c r="SDC2" s="1882"/>
      <c r="SDD2" s="1882"/>
      <c r="SDE2" s="1882"/>
      <c r="SDF2" s="1882"/>
      <c r="SDG2" s="1882"/>
      <c r="SDH2" s="1882"/>
      <c r="SDI2" s="1882"/>
      <c r="SDJ2" s="1882"/>
      <c r="SDK2" s="1882"/>
      <c r="SDL2" s="1882"/>
      <c r="SDM2" s="1882"/>
      <c r="SDN2" s="1882"/>
      <c r="SDO2" s="1882"/>
      <c r="SDP2" s="1882"/>
      <c r="SDQ2" s="1882"/>
      <c r="SDR2" s="1882"/>
      <c r="SDS2" s="1882"/>
      <c r="SDT2" s="1882"/>
      <c r="SDU2" s="1882"/>
      <c r="SDV2" s="1882"/>
      <c r="SDW2" s="1882"/>
      <c r="SDX2" s="1882"/>
      <c r="SDY2" s="1882"/>
      <c r="SDZ2" s="1882"/>
      <c r="SEA2" s="1882"/>
      <c r="SEB2" s="1882"/>
      <c r="SEC2" s="1882"/>
      <c r="SED2" s="1882"/>
      <c r="SEE2" s="1882"/>
      <c r="SEF2" s="1882"/>
      <c r="SEG2" s="1882"/>
      <c r="SEH2" s="1882"/>
      <c r="SEI2" s="1882"/>
      <c r="SEJ2" s="1882"/>
      <c r="SEK2" s="1882"/>
      <c r="SEL2" s="1882"/>
      <c r="SEM2" s="1882"/>
      <c r="SEN2" s="1882"/>
      <c r="SEO2" s="1882"/>
      <c r="SEP2" s="1882"/>
      <c r="SEQ2" s="1882"/>
      <c r="SER2" s="1882"/>
      <c r="SES2" s="1882"/>
      <c r="SET2" s="1882"/>
      <c r="SEU2" s="1882"/>
      <c r="SEV2" s="1882"/>
      <c r="SEW2" s="1882"/>
      <c r="SEX2" s="1882"/>
      <c r="SEY2" s="1882"/>
      <c r="SEZ2" s="1882"/>
      <c r="SFA2" s="1882"/>
      <c r="SFB2" s="1882"/>
      <c r="SFC2" s="1882"/>
      <c r="SFD2" s="1882"/>
      <c r="SFE2" s="1882"/>
      <c r="SFF2" s="1882"/>
      <c r="SFG2" s="1882"/>
      <c r="SFH2" s="1882"/>
      <c r="SFI2" s="1882"/>
      <c r="SFJ2" s="1882"/>
      <c r="SFK2" s="1882"/>
      <c r="SFL2" s="1882"/>
      <c r="SFM2" s="1882"/>
      <c r="SFN2" s="1882"/>
      <c r="SFO2" s="1882"/>
      <c r="SFP2" s="1882"/>
      <c r="SFQ2" s="1882"/>
      <c r="SFR2" s="1882"/>
      <c r="SFS2" s="1882"/>
      <c r="SFT2" s="1882"/>
      <c r="SFU2" s="1882"/>
      <c r="SFV2" s="1882"/>
      <c r="SFW2" s="1882"/>
      <c r="SFX2" s="1882"/>
      <c r="SFY2" s="1882"/>
      <c r="SFZ2" s="1882"/>
      <c r="SGA2" s="1882"/>
      <c r="SGB2" s="1882"/>
      <c r="SGC2" s="1882"/>
      <c r="SGD2" s="1882"/>
      <c r="SGE2" s="1882"/>
      <c r="SGF2" s="1882"/>
      <c r="SGG2" s="1882"/>
      <c r="SGH2" s="1882"/>
      <c r="SGI2" s="1882"/>
      <c r="SGJ2" s="1882"/>
      <c r="SGK2" s="1882"/>
      <c r="SGL2" s="1882"/>
      <c r="SGM2" s="1882"/>
      <c r="SGN2" s="1882"/>
      <c r="SGO2" s="1882"/>
      <c r="SGP2" s="1882"/>
      <c r="SGQ2" s="1882"/>
      <c r="SGR2" s="1882"/>
      <c r="SGS2" s="1882"/>
      <c r="SGT2" s="1882"/>
      <c r="SGU2" s="1882"/>
      <c r="SGV2" s="1882"/>
      <c r="SGW2" s="1882"/>
      <c r="SGX2" s="1882"/>
      <c r="SGY2" s="1882"/>
      <c r="SGZ2" s="1882"/>
      <c r="SHA2" s="1882"/>
      <c r="SHB2" s="1882"/>
      <c r="SHC2" s="1882"/>
      <c r="SHD2" s="1882"/>
      <c r="SHE2" s="1882"/>
      <c r="SHF2" s="1882"/>
      <c r="SHG2" s="1882"/>
      <c r="SHH2" s="1882"/>
      <c r="SHI2" s="1882"/>
      <c r="SHJ2" s="1882"/>
      <c r="SHK2" s="1882"/>
      <c r="SHL2" s="1882"/>
      <c r="SHM2" s="1882"/>
      <c r="SHN2" s="1882"/>
      <c r="SHO2" s="1882"/>
      <c r="SHP2" s="1882"/>
      <c r="SHQ2" s="1882"/>
      <c r="SHR2" s="1882"/>
      <c r="SHS2" s="1882"/>
      <c r="SHT2" s="1882"/>
      <c r="SHU2" s="1882"/>
      <c r="SHV2" s="1882"/>
      <c r="SHW2" s="1882"/>
      <c r="SHX2" s="1882"/>
      <c r="SHY2" s="1882"/>
      <c r="SHZ2" s="1882"/>
      <c r="SIA2" s="1882"/>
      <c r="SIB2" s="1882"/>
      <c r="SIC2" s="1882"/>
      <c r="SID2" s="1882"/>
      <c r="SIE2" s="1882"/>
      <c r="SIF2" s="1882"/>
      <c r="SIG2" s="1882"/>
      <c r="SIH2" s="1882"/>
      <c r="SII2" s="1882"/>
      <c r="SIJ2" s="1882"/>
      <c r="SIK2" s="1882"/>
      <c r="SIL2" s="1882"/>
      <c r="SIM2" s="1882"/>
      <c r="SIN2" s="1882"/>
      <c r="SIO2" s="1882"/>
      <c r="SIP2" s="1882"/>
      <c r="SIQ2" s="1882"/>
      <c r="SIR2" s="1882"/>
      <c r="SIS2" s="1882"/>
      <c r="SIT2" s="1882"/>
      <c r="SIU2" s="1882"/>
      <c r="SIV2" s="1882"/>
      <c r="SIW2" s="1882"/>
      <c r="SIX2" s="1882"/>
      <c r="SIY2" s="1882"/>
      <c r="SIZ2" s="1882"/>
      <c r="SJA2" s="1882"/>
      <c r="SJB2" s="1882"/>
      <c r="SJC2" s="1882"/>
      <c r="SJD2" s="1882"/>
      <c r="SJE2" s="1882"/>
      <c r="SJF2" s="1882"/>
      <c r="SJG2" s="1882"/>
      <c r="SJH2" s="1882"/>
      <c r="SJI2" s="1882"/>
      <c r="SJJ2" s="1882"/>
      <c r="SJK2" s="1882"/>
      <c r="SJL2" s="1882"/>
      <c r="SJM2" s="1882"/>
      <c r="SJN2" s="1882"/>
      <c r="SJO2" s="1882"/>
      <c r="SJP2" s="1882"/>
      <c r="SJQ2" s="1882"/>
      <c r="SJR2" s="1882"/>
      <c r="SJS2" s="1882"/>
      <c r="SJT2" s="1882"/>
      <c r="SJU2" s="1882"/>
      <c r="SJV2" s="1882"/>
      <c r="SJW2" s="1882"/>
      <c r="SJX2" s="1882"/>
      <c r="SJY2" s="1882"/>
      <c r="SJZ2" s="1882"/>
      <c r="SKA2" s="1882"/>
      <c r="SKB2" s="1882"/>
      <c r="SKC2" s="1882"/>
      <c r="SKD2" s="1882"/>
      <c r="SKE2" s="1882"/>
      <c r="SKF2" s="1882"/>
      <c r="SKG2" s="1882"/>
      <c r="SKH2" s="1882"/>
      <c r="SKI2" s="1882"/>
      <c r="SKJ2" s="1882"/>
      <c r="SKK2" s="1882"/>
      <c r="SKL2" s="1882"/>
      <c r="SKM2" s="1882"/>
      <c r="SKN2" s="1882"/>
      <c r="SKO2" s="1882"/>
      <c r="SKP2" s="1882"/>
      <c r="SKQ2" s="1882"/>
      <c r="SKR2" s="1882"/>
      <c r="SKS2" s="1882"/>
      <c r="SKT2" s="1882"/>
      <c r="SKU2" s="1882"/>
      <c r="SKV2" s="1882"/>
      <c r="SKW2" s="1882"/>
      <c r="SKX2" s="1882"/>
      <c r="SKY2" s="1882"/>
      <c r="SKZ2" s="1882"/>
      <c r="SLA2" s="1882"/>
      <c r="SLB2" s="1882"/>
      <c r="SLC2" s="1882"/>
      <c r="SLD2" s="1882"/>
      <c r="SLE2" s="1882"/>
      <c r="SLF2" s="1882"/>
      <c r="SLG2" s="1882"/>
      <c r="SLH2" s="1882"/>
      <c r="SLI2" s="1882"/>
      <c r="SLJ2" s="1882"/>
      <c r="SLK2" s="1882"/>
      <c r="SLL2" s="1882"/>
      <c r="SLM2" s="1882"/>
      <c r="SLN2" s="1882"/>
      <c r="SLO2" s="1882"/>
      <c r="SLP2" s="1882"/>
      <c r="SLQ2" s="1882"/>
      <c r="SLR2" s="1882"/>
      <c r="SLS2" s="1882"/>
      <c r="SLT2" s="1882"/>
      <c r="SLU2" s="1882"/>
      <c r="SLV2" s="1882"/>
      <c r="SLW2" s="1882"/>
      <c r="SLX2" s="1882"/>
      <c r="SLY2" s="1882"/>
      <c r="SLZ2" s="1882"/>
      <c r="SMA2" s="1882"/>
      <c r="SMB2" s="1882"/>
      <c r="SMC2" s="1882"/>
      <c r="SMD2" s="1882"/>
      <c r="SME2" s="1882"/>
      <c r="SMF2" s="1882"/>
      <c r="SMG2" s="1882"/>
      <c r="SMH2" s="1882"/>
      <c r="SMI2" s="1882"/>
      <c r="SMJ2" s="1882"/>
      <c r="SMK2" s="1882"/>
      <c r="SML2" s="1882"/>
      <c r="SMM2" s="1882"/>
      <c r="SMN2" s="1882"/>
      <c r="SMO2" s="1882"/>
      <c r="SMP2" s="1882"/>
      <c r="SMQ2" s="1882"/>
      <c r="SMR2" s="1882"/>
      <c r="SMS2" s="1882"/>
      <c r="SMT2" s="1882"/>
      <c r="SMU2" s="1882"/>
      <c r="SMV2" s="1882"/>
      <c r="SMW2" s="1882"/>
      <c r="SMX2" s="1882"/>
      <c r="SMY2" s="1882"/>
      <c r="SMZ2" s="1882"/>
      <c r="SNA2" s="1882"/>
      <c r="SNB2" s="1882"/>
      <c r="SNC2" s="1882"/>
      <c r="SND2" s="1882"/>
      <c r="SNE2" s="1882"/>
      <c r="SNF2" s="1882"/>
      <c r="SNG2" s="1882"/>
      <c r="SNH2" s="1882"/>
      <c r="SNI2" s="1882"/>
      <c r="SNJ2" s="1882"/>
      <c r="SNK2" s="1882"/>
      <c r="SNL2" s="1882"/>
      <c r="SNM2" s="1882"/>
      <c r="SNN2" s="1882"/>
      <c r="SNO2" s="1882"/>
      <c r="SNP2" s="1882"/>
      <c r="SNQ2" s="1882"/>
      <c r="SNR2" s="1882"/>
      <c r="SNS2" s="1882"/>
      <c r="SNT2" s="1882"/>
      <c r="SNU2" s="1882"/>
      <c r="SNV2" s="1882"/>
      <c r="SNW2" s="1882"/>
      <c r="SNX2" s="1882"/>
      <c r="SNY2" s="1882"/>
      <c r="SNZ2" s="1882"/>
      <c r="SOA2" s="1882"/>
      <c r="SOB2" s="1882"/>
      <c r="SOC2" s="1882"/>
      <c r="SOD2" s="1882"/>
      <c r="SOE2" s="1882"/>
      <c r="SOF2" s="1882"/>
      <c r="SOG2" s="1882"/>
      <c r="SOH2" s="1882"/>
      <c r="SOI2" s="1882"/>
      <c r="SOJ2" s="1882"/>
      <c r="SOK2" s="1882"/>
      <c r="SOL2" s="1882"/>
      <c r="SOM2" s="1882"/>
      <c r="SON2" s="1882"/>
      <c r="SOO2" s="1882"/>
      <c r="SOP2" s="1882"/>
      <c r="SOQ2" s="1882"/>
      <c r="SOR2" s="1882"/>
      <c r="SOS2" s="1882"/>
      <c r="SOT2" s="1882"/>
      <c r="SOU2" s="1882"/>
      <c r="SOV2" s="1882"/>
      <c r="SOW2" s="1882"/>
      <c r="SOX2" s="1882"/>
      <c r="SOY2" s="1882"/>
      <c r="SOZ2" s="1882"/>
      <c r="SPA2" s="1882"/>
      <c r="SPB2" s="1882"/>
      <c r="SPC2" s="1882"/>
      <c r="SPD2" s="1882"/>
      <c r="SPE2" s="1882"/>
      <c r="SPF2" s="1882"/>
      <c r="SPG2" s="1882"/>
      <c r="SPH2" s="1882"/>
      <c r="SPI2" s="1882"/>
      <c r="SPJ2" s="1882"/>
      <c r="SPK2" s="1882"/>
      <c r="SPL2" s="1882"/>
      <c r="SPM2" s="1882"/>
      <c r="SPN2" s="1882"/>
      <c r="SPO2" s="1882"/>
      <c r="SPP2" s="1882"/>
      <c r="SPQ2" s="1882"/>
      <c r="SPR2" s="1882"/>
      <c r="SPS2" s="1882"/>
      <c r="SPT2" s="1882"/>
      <c r="SPU2" s="1882"/>
      <c r="SPV2" s="1882"/>
      <c r="SPW2" s="1882"/>
      <c r="SPX2" s="1882"/>
      <c r="SPY2" s="1882"/>
      <c r="SPZ2" s="1882"/>
      <c r="SQA2" s="1882"/>
      <c r="SQB2" s="1882"/>
      <c r="SQC2" s="1882"/>
      <c r="SQD2" s="1882"/>
      <c r="SQE2" s="1882"/>
      <c r="SQF2" s="1882"/>
      <c r="SQG2" s="1882"/>
      <c r="SQH2" s="1882"/>
      <c r="SQI2" s="1882"/>
      <c r="SQJ2" s="1882"/>
      <c r="SQK2" s="1882"/>
      <c r="SQL2" s="1882"/>
      <c r="SQM2" s="1882"/>
      <c r="SQN2" s="1882"/>
      <c r="SQO2" s="1882"/>
      <c r="SQP2" s="1882"/>
      <c r="SQQ2" s="1882"/>
      <c r="SQR2" s="1882"/>
      <c r="SQS2" s="1882"/>
      <c r="SQT2" s="1882"/>
      <c r="SQU2" s="1882"/>
      <c r="SQV2" s="1882"/>
      <c r="SQW2" s="1882"/>
      <c r="SQX2" s="1882"/>
      <c r="SQY2" s="1882"/>
      <c r="SQZ2" s="1882"/>
      <c r="SRA2" s="1882"/>
      <c r="SRB2" s="1882"/>
      <c r="SRC2" s="1882"/>
      <c r="SRD2" s="1882"/>
      <c r="SRE2" s="1882"/>
      <c r="SRF2" s="1882"/>
      <c r="SRG2" s="1882"/>
      <c r="SRH2" s="1882"/>
      <c r="SRI2" s="1882"/>
      <c r="SRJ2" s="1882"/>
      <c r="SRK2" s="1882"/>
      <c r="SRL2" s="1882"/>
      <c r="SRM2" s="1882"/>
      <c r="SRN2" s="1882"/>
      <c r="SRO2" s="1882"/>
      <c r="SRP2" s="1882"/>
      <c r="SRQ2" s="1882"/>
      <c r="SRR2" s="1882"/>
      <c r="SRS2" s="1882"/>
      <c r="SRT2" s="1882"/>
      <c r="SRU2" s="1882"/>
      <c r="SRV2" s="1882"/>
      <c r="SRW2" s="1882"/>
      <c r="SRX2" s="1882"/>
      <c r="SRY2" s="1882"/>
      <c r="SRZ2" s="1882"/>
      <c r="SSA2" s="1882"/>
      <c r="SSB2" s="1882"/>
      <c r="SSC2" s="1882"/>
      <c r="SSD2" s="1882"/>
      <c r="SSE2" s="1882"/>
      <c r="SSF2" s="1882"/>
      <c r="SSG2" s="1882"/>
      <c r="SSH2" s="1882"/>
      <c r="SSI2" s="1882"/>
      <c r="SSJ2" s="1882"/>
      <c r="SSK2" s="1882"/>
      <c r="SSL2" s="1882"/>
      <c r="SSM2" s="1882"/>
      <c r="SSN2" s="1882"/>
      <c r="SSO2" s="1882"/>
      <c r="SSP2" s="1882"/>
      <c r="SSQ2" s="1882"/>
      <c r="SSR2" s="1882"/>
      <c r="SSS2" s="1882"/>
      <c r="SST2" s="1882"/>
      <c r="SSU2" s="1882"/>
      <c r="SSV2" s="1882"/>
      <c r="SSW2" s="1882"/>
      <c r="SSX2" s="1882"/>
      <c r="SSY2" s="1882"/>
      <c r="SSZ2" s="1882"/>
      <c r="STA2" s="1882"/>
      <c r="STB2" s="1882"/>
      <c r="STC2" s="1882"/>
      <c r="STD2" s="1882"/>
      <c r="STE2" s="1882"/>
      <c r="STF2" s="1882"/>
      <c r="STG2" s="1882"/>
      <c r="STH2" s="1882"/>
      <c r="STI2" s="1882"/>
      <c r="STJ2" s="1882"/>
      <c r="STK2" s="1882"/>
      <c r="STL2" s="1882"/>
      <c r="STM2" s="1882"/>
      <c r="STN2" s="1882"/>
      <c r="STO2" s="1882"/>
      <c r="STP2" s="1882"/>
      <c r="STQ2" s="1882"/>
      <c r="STR2" s="1882"/>
      <c r="STS2" s="1882"/>
      <c r="STT2" s="1882"/>
      <c r="STU2" s="1882"/>
      <c r="STV2" s="1882"/>
      <c r="STW2" s="1882"/>
      <c r="STX2" s="1882"/>
      <c r="STY2" s="1882"/>
      <c r="STZ2" s="1882"/>
      <c r="SUA2" s="1882"/>
      <c r="SUB2" s="1882"/>
      <c r="SUC2" s="1882"/>
      <c r="SUD2" s="1882"/>
      <c r="SUE2" s="1882"/>
      <c r="SUF2" s="1882"/>
      <c r="SUG2" s="1882"/>
      <c r="SUH2" s="1882"/>
      <c r="SUI2" s="1882"/>
      <c r="SUJ2" s="1882"/>
      <c r="SUK2" s="1882"/>
      <c r="SUL2" s="1882"/>
      <c r="SUM2" s="1882"/>
      <c r="SUN2" s="1882"/>
      <c r="SUO2" s="1882"/>
      <c r="SUP2" s="1882"/>
      <c r="SUQ2" s="1882"/>
      <c r="SUR2" s="1882"/>
      <c r="SUS2" s="1882"/>
      <c r="SUT2" s="1882"/>
      <c r="SUU2" s="1882"/>
      <c r="SUV2" s="1882"/>
      <c r="SUW2" s="1882"/>
      <c r="SUX2" s="1882"/>
      <c r="SUY2" s="1882"/>
      <c r="SUZ2" s="1882"/>
      <c r="SVA2" s="1882"/>
      <c r="SVB2" s="1882"/>
      <c r="SVC2" s="1882"/>
      <c r="SVD2" s="1882"/>
      <c r="SVE2" s="1882"/>
      <c r="SVF2" s="1882"/>
      <c r="SVG2" s="1882"/>
      <c r="SVH2" s="1882"/>
      <c r="SVI2" s="1882"/>
      <c r="SVJ2" s="1882"/>
      <c r="SVK2" s="1882"/>
      <c r="SVL2" s="1882"/>
      <c r="SVM2" s="1882"/>
      <c r="SVN2" s="1882"/>
      <c r="SVO2" s="1882"/>
      <c r="SVP2" s="1882"/>
      <c r="SVQ2" s="1882"/>
      <c r="SVR2" s="1882"/>
      <c r="SVS2" s="1882"/>
      <c r="SVT2" s="1882"/>
      <c r="SVU2" s="1882"/>
      <c r="SVV2" s="1882"/>
      <c r="SVW2" s="1882"/>
      <c r="SVX2" s="1882"/>
      <c r="SVY2" s="1882"/>
      <c r="SVZ2" s="1882"/>
      <c r="SWA2" s="1882"/>
      <c r="SWB2" s="1882"/>
      <c r="SWC2" s="1882"/>
      <c r="SWD2" s="1882"/>
      <c r="SWE2" s="1882"/>
      <c r="SWF2" s="1882"/>
      <c r="SWG2" s="1882"/>
      <c r="SWH2" s="1882"/>
      <c r="SWI2" s="1882"/>
      <c r="SWJ2" s="1882"/>
      <c r="SWK2" s="1882"/>
      <c r="SWL2" s="1882"/>
      <c r="SWM2" s="1882"/>
      <c r="SWN2" s="1882"/>
      <c r="SWO2" s="1882"/>
      <c r="SWP2" s="1882"/>
      <c r="SWQ2" s="1882"/>
      <c r="SWR2" s="1882"/>
      <c r="SWS2" s="1882"/>
      <c r="SWT2" s="1882"/>
      <c r="SWU2" s="1882"/>
      <c r="SWV2" s="1882"/>
      <c r="SWW2" s="1882"/>
      <c r="SWX2" s="1882"/>
      <c r="SWY2" s="1882"/>
      <c r="SWZ2" s="1882"/>
      <c r="SXA2" s="1882"/>
      <c r="SXB2" s="1882"/>
      <c r="SXC2" s="1882"/>
      <c r="SXD2" s="1882"/>
      <c r="SXE2" s="1882"/>
      <c r="SXF2" s="1882"/>
      <c r="SXG2" s="1882"/>
      <c r="SXH2" s="1882"/>
      <c r="SXI2" s="1882"/>
      <c r="SXJ2" s="1882"/>
      <c r="SXK2" s="1882"/>
      <c r="SXL2" s="1882"/>
      <c r="SXM2" s="1882"/>
      <c r="SXN2" s="1882"/>
      <c r="SXO2" s="1882"/>
      <c r="SXP2" s="1882"/>
      <c r="SXQ2" s="1882"/>
      <c r="SXR2" s="1882"/>
      <c r="SXS2" s="1882"/>
      <c r="SXT2" s="1882"/>
      <c r="SXU2" s="1882"/>
      <c r="SXV2" s="1882"/>
      <c r="SXW2" s="1882"/>
      <c r="SXX2" s="1882"/>
      <c r="SXY2" s="1882"/>
      <c r="SXZ2" s="1882"/>
      <c r="SYA2" s="1882"/>
      <c r="SYB2" s="1882"/>
      <c r="SYC2" s="1882"/>
      <c r="SYD2" s="1882"/>
      <c r="SYE2" s="1882"/>
      <c r="SYF2" s="1882"/>
      <c r="SYG2" s="1882"/>
      <c r="SYH2" s="1882"/>
      <c r="SYI2" s="1882"/>
      <c r="SYJ2" s="1882"/>
      <c r="SYK2" s="1882"/>
      <c r="SYL2" s="1882"/>
      <c r="SYM2" s="1882"/>
      <c r="SYN2" s="1882"/>
      <c r="SYO2" s="1882"/>
      <c r="SYP2" s="1882"/>
      <c r="SYQ2" s="1882"/>
      <c r="SYR2" s="1882"/>
      <c r="SYS2" s="1882"/>
      <c r="SYT2" s="1882"/>
      <c r="SYU2" s="1882"/>
      <c r="SYV2" s="1882"/>
      <c r="SYW2" s="1882"/>
      <c r="SYX2" s="1882"/>
      <c r="SYY2" s="1882"/>
      <c r="SYZ2" s="1882"/>
      <c r="SZA2" s="1882"/>
      <c r="SZB2" s="1882"/>
      <c r="SZC2" s="1882"/>
      <c r="SZD2" s="1882"/>
      <c r="SZE2" s="1882"/>
      <c r="SZF2" s="1882"/>
      <c r="SZG2" s="1882"/>
      <c r="SZH2" s="1882"/>
      <c r="SZI2" s="1882"/>
      <c r="SZJ2" s="1882"/>
      <c r="SZK2" s="1882"/>
      <c r="SZL2" s="1882"/>
      <c r="SZM2" s="1882"/>
      <c r="SZN2" s="1882"/>
      <c r="SZO2" s="1882"/>
      <c r="SZP2" s="1882"/>
      <c r="SZQ2" s="1882"/>
      <c r="SZR2" s="1882"/>
      <c r="SZS2" s="1882"/>
      <c r="SZT2" s="1882"/>
      <c r="SZU2" s="1882"/>
      <c r="SZV2" s="1882"/>
      <c r="SZW2" s="1882"/>
      <c r="SZX2" s="1882"/>
      <c r="SZY2" s="1882"/>
      <c r="SZZ2" s="1882"/>
      <c r="TAA2" s="1882"/>
      <c r="TAB2" s="1882"/>
      <c r="TAC2" s="1882"/>
      <c r="TAD2" s="1882"/>
      <c r="TAE2" s="1882"/>
      <c r="TAF2" s="1882"/>
      <c r="TAG2" s="1882"/>
      <c r="TAH2" s="1882"/>
      <c r="TAI2" s="1882"/>
      <c r="TAJ2" s="1882"/>
      <c r="TAK2" s="1882"/>
      <c r="TAL2" s="1882"/>
      <c r="TAM2" s="1882"/>
      <c r="TAN2" s="1882"/>
      <c r="TAO2" s="1882"/>
      <c r="TAP2" s="1882"/>
      <c r="TAQ2" s="1882"/>
      <c r="TAR2" s="1882"/>
      <c r="TAS2" s="1882"/>
      <c r="TAT2" s="1882"/>
      <c r="TAU2" s="1882"/>
      <c r="TAV2" s="1882"/>
      <c r="TAW2" s="1882"/>
      <c r="TAX2" s="1882"/>
      <c r="TAY2" s="1882"/>
      <c r="TAZ2" s="1882"/>
      <c r="TBA2" s="1882"/>
      <c r="TBB2" s="1882"/>
      <c r="TBC2" s="1882"/>
      <c r="TBD2" s="1882"/>
      <c r="TBE2" s="1882"/>
      <c r="TBF2" s="1882"/>
      <c r="TBG2" s="1882"/>
      <c r="TBH2" s="1882"/>
      <c r="TBI2" s="1882"/>
      <c r="TBJ2" s="1882"/>
      <c r="TBK2" s="1882"/>
      <c r="TBL2" s="1882"/>
      <c r="TBM2" s="1882"/>
      <c r="TBN2" s="1882"/>
      <c r="TBO2" s="1882"/>
      <c r="TBP2" s="1882"/>
      <c r="TBQ2" s="1882"/>
      <c r="TBR2" s="1882"/>
      <c r="TBS2" s="1882"/>
      <c r="TBT2" s="1882"/>
      <c r="TBU2" s="1882"/>
      <c r="TBV2" s="1882"/>
      <c r="TBW2" s="1882"/>
      <c r="TBX2" s="1882"/>
      <c r="TBY2" s="1882"/>
      <c r="TBZ2" s="1882"/>
      <c r="TCA2" s="1882"/>
      <c r="TCB2" s="1882"/>
      <c r="TCC2" s="1882"/>
      <c r="TCD2" s="1882"/>
      <c r="TCE2" s="1882"/>
      <c r="TCF2" s="1882"/>
      <c r="TCG2" s="1882"/>
      <c r="TCH2" s="1882"/>
      <c r="TCI2" s="1882"/>
      <c r="TCJ2" s="1882"/>
      <c r="TCK2" s="1882"/>
      <c r="TCL2" s="1882"/>
      <c r="TCM2" s="1882"/>
      <c r="TCN2" s="1882"/>
      <c r="TCO2" s="1882"/>
      <c r="TCP2" s="1882"/>
      <c r="TCQ2" s="1882"/>
      <c r="TCR2" s="1882"/>
      <c r="TCS2" s="1882"/>
      <c r="TCT2" s="1882"/>
      <c r="TCU2" s="1882"/>
      <c r="TCV2" s="1882"/>
      <c r="TCW2" s="1882"/>
      <c r="TCX2" s="1882"/>
      <c r="TCY2" s="1882"/>
      <c r="TCZ2" s="1882"/>
      <c r="TDA2" s="1882"/>
      <c r="TDB2" s="1882"/>
      <c r="TDC2" s="1882"/>
      <c r="TDD2" s="1882"/>
      <c r="TDE2" s="1882"/>
      <c r="TDF2" s="1882"/>
      <c r="TDG2" s="1882"/>
      <c r="TDH2" s="1882"/>
      <c r="TDI2" s="1882"/>
      <c r="TDJ2" s="1882"/>
      <c r="TDK2" s="1882"/>
      <c r="TDL2" s="1882"/>
      <c r="TDM2" s="1882"/>
      <c r="TDN2" s="1882"/>
      <c r="TDO2" s="1882"/>
      <c r="TDP2" s="1882"/>
      <c r="TDQ2" s="1882"/>
      <c r="TDR2" s="1882"/>
      <c r="TDS2" s="1882"/>
      <c r="TDT2" s="1882"/>
      <c r="TDU2" s="1882"/>
      <c r="TDV2" s="1882"/>
      <c r="TDW2" s="1882"/>
      <c r="TDX2" s="1882"/>
      <c r="TDY2" s="1882"/>
      <c r="TDZ2" s="1882"/>
      <c r="TEA2" s="1882"/>
      <c r="TEB2" s="1882"/>
      <c r="TEC2" s="1882"/>
      <c r="TED2" s="1882"/>
      <c r="TEE2" s="1882"/>
      <c r="TEF2" s="1882"/>
      <c r="TEG2" s="1882"/>
      <c r="TEH2" s="1882"/>
      <c r="TEI2" s="1882"/>
      <c r="TEJ2" s="1882"/>
      <c r="TEK2" s="1882"/>
      <c r="TEL2" s="1882"/>
      <c r="TEM2" s="1882"/>
      <c r="TEN2" s="1882"/>
      <c r="TEO2" s="1882"/>
      <c r="TEP2" s="1882"/>
      <c r="TEQ2" s="1882"/>
      <c r="TER2" s="1882"/>
      <c r="TES2" s="1882"/>
      <c r="TET2" s="1882"/>
      <c r="TEU2" s="1882"/>
      <c r="TEV2" s="1882"/>
      <c r="TEW2" s="1882"/>
      <c r="TEX2" s="1882"/>
      <c r="TEY2" s="1882"/>
      <c r="TEZ2" s="1882"/>
      <c r="TFA2" s="1882"/>
      <c r="TFB2" s="1882"/>
      <c r="TFC2" s="1882"/>
      <c r="TFD2" s="1882"/>
      <c r="TFE2" s="1882"/>
      <c r="TFF2" s="1882"/>
      <c r="TFG2" s="1882"/>
      <c r="TFH2" s="1882"/>
      <c r="TFI2" s="1882"/>
      <c r="TFJ2" s="1882"/>
      <c r="TFK2" s="1882"/>
      <c r="TFL2" s="1882"/>
      <c r="TFM2" s="1882"/>
      <c r="TFN2" s="1882"/>
      <c r="TFO2" s="1882"/>
      <c r="TFP2" s="1882"/>
      <c r="TFQ2" s="1882"/>
      <c r="TFR2" s="1882"/>
      <c r="TFS2" s="1882"/>
      <c r="TFT2" s="1882"/>
      <c r="TFU2" s="1882"/>
      <c r="TFV2" s="1882"/>
      <c r="TFW2" s="1882"/>
      <c r="TFX2" s="1882"/>
      <c r="TFY2" s="1882"/>
      <c r="TFZ2" s="1882"/>
      <c r="TGA2" s="1882"/>
      <c r="TGB2" s="1882"/>
      <c r="TGC2" s="1882"/>
      <c r="TGD2" s="1882"/>
      <c r="TGE2" s="1882"/>
      <c r="TGF2" s="1882"/>
      <c r="TGG2" s="1882"/>
      <c r="TGH2" s="1882"/>
      <c r="TGI2" s="1882"/>
      <c r="TGJ2" s="1882"/>
      <c r="TGK2" s="1882"/>
      <c r="TGL2" s="1882"/>
      <c r="TGM2" s="1882"/>
      <c r="TGN2" s="1882"/>
      <c r="TGO2" s="1882"/>
      <c r="TGP2" s="1882"/>
      <c r="TGQ2" s="1882"/>
      <c r="TGR2" s="1882"/>
      <c r="TGS2" s="1882"/>
      <c r="TGT2" s="1882"/>
      <c r="TGU2" s="1882"/>
      <c r="TGV2" s="1882"/>
      <c r="TGW2" s="1882"/>
      <c r="TGX2" s="1882"/>
      <c r="TGY2" s="1882"/>
      <c r="TGZ2" s="1882"/>
      <c r="THA2" s="1882"/>
      <c r="THB2" s="1882"/>
      <c r="THC2" s="1882"/>
      <c r="THD2" s="1882"/>
      <c r="THE2" s="1882"/>
      <c r="THF2" s="1882"/>
      <c r="THG2" s="1882"/>
      <c r="THH2" s="1882"/>
      <c r="THI2" s="1882"/>
      <c r="THJ2" s="1882"/>
      <c r="THK2" s="1882"/>
      <c r="THL2" s="1882"/>
      <c r="THM2" s="1882"/>
      <c r="THN2" s="1882"/>
      <c r="THO2" s="1882"/>
      <c r="THP2" s="1882"/>
      <c r="THQ2" s="1882"/>
      <c r="THR2" s="1882"/>
      <c r="THS2" s="1882"/>
      <c r="THT2" s="1882"/>
      <c r="THU2" s="1882"/>
      <c r="THV2" s="1882"/>
      <c r="THW2" s="1882"/>
      <c r="THX2" s="1882"/>
      <c r="THY2" s="1882"/>
      <c r="THZ2" s="1882"/>
      <c r="TIA2" s="1882"/>
      <c r="TIB2" s="1882"/>
      <c r="TIC2" s="1882"/>
      <c r="TID2" s="1882"/>
      <c r="TIE2" s="1882"/>
      <c r="TIF2" s="1882"/>
      <c r="TIG2" s="1882"/>
      <c r="TIH2" s="1882"/>
      <c r="TII2" s="1882"/>
      <c r="TIJ2" s="1882"/>
      <c r="TIK2" s="1882"/>
      <c r="TIL2" s="1882"/>
      <c r="TIM2" s="1882"/>
      <c r="TIN2" s="1882"/>
      <c r="TIO2" s="1882"/>
      <c r="TIP2" s="1882"/>
      <c r="TIQ2" s="1882"/>
      <c r="TIR2" s="1882"/>
      <c r="TIS2" s="1882"/>
      <c r="TIT2" s="1882"/>
      <c r="TIU2" s="1882"/>
      <c r="TIV2" s="1882"/>
      <c r="TIW2" s="1882"/>
      <c r="TIX2" s="1882"/>
      <c r="TIY2" s="1882"/>
      <c r="TIZ2" s="1882"/>
      <c r="TJA2" s="1882"/>
      <c r="TJB2" s="1882"/>
      <c r="TJC2" s="1882"/>
      <c r="TJD2" s="1882"/>
      <c r="TJE2" s="1882"/>
      <c r="TJF2" s="1882"/>
      <c r="TJG2" s="1882"/>
      <c r="TJH2" s="1882"/>
      <c r="TJI2" s="1882"/>
      <c r="TJJ2" s="1882"/>
      <c r="TJK2" s="1882"/>
      <c r="TJL2" s="1882"/>
      <c r="TJM2" s="1882"/>
      <c r="TJN2" s="1882"/>
      <c r="TJO2" s="1882"/>
      <c r="TJP2" s="1882"/>
      <c r="TJQ2" s="1882"/>
      <c r="TJR2" s="1882"/>
      <c r="TJS2" s="1882"/>
      <c r="TJT2" s="1882"/>
      <c r="TJU2" s="1882"/>
      <c r="TJV2" s="1882"/>
      <c r="TJW2" s="1882"/>
      <c r="TJX2" s="1882"/>
      <c r="TJY2" s="1882"/>
      <c r="TJZ2" s="1882"/>
      <c r="TKA2" s="1882"/>
      <c r="TKB2" s="1882"/>
      <c r="TKC2" s="1882"/>
      <c r="TKD2" s="1882"/>
      <c r="TKE2" s="1882"/>
      <c r="TKF2" s="1882"/>
      <c r="TKG2" s="1882"/>
      <c r="TKH2" s="1882"/>
      <c r="TKI2" s="1882"/>
      <c r="TKJ2" s="1882"/>
      <c r="TKK2" s="1882"/>
      <c r="TKL2" s="1882"/>
      <c r="TKM2" s="1882"/>
      <c r="TKN2" s="1882"/>
      <c r="TKO2" s="1882"/>
      <c r="TKP2" s="1882"/>
      <c r="TKQ2" s="1882"/>
      <c r="TKR2" s="1882"/>
      <c r="TKS2" s="1882"/>
      <c r="TKT2" s="1882"/>
      <c r="TKU2" s="1882"/>
      <c r="TKV2" s="1882"/>
      <c r="TKW2" s="1882"/>
      <c r="TKX2" s="1882"/>
      <c r="TKY2" s="1882"/>
      <c r="TKZ2" s="1882"/>
      <c r="TLA2" s="1882"/>
      <c r="TLB2" s="1882"/>
      <c r="TLC2" s="1882"/>
      <c r="TLD2" s="1882"/>
      <c r="TLE2" s="1882"/>
      <c r="TLF2" s="1882"/>
      <c r="TLG2" s="1882"/>
      <c r="TLH2" s="1882"/>
      <c r="TLI2" s="1882"/>
      <c r="TLJ2" s="1882"/>
      <c r="TLK2" s="1882"/>
      <c r="TLL2" s="1882"/>
      <c r="TLM2" s="1882"/>
      <c r="TLN2" s="1882"/>
      <c r="TLO2" s="1882"/>
      <c r="TLP2" s="1882"/>
      <c r="TLQ2" s="1882"/>
      <c r="TLR2" s="1882"/>
      <c r="TLS2" s="1882"/>
      <c r="TLT2" s="1882"/>
      <c r="TLU2" s="1882"/>
      <c r="TLV2" s="1882"/>
      <c r="TLW2" s="1882"/>
      <c r="TLX2" s="1882"/>
      <c r="TLY2" s="1882"/>
      <c r="TLZ2" s="1882"/>
      <c r="TMA2" s="1882"/>
      <c r="TMB2" s="1882"/>
      <c r="TMC2" s="1882"/>
      <c r="TMD2" s="1882"/>
      <c r="TME2" s="1882"/>
      <c r="TMF2" s="1882"/>
      <c r="TMG2" s="1882"/>
      <c r="TMH2" s="1882"/>
      <c r="TMI2" s="1882"/>
      <c r="TMJ2" s="1882"/>
      <c r="TMK2" s="1882"/>
      <c r="TML2" s="1882"/>
      <c r="TMM2" s="1882"/>
      <c r="TMN2" s="1882"/>
      <c r="TMO2" s="1882"/>
      <c r="TMP2" s="1882"/>
      <c r="TMQ2" s="1882"/>
      <c r="TMR2" s="1882"/>
      <c r="TMS2" s="1882"/>
      <c r="TMT2" s="1882"/>
      <c r="TMU2" s="1882"/>
      <c r="TMV2" s="1882"/>
      <c r="TMW2" s="1882"/>
      <c r="TMX2" s="1882"/>
      <c r="TMY2" s="1882"/>
      <c r="TMZ2" s="1882"/>
      <c r="TNA2" s="1882"/>
      <c r="TNB2" s="1882"/>
      <c r="TNC2" s="1882"/>
      <c r="TND2" s="1882"/>
      <c r="TNE2" s="1882"/>
      <c r="TNF2" s="1882"/>
      <c r="TNG2" s="1882"/>
      <c r="TNH2" s="1882"/>
      <c r="TNI2" s="1882"/>
      <c r="TNJ2" s="1882"/>
      <c r="TNK2" s="1882"/>
      <c r="TNL2" s="1882"/>
      <c r="TNM2" s="1882"/>
      <c r="TNN2" s="1882"/>
      <c r="TNO2" s="1882"/>
      <c r="TNP2" s="1882"/>
      <c r="TNQ2" s="1882"/>
      <c r="TNR2" s="1882"/>
      <c r="TNS2" s="1882"/>
      <c r="TNT2" s="1882"/>
      <c r="TNU2" s="1882"/>
      <c r="TNV2" s="1882"/>
      <c r="TNW2" s="1882"/>
      <c r="TNX2" s="1882"/>
      <c r="TNY2" s="1882"/>
      <c r="TNZ2" s="1882"/>
      <c r="TOA2" s="1882"/>
      <c r="TOB2" s="1882"/>
      <c r="TOC2" s="1882"/>
      <c r="TOD2" s="1882"/>
      <c r="TOE2" s="1882"/>
      <c r="TOF2" s="1882"/>
      <c r="TOG2" s="1882"/>
      <c r="TOH2" s="1882"/>
      <c r="TOI2" s="1882"/>
      <c r="TOJ2" s="1882"/>
      <c r="TOK2" s="1882"/>
      <c r="TOL2" s="1882"/>
      <c r="TOM2" s="1882"/>
      <c r="TON2" s="1882"/>
      <c r="TOO2" s="1882"/>
      <c r="TOP2" s="1882"/>
      <c r="TOQ2" s="1882"/>
      <c r="TOR2" s="1882"/>
      <c r="TOS2" s="1882"/>
      <c r="TOT2" s="1882"/>
      <c r="TOU2" s="1882"/>
      <c r="TOV2" s="1882"/>
      <c r="TOW2" s="1882"/>
      <c r="TOX2" s="1882"/>
      <c r="TOY2" s="1882"/>
      <c r="TOZ2" s="1882"/>
      <c r="TPA2" s="1882"/>
      <c r="TPB2" s="1882"/>
      <c r="TPC2" s="1882"/>
      <c r="TPD2" s="1882"/>
      <c r="TPE2" s="1882"/>
      <c r="TPF2" s="1882"/>
      <c r="TPG2" s="1882"/>
      <c r="TPH2" s="1882"/>
      <c r="TPI2" s="1882"/>
      <c r="TPJ2" s="1882"/>
      <c r="TPK2" s="1882"/>
      <c r="TPL2" s="1882"/>
      <c r="TPM2" s="1882"/>
      <c r="TPN2" s="1882"/>
      <c r="TPO2" s="1882"/>
      <c r="TPP2" s="1882"/>
      <c r="TPQ2" s="1882"/>
      <c r="TPR2" s="1882"/>
      <c r="TPS2" s="1882"/>
      <c r="TPT2" s="1882"/>
      <c r="TPU2" s="1882"/>
      <c r="TPV2" s="1882"/>
      <c r="TPW2" s="1882"/>
      <c r="TPX2" s="1882"/>
      <c r="TPY2" s="1882"/>
      <c r="TPZ2" s="1882"/>
      <c r="TQA2" s="1882"/>
      <c r="TQB2" s="1882"/>
      <c r="TQC2" s="1882"/>
      <c r="TQD2" s="1882"/>
      <c r="TQE2" s="1882"/>
      <c r="TQF2" s="1882"/>
      <c r="TQG2" s="1882"/>
      <c r="TQH2" s="1882"/>
      <c r="TQI2" s="1882"/>
      <c r="TQJ2" s="1882"/>
      <c r="TQK2" s="1882"/>
      <c r="TQL2" s="1882"/>
      <c r="TQM2" s="1882"/>
      <c r="TQN2" s="1882"/>
      <c r="TQO2" s="1882"/>
      <c r="TQP2" s="1882"/>
      <c r="TQQ2" s="1882"/>
      <c r="TQR2" s="1882"/>
      <c r="TQS2" s="1882"/>
      <c r="TQT2" s="1882"/>
      <c r="TQU2" s="1882"/>
      <c r="TQV2" s="1882"/>
      <c r="TQW2" s="1882"/>
      <c r="TQX2" s="1882"/>
      <c r="TQY2" s="1882"/>
      <c r="TQZ2" s="1882"/>
      <c r="TRA2" s="1882"/>
      <c r="TRB2" s="1882"/>
      <c r="TRC2" s="1882"/>
      <c r="TRD2" s="1882"/>
      <c r="TRE2" s="1882"/>
      <c r="TRF2" s="1882"/>
      <c r="TRG2" s="1882"/>
      <c r="TRH2" s="1882"/>
      <c r="TRI2" s="1882"/>
      <c r="TRJ2" s="1882"/>
      <c r="TRK2" s="1882"/>
      <c r="TRL2" s="1882"/>
      <c r="TRM2" s="1882"/>
      <c r="TRN2" s="1882"/>
      <c r="TRO2" s="1882"/>
      <c r="TRP2" s="1882"/>
      <c r="TRQ2" s="1882"/>
      <c r="TRR2" s="1882"/>
      <c r="TRS2" s="1882"/>
      <c r="TRT2" s="1882"/>
      <c r="TRU2" s="1882"/>
      <c r="TRV2" s="1882"/>
      <c r="TRW2" s="1882"/>
      <c r="TRX2" s="1882"/>
      <c r="TRY2" s="1882"/>
      <c r="TRZ2" s="1882"/>
      <c r="TSA2" s="1882"/>
      <c r="TSB2" s="1882"/>
      <c r="TSC2" s="1882"/>
      <c r="TSD2" s="1882"/>
      <c r="TSE2" s="1882"/>
      <c r="TSF2" s="1882"/>
      <c r="TSG2" s="1882"/>
      <c r="TSH2" s="1882"/>
      <c r="TSI2" s="1882"/>
      <c r="TSJ2" s="1882"/>
      <c r="TSK2" s="1882"/>
      <c r="TSL2" s="1882"/>
      <c r="TSM2" s="1882"/>
      <c r="TSN2" s="1882"/>
      <c r="TSO2" s="1882"/>
      <c r="TSP2" s="1882"/>
      <c r="TSQ2" s="1882"/>
      <c r="TSR2" s="1882"/>
      <c r="TSS2" s="1882"/>
      <c r="TST2" s="1882"/>
      <c r="TSU2" s="1882"/>
      <c r="TSV2" s="1882"/>
      <c r="TSW2" s="1882"/>
      <c r="TSX2" s="1882"/>
      <c r="TSY2" s="1882"/>
      <c r="TSZ2" s="1882"/>
      <c r="TTA2" s="1882"/>
      <c r="TTB2" s="1882"/>
      <c r="TTC2" s="1882"/>
      <c r="TTD2" s="1882"/>
      <c r="TTE2" s="1882"/>
      <c r="TTF2" s="1882"/>
      <c r="TTG2" s="1882"/>
      <c r="TTH2" s="1882"/>
      <c r="TTI2" s="1882"/>
      <c r="TTJ2" s="1882"/>
      <c r="TTK2" s="1882"/>
      <c r="TTL2" s="1882"/>
      <c r="TTM2" s="1882"/>
      <c r="TTN2" s="1882"/>
      <c r="TTO2" s="1882"/>
      <c r="TTP2" s="1882"/>
      <c r="TTQ2" s="1882"/>
      <c r="TTR2" s="1882"/>
      <c r="TTS2" s="1882"/>
      <c r="TTT2" s="1882"/>
      <c r="TTU2" s="1882"/>
      <c r="TTV2" s="1882"/>
      <c r="TTW2" s="1882"/>
      <c r="TTX2" s="1882"/>
      <c r="TTY2" s="1882"/>
      <c r="TTZ2" s="1882"/>
      <c r="TUA2" s="1882"/>
      <c r="TUB2" s="1882"/>
      <c r="TUC2" s="1882"/>
      <c r="TUD2" s="1882"/>
      <c r="TUE2" s="1882"/>
      <c r="TUF2" s="1882"/>
      <c r="TUG2" s="1882"/>
      <c r="TUH2" s="1882"/>
      <c r="TUI2" s="1882"/>
      <c r="TUJ2" s="1882"/>
      <c r="TUK2" s="1882"/>
      <c r="TUL2" s="1882"/>
      <c r="TUM2" s="1882"/>
      <c r="TUN2" s="1882"/>
      <c r="TUO2" s="1882"/>
      <c r="TUP2" s="1882"/>
      <c r="TUQ2" s="1882"/>
      <c r="TUR2" s="1882"/>
      <c r="TUS2" s="1882"/>
      <c r="TUT2" s="1882"/>
      <c r="TUU2" s="1882"/>
      <c r="TUV2" s="1882"/>
      <c r="TUW2" s="1882"/>
      <c r="TUX2" s="1882"/>
      <c r="TUY2" s="1882"/>
      <c r="TUZ2" s="1882"/>
      <c r="TVA2" s="1882"/>
      <c r="TVB2" s="1882"/>
      <c r="TVC2" s="1882"/>
      <c r="TVD2" s="1882"/>
      <c r="TVE2" s="1882"/>
      <c r="TVF2" s="1882"/>
      <c r="TVG2" s="1882"/>
      <c r="TVH2" s="1882"/>
      <c r="TVI2" s="1882"/>
      <c r="TVJ2" s="1882"/>
      <c r="TVK2" s="1882"/>
      <c r="TVL2" s="1882"/>
      <c r="TVM2" s="1882"/>
      <c r="TVN2" s="1882"/>
      <c r="TVO2" s="1882"/>
      <c r="TVP2" s="1882"/>
      <c r="TVQ2" s="1882"/>
      <c r="TVR2" s="1882"/>
      <c r="TVS2" s="1882"/>
      <c r="TVT2" s="1882"/>
      <c r="TVU2" s="1882"/>
      <c r="TVV2" s="1882"/>
      <c r="TVW2" s="1882"/>
      <c r="TVX2" s="1882"/>
      <c r="TVY2" s="1882"/>
      <c r="TVZ2" s="1882"/>
      <c r="TWA2" s="1882"/>
      <c r="TWB2" s="1882"/>
      <c r="TWC2" s="1882"/>
      <c r="TWD2" s="1882"/>
      <c r="TWE2" s="1882"/>
      <c r="TWF2" s="1882"/>
      <c r="TWG2" s="1882"/>
      <c r="TWH2" s="1882"/>
      <c r="TWI2" s="1882"/>
      <c r="TWJ2" s="1882"/>
      <c r="TWK2" s="1882"/>
      <c r="TWL2" s="1882"/>
      <c r="TWM2" s="1882"/>
      <c r="TWN2" s="1882"/>
      <c r="TWO2" s="1882"/>
      <c r="TWP2" s="1882"/>
      <c r="TWQ2" s="1882"/>
      <c r="TWR2" s="1882"/>
      <c r="TWS2" s="1882"/>
      <c r="TWT2" s="1882"/>
      <c r="TWU2" s="1882"/>
      <c r="TWV2" s="1882"/>
      <c r="TWW2" s="1882"/>
      <c r="TWX2" s="1882"/>
      <c r="TWY2" s="1882"/>
      <c r="TWZ2" s="1882"/>
      <c r="TXA2" s="1882"/>
      <c r="TXB2" s="1882"/>
      <c r="TXC2" s="1882"/>
      <c r="TXD2" s="1882"/>
      <c r="TXE2" s="1882"/>
      <c r="TXF2" s="1882"/>
      <c r="TXG2" s="1882"/>
      <c r="TXH2" s="1882"/>
      <c r="TXI2" s="1882"/>
      <c r="TXJ2" s="1882"/>
      <c r="TXK2" s="1882"/>
      <c r="TXL2" s="1882"/>
      <c r="TXM2" s="1882"/>
      <c r="TXN2" s="1882"/>
      <c r="TXO2" s="1882"/>
      <c r="TXP2" s="1882"/>
      <c r="TXQ2" s="1882"/>
      <c r="TXR2" s="1882"/>
      <c r="TXS2" s="1882"/>
      <c r="TXT2" s="1882"/>
      <c r="TXU2" s="1882"/>
      <c r="TXV2" s="1882"/>
      <c r="TXW2" s="1882"/>
      <c r="TXX2" s="1882"/>
      <c r="TXY2" s="1882"/>
      <c r="TXZ2" s="1882"/>
      <c r="TYA2" s="1882"/>
      <c r="TYB2" s="1882"/>
      <c r="TYC2" s="1882"/>
      <c r="TYD2" s="1882"/>
      <c r="TYE2" s="1882"/>
      <c r="TYF2" s="1882"/>
      <c r="TYG2" s="1882"/>
      <c r="TYH2" s="1882"/>
      <c r="TYI2" s="1882"/>
      <c r="TYJ2" s="1882"/>
      <c r="TYK2" s="1882"/>
      <c r="TYL2" s="1882"/>
      <c r="TYM2" s="1882"/>
      <c r="TYN2" s="1882"/>
      <c r="TYO2" s="1882"/>
      <c r="TYP2" s="1882"/>
      <c r="TYQ2" s="1882"/>
      <c r="TYR2" s="1882"/>
      <c r="TYS2" s="1882"/>
      <c r="TYT2" s="1882"/>
      <c r="TYU2" s="1882"/>
      <c r="TYV2" s="1882"/>
      <c r="TYW2" s="1882"/>
      <c r="TYX2" s="1882"/>
      <c r="TYY2" s="1882"/>
      <c r="TYZ2" s="1882"/>
      <c r="TZA2" s="1882"/>
      <c r="TZB2" s="1882"/>
      <c r="TZC2" s="1882"/>
      <c r="TZD2" s="1882"/>
      <c r="TZE2" s="1882"/>
      <c r="TZF2" s="1882"/>
      <c r="TZG2" s="1882"/>
      <c r="TZH2" s="1882"/>
      <c r="TZI2" s="1882"/>
      <c r="TZJ2" s="1882"/>
      <c r="TZK2" s="1882"/>
      <c r="TZL2" s="1882"/>
      <c r="TZM2" s="1882"/>
      <c r="TZN2" s="1882"/>
      <c r="TZO2" s="1882"/>
      <c r="TZP2" s="1882"/>
      <c r="TZQ2" s="1882"/>
      <c r="TZR2" s="1882"/>
      <c r="TZS2" s="1882"/>
      <c r="TZT2" s="1882"/>
      <c r="TZU2" s="1882"/>
      <c r="TZV2" s="1882"/>
      <c r="TZW2" s="1882"/>
      <c r="TZX2" s="1882"/>
      <c r="TZY2" s="1882"/>
      <c r="TZZ2" s="1882"/>
      <c r="UAA2" s="1882"/>
      <c r="UAB2" s="1882"/>
      <c r="UAC2" s="1882"/>
      <c r="UAD2" s="1882"/>
      <c r="UAE2" s="1882"/>
      <c r="UAF2" s="1882"/>
      <c r="UAG2" s="1882"/>
      <c r="UAH2" s="1882"/>
      <c r="UAI2" s="1882"/>
      <c r="UAJ2" s="1882"/>
      <c r="UAK2" s="1882"/>
      <c r="UAL2" s="1882"/>
      <c r="UAM2" s="1882"/>
      <c r="UAN2" s="1882"/>
      <c r="UAO2" s="1882"/>
      <c r="UAP2" s="1882"/>
      <c r="UAQ2" s="1882"/>
      <c r="UAR2" s="1882"/>
      <c r="UAS2" s="1882"/>
      <c r="UAT2" s="1882"/>
      <c r="UAU2" s="1882"/>
      <c r="UAV2" s="1882"/>
      <c r="UAW2" s="1882"/>
      <c r="UAX2" s="1882"/>
      <c r="UAY2" s="1882"/>
      <c r="UAZ2" s="1882"/>
      <c r="UBA2" s="1882"/>
      <c r="UBB2" s="1882"/>
      <c r="UBC2" s="1882"/>
      <c r="UBD2" s="1882"/>
      <c r="UBE2" s="1882"/>
      <c r="UBF2" s="1882"/>
      <c r="UBG2" s="1882"/>
      <c r="UBH2" s="1882"/>
      <c r="UBI2" s="1882"/>
      <c r="UBJ2" s="1882"/>
      <c r="UBK2" s="1882"/>
      <c r="UBL2" s="1882"/>
      <c r="UBM2" s="1882"/>
      <c r="UBN2" s="1882"/>
      <c r="UBO2" s="1882"/>
      <c r="UBP2" s="1882"/>
      <c r="UBQ2" s="1882"/>
      <c r="UBR2" s="1882"/>
      <c r="UBS2" s="1882"/>
      <c r="UBT2" s="1882"/>
      <c r="UBU2" s="1882"/>
      <c r="UBV2" s="1882"/>
      <c r="UBW2" s="1882"/>
      <c r="UBX2" s="1882"/>
      <c r="UBY2" s="1882"/>
      <c r="UBZ2" s="1882"/>
      <c r="UCA2" s="1882"/>
      <c r="UCB2" s="1882"/>
      <c r="UCC2" s="1882"/>
      <c r="UCD2" s="1882"/>
      <c r="UCE2" s="1882"/>
      <c r="UCF2" s="1882"/>
      <c r="UCG2" s="1882"/>
      <c r="UCH2" s="1882"/>
      <c r="UCI2" s="1882"/>
      <c r="UCJ2" s="1882"/>
      <c r="UCK2" s="1882"/>
      <c r="UCL2" s="1882"/>
      <c r="UCM2" s="1882"/>
      <c r="UCN2" s="1882"/>
      <c r="UCO2" s="1882"/>
      <c r="UCP2" s="1882"/>
      <c r="UCQ2" s="1882"/>
      <c r="UCR2" s="1882"/>
      <c r="UCS2" s="1882"/>
      <c r="UCT2" s="1882"/>
      <c r="UCU2" s="1882"/>
      <c r="UCV2" s="1882"/>
      <c r="UCW2" s="1882"/>
      <c r="UCX2" s="1882"/>
      <c r="UCY2" s="1882"/>
      <c r="UCZ2" s="1882"/>
      <c r="UDA2" s="1882"/>
      <c r="UDB2" s="1882"/>
      <c r="UDC2" s="1882"/>
      <c r="UDD2" s="1882"/>
      <c r="UDE2" s="1882"/>
      <c r="UDF2" s="1882"/>
      <c r="UDG2" s="1882"/>
      <c r="UDH2" s="1882"/>
      <c r="UDI2" s="1882"/>
      <c r="UDJ2" s="1882"/>
      <c r="UDK2" s="1882"/>
      <c r="UDL2" s="1882"/>
      <c r="UDM2" s="1882"/>
      <c r="UDN2" s="1882"/>
      <c r="UDO2" s="1882"/>
      <c r="UDP2" s="1882"/>
      <c r="UDQ2" s="1882"/>
      <c r="UDR2" s="1882"/>
      <c r="UDS2" s="1882"/>
      <c r="UDT2" s="1882"/>
      <c r="UDU2" s="1882"/>
      <c r="UDV2" s="1882"/>
      <c r="UDW2" s="1882"/>
      <c r="UDX2" s="1882"/>
      <c r="UDY2" s="1882"/>
      <c r="UDZ2" s="1882"/>
      <c r="UEA2" s="1882"/>
      <c r="UEB2" s="1882"/>
      <c r="UEC2" s="1882"/>
      <c r="UED2" s="1882"/>
      <c r="UEE2" s="1882"/>
      <c r="UEF2" s="1882"/>
      <c r="UEG2" s="1882"/>
      <c r="UEH2" s="1882"/>
      <c r="UEI2" s="1882"/>
      <c r="UEJ2" s="1882"/>
      <c r="UEK2" s="1882"/>
      <c r="UEL2" s="1882"/>
      <c r="UEM2" s="1882"/>
      <c r="UEN2" s="1882"/>
      <c r="UEO2" s="1882"/>
      <c r="UEP2" s="1882"/>
      <c r="UEQ2" s="1882"/>
      <c r="UER2" s="1882"/>
      <c r="UES2" s="1882"/>
      <c r="UET2" s="1882"/>
      <c r="UEU2" s="1882"/>
      <c r="UEV2" s="1882"/>
      <c r="UEW2" s="1882"/>
      <c r="UEX2" s="1882"/>
      <c r="UEY2" s="1882"/>
      <c r="UEZ2" s="1882"/>
      <c r="UFA2" s="1882"/>
      <c r="UFB2" s="1882"/>
      <c r="UFC2" s="1882"/>
      <c r="UFD2" s="1882"/>
      <c r="UFE2" s="1882"/>
      <c r="UFF2" s="1882"/>
      <c r="UFG2" s="1882"/>
      <c r="UFH2" s="1882"/>
      <c r="UFI2" s="1882"/>
      <c r="UFJ2" s="1882"/>
      <c r="UFK2" s="1882"/>
      <c r="UFL2" s="1882"/>
      <c r="UFM2" s="1882"/>
      <c r="UFN2" s="1882"/>
      <c r="UFO2" s="1882"/>
      <c r="UFP2" s="1882"/>
      <c r="UFQ2" s="1882"/>
      <c r="UFR2" s="1882"/>
      <c r="UFS2" s="1882"/>
      <c r="UFT2" s="1882"/>
      <c r="UFU2" s="1882"/>
      <c r="UFV2" s="1882"/>
      <c r="UFW2" s="1882"/>
      <c r="UFX2" s="1882"/>
      <c r="UFY2" s="1882"/>
      <c r="UFZ2" s="1882"/>
      <c r="UGA2" s="1882"/>
      <c r="UGB2" s="1882"/>
      <c r="UGC2" s="1882"/>
      <c r="UGD2" s="1882"/>
      <c r="UGE2" s="1882"/>
      <c r="UGF2" s="1882"/>
      <c r="UGG2" s="1882"/>
      <c r="UGH2" s="1882"/>
      <c r="UGI2" s="1882"/>
      <c r="UGJ2" s="1882"/>
      <c r="UGK2" s="1882"/>
      <c r="UGL2" s="1882"/>
      <c r="UGM2" s="1882"/>
      <c r="UGN2" s="1882"/>
      <c r="UGO2" s="1882"/>
      <c r="UGP2" s="1882"/>
      <c r="UGQ2" s="1882"/>
      <c r="UGR2" s="1882"/>
      <c r="UGS2" s="1882"/>
      <c r="UGT2" s="1882"/>
      <c r="UGU2" s="1882"/>
      <c r="UGV2" s="1882"/>
      <c r="UGW2" s="1882"/>
      <c r="UGX2" s="1882"/>
      <c r="UGY2" s="1882"/>
      <c r="UGZ2" s="1882"/>
      <c r="UHA2" s="1882"/>
      <c r="UHB2" s="1882"/>
      <c r="UHC2" s="1882"/>
      <c r="UHD2" s="1882"/>
      <c r="UHE2" s="1882"/>
      <c r="UHF2" s="1882"/>
      <c r="UHG2" s="1882"/>
      <c r="UHH2" s="1882"/>
      <c r="UHI2" s="1882"/>
      <c r="UHJ2" s="1882"/>
      <c r="UHK2" s="1882"/>
      <c r="UHL2" s="1882"/>
      <c r="UHM2" s="1882"/>
      <c r="UHN2" s="1882"/>
      <c r="UHO2" s="1882"/>
      <c r="UHP2" s="1882"/>
      <c r="UHQ2" s="1882"/>
      <c r="UHR2" s="1882"/>
      <c r="UHS2" s="1882"/>
      <c r="UHT2" s="1882"/>
      <c r="UHU2" s="1882"/>
      <c r="UHV2" s="1882"/>
      <c r="UHW2" s="1882"/>
      <c r="UHX2" s="1882"/>
      <c r="UHY2" s="1882"/>
      <c r="UHZ2" s="1882"/>
      <c r="UIA2" s="1882"/>
      <c r="UIB2" s="1882"/>
      <c r="UIC2" s="1882"/>
      <c r="UID2" s="1882"/>
      <c r="UIE2" s="1882"/>
      <c r="UIF2" s="1882"/>
      <c r="UIG2" s="1882"/>
      <c r="UIH2" s="1882"/>
      <c r="UII2" s="1882"/>
      <c r="UIJ2" s="1882"/>
      <c r="UIK2" s="1882"/>
      <c r="UIL2" s="1882"/>
      <c r="UIM2" s="1882"/>
      <c r="UIN2" s="1882"/>
      <c r="UIO2" s="1882"/>
      <c r="UIP2" s="1882"/>
      <c r="UIQ2" s="1882"/>
      <c r="UIR2" s="1882"/>
      <c r="UIS2" s="1882"/>
      <c r="UIT2" s="1882"/>
      <c r="UIU2" s="1882"/>
      <c r="UIV2" s="1882"/>
      <c r="UIW2" s="1882"/>
      <c r="UIX2" s="1882"/>
      <c r="UIY2" s="1882"/>
      <c r="UIZ2" s="1882"/>
      <c r="UJA2" s="1882"/>
      <c r="UJB2" s="1882"/>
      <c r="UJC2" s="1882"/>
      <c r="UJD2" s="1882"/>
      <c r="UJE2" s="1882"/>
      <c r="UJF2" s="1882"/>
      <c r="UJG2" s="1882"/>
      <c r="UJH2" s="1882"/>
      <c r="UJI2" s="1882"/>
      <c r="UJJ2" s="1882"/>
      <c r="UJK2" s="1882"/>
      <c r="UJL2" s="1882"/>
      <c r="UJM2" s="1882"/>
      <c r="UJN2" s="1882"/>
      <c r="UJO2" s="1882"/>
      <c r="UJP2" s="1882"/>
      <c r="UJQ2" s="1882"/>
      <c r="UJR2" s="1882"/>
      <c r="UJS2" s="1882"/>
      <c r="UJT2" s="1882"/>
      <c r="UJU2" s="1882"/>
      <c r="UJV2" s="1882"/>
      <c r="UJW2" s="1882"/>
      <c r="UJX2" s="1882"/>
      <c r="UJY2" s="1882"/>
      <c r="UJZ2" s="1882"/>
      <c r="UKA2" s="1882"/>
      <c r="UKB2" s="1882"/>
      <c r="UKC2" s="1882"/>
      <c r="UKD2" s="1882"/>
      <c r="UKE2" s="1882"/>
      <c r="UKF2" s="1882"/>
      <c r="UKG2" s="1882"/>
      <c r="UKH2" s="1882"/>
      <c r="UKI2" s="1882"/>
      <c r="UKJ2" s="1882"/>
      <c r="UKK2" s="1882"/>
      <c r="UKL2" s="1882"/>
      <c r="UKM2" s="1882"/>
      <c r="UKN2" s="1882"/>
      <c r="UKO2" s="1882"/>
      <c r="UKP2" s="1882"/>
      <c r="UKQ2" s="1882"/>
      <c r="UKR2" s="1882"/>
      <c r="UKS2" s="1882"/>
      <c r="UKT2" s="1882"/>
      <c r="UKU2" s="1882"/>
      <c r="UKV2" s="1882"/>
      <c r="UKW2" s="1882"/>
      <c r="UKX2" s="1882"/>
      <c r="UKY2" s="1882"/>
      <c r="UKZ2" s="1882"/>
      <c r="ULA2" s="1882"/>
      <c r="ULB2" s="1882"/>
      <c r="ULC2" s="1882"/>
      <c r="ULD2" s="1882"/>
      <c r="ULE2" s="1882"/>
      <c r="ULF2" s="1882"/>
      <c r="ULG2" s="1882"/>
      <c r="ULH2" s="1882"/>
      <c r="ULI2" s="1882"/>
      <c r="ULJ2" s="1882"/>
      <c r="ULK2" s="1882"/>
      <c r="ULL2" s="1882"/>
      <c r="ULM2" s="1882"/>
      <c r="ULN2" s="1882"/>
      <c r="ULO2" s="1882"/>
      <c r="ULP2" s="1882"/>
      <c r="ULQ2" s="1882"/>
      <c r="ULR2" s="1882"/>
      <c r="ULS2" s="1882"/>
      <c r="ULT2" s="1882"/>
      <c r="ULU2" s="1882"/>
      <c r="ULV2" s="1882"/>
      <c r="ULW2" s="1882"/>
      <c r="ULX2" s="1882"/>
      <c r="ULY2" s="1882"/>
      <c r="ULZ2" s="1882"/>
      <c r="UMA2" s="1882"/>
      <c r="UMB2" s="1882"/>
      <c r="UMC2" s="1882"/>
      <c r="UMD2" s="1882"/>
      <c r="UME2" s="1882"/>
      <c r="UMF2" s="1882"/>
      <c r="UMG2" s="1882"/>
      <c r="UMH2" s="1882"/>
      <c r="UMI2" s="1882"/>
      <c r="UMJ2" s="1882"/>
      <c r="UMK2" s="1882"/>
      <c r="UML2" s="1882"/>
      <c r="UMM2" s="1882"/>
      <c r="UMN2" s="1882"/>
      <c r="UMO2" s="1882"/>
      <c r="UMP2" s="1882"/>
      <c r="UMQ2" s="1882"/>
      <c r="UMR2" s="1882"/>
      <c r="UMS2" s="1882"/>
      <c r="UMT2" s="1882"/>
      <c r="UMU2" s="1882"/>
      <c r="UMV2" s="1882"/>
      <c r="UMW2" s="1882"/>
      <c r="UMX2" s="1882"/>
      <c r="UMY2" s="1882"/>
      <c r="UMZ2" s="1882"/>
      <c r="UNA2" s="1882"/>
      <c r="UNB2" s="1882"/>
      <c r="UNC2" s="1882"/>
      <c r="UND2" s="1882"/>
      <c r="UNE2" s="1882"/>
      <c r="UNF2" s="1882"/>
      <c r="UNG2" s="1882"/>
      <c r="UNH2" s="1882"/>
      <c r="UNI2" s="1882"/>
      <c r="UNJ2" s="1882"/>
      <c r="UNK2" s="1882"/>
      <c r="UNL2" s="1882"/>
      <c r="UNM2" s="1882"/>
      <c r="UNN2" s="1882"/>
      <c r="UNO2" s="1882"/>
      <c r="UNP2" s="1882"/>
      <c r="UNQ2" s="1882"/>
      <c r="UNR2" s="1882"/>
      <c r="UNS2" s="1882"/>
      <c r="UNT2" s="1882"/>
      <c r="UNU2" s="1882"/>
      <c r="UNV2" s="1882"/>
      <c r="UNW2" s="1882"/>
      <c r="UNX2" s="1882"/>
      <c r="UNY2" s="1882"/>
      <c r="UNZ2" s="1882"/>
      <c r="UOA2" s="1882"/>
      <c r="UOB2" s="1882"/>
      <c r="UOC2" s="1882"/>
      <c r="UOD2" s="1882"/>
      <c r="UOE2" s="1882"/>
      <c r="UOF2" s="1882"/>
      <c r="UOG2" s="1882"/>
      <c r="UOH2" s="1882"/>
      <c r="UOI2" s="1882"/>
      <c r="UOJ2" s="1882"/>
      <c r="UOK2" s="1882"/>
      <c r="UOL2" s="1882"/>
      <c r="UOM2" s="1882"/>
      <c r="UON2" s="1882"/>
      <c r="UOO2" s="1882"/>
      <c r="UOP2" s="1882"/>
      <c r="UOQ2" s="1882"/>
      <c r="UOR2" s="1882"/>
      <c r="UOS2" s="1882"/>
      <c r="UOT2" s="1882"/>
      <c r="UOU2" s="1882"/>
      <c r="UOV2" s="1882"/>
      <c r="UOW2" s="1882"/>
      <c r="UOX2" s="1882"/>
      <c r="UOY2" s="1882"/>
      <c r="UOZ2" s="1882"/>
      <c r="UPA2" s="1882"/>
      <c r="UPB2" s="1882"/>
      <c r="UPC2" s="1882"/>
      <c r="UPD2" s="1882"/>
      <c r="UPE2" s="1882"/>
      <c r="UPF2" s="1882"/>
      <c r="UPG2" s="1882"/>
      <c r="UPH2" s="1882"/>
      <c r="UPI2" s="1882"/>
      <c r="UPJ2" s="1882"/>
      <c r="UPK2" s="1882"/>
      <c r="UPL2" s="1882"/>
      <c r="UPM2" s="1882"/>
      <c r="UPN2" s="1882"/>
      <c r="UPO2" s="1882"/>
      <c r="UPP2" s="1882"/>
      <c r="UPQ2" s="1882"/>
      <c r="UPR2" s="1882"/>
      <c r="UPS2" s="1882"/>
      <c r="UPT2" s="1882"/>
      <c r="UPU2" s="1882"/>
      <c r="UPV2" s="1882"/>
      <c r="UPW2" s="1882"/>
      <c r="UPX2" s="1882"/>
      <c r="UPY2" s="1882"/>
      <c r="UPZ2" s="1882"/>
      <c r="UQA2" s="1882"/>
      <c r="UQB2" s="1882"/>
      <c r="UQC2" s="1882"/>
      <c r="UQD2" s="1882"/>
      <c r="UQE2" s="1882"/>
      <c r="UQF2" s="1882"/>
      <c r="UQG2" s="1882"/>
      <c r="UQH2" s="1882"/>
      <c r="UQI2" s="1882"/>
      <c r="UQJ2" s="1882"/>
      <c r="UQK2" s="1882"/>
      <c r="UQL2" s="1882"/>
      <c r="UQM2" s="1882"/>
      <c r="UQN2" s="1882"/>
      <c r="UQO2" s="1882"/>
      <c r="UQP2" s="1882"/>
      <c r="UQQ2" s="1882"/>
      <c r="UQR2" s="1882"/>
      <c r="UQS2" s="1882"/>
      <c r="UQT2" s="1882"/>
      <c r="UQU2" s="1882"/>
      <c r="UQV2" s="1882"/>
      <c r="UQW2" s="1882"/>
      <c r="UQX2" s="1882"/>
      <c r="UQY2" s="1882"/>
      <c r="UQZ2" s="1882"/>
      <c r="URA2" s="1882"/>
      <c r="URB2" s="1882"/>
      <c r="URC2" s="1882"/>
      <c r="URD2" s="1882"/>
      <c r="URE2" s="1882"/>
      <c r="URF2" s="1882"/>
      <c r="URG2" s="1882"/>
      <c r="URH2" s="1882"/>
      <c r="URI2" s="1882"/>
      <c r="URJ2" s="1882"/>
      <c r="URK2" s="1882"/>
      <c r="URL2" s="1882"/>
      <c r="URM2" s="1882"/>
      <c r="URN2" s="1882"/>
      <c r="URO2" s="1882"/>
      <c r="URP2" s="1882"/>
      <c r="URQ2" s="1882"/>
      <c r="URR2" s="1882"/>
      <c r="URS2" s="1882"/>
      <c r="URT2" s="1882"/>
      <c r="URU2" s="1882"/>
      <c r="URV2" s="1882"/>
      <c r="URW2" s="1882"/>
      <c r="URX2" s="1882"/>
      <c r="URY2" s="1882"/>
      <c r="URZ2" s="1882"/>
      <c r="USA2" s="1882"/>
      <c r="USB2" s="1882"/>
      <c r="USC2" s="1882"/>
      <c r="USD2" s="1882"/>
      <c r="USE2" s="1882"/>
      <c r="USF2" s="1882"/>
      <c r="USG2" s="1882"/>
      <c r="USH2" s="1882"/>
      <c r="USI2" s="1882"/>
      <c r="USJ2" s="1882"/>
      <c r="USK2" s="1882"/>
      <c r="USL2" s="1882"/>
      <c r="USM2" s="1882"/>
      <c r="USN2" s="1882"/>
      <c r="USO2" s="1882"/>
      <c r="USP2" s="1882"/>
      <c r="USQ2" s="1882"/>
      <c r="USR2" s="1882"/>
      <c r="USS2" s="1882"/>
      <c r="UST2" s="1882"/>
      <c r="USU2" s="1882"/>
      <c r="USV2" s="1882"/>
      <c r="USW2" s="1882"/>
      <c r="USX2" s="1882"/>
      <c r="USY2" s="1882"/>
      <c r="USZ2" s="1882"/>
      <c r="UTA2" s="1882"/>
      <c r="UTB2" s="1882"/>
      <c r="UTC2" s="1882"/>
      <c r="UTD2" s="1882"/>
      <c r="UTE2" s="1882"/>
      <c r="UTF2" s="1882"/>
      <c r="UTG2" s="1882"/>
      <c r="UTH2" s="1882"/>
      <c r="UTI2" s="1882"/>
      <c r="UTJ2" s="1882"/>
      <c r="UTK2" s="1882"/>
      <c r="UTL2" s="1882"/>
      <c r="UTM2" s="1882"/>
      <c r="UTN2" s="1882"/>
      <c r="UTO2" s="1882"/>
      <c r="UTP2" s="1882"/>
      <c r="UTQ2" s="1882"/>
      <c r="UTR2" s="1882"/>
      <c r="UTS2" s="1882"/>
      <c r="UTT2" s="1882"/>
      <c r="UTU2" s="1882"/>
      <c r="UTV2" s="1882"/>
      <c r="UTW2" s="1882"/>
      <c r="UTX2" s="1882"/>
      <c r="UTY2" s="1882"/>
      <c r="UTZ2" s="1882"/>
      <c r="UUA2" s="1882"/>
      <c r="UUB2" s="1882"/>
      <c r="UUC2" s="1882"/>
      <c r="UUD2" s="1882"/>
      <c r="UUE2" s="1882"/>
      <c r="UUF2" s="1882"/>
      <c r="UUG2" s="1882"/>
      <c r="UUH2" s="1882"/>
      <c r="UUI2" s="1882"/>
      <c r="UUJ2" s="1882"/>
      <c r="UUK2" s="1882"/>
      <c r="UUL2" s="1882"/>
      <c r="UUM2" s="1882"/>
      <c r="UUN2" s="1882"/>
      <c r="UUO2" s="1882"/>
      <c r="UUP2" s="1882"/>
      <c r="UUQ2" s="1882"/>
      <c r="UUR2" s="1882"/>
      <c r="UUS2" s="1882"/>
      <c r="UUT2" s="1882"/>
      <c r="UUU2" s="1882"/>
      <c r="UUV2" s="1882"/>
      <c r="UUW2" s="1882"/>
      <c r="UUX2" s="1882"/>
      <c r="UUY2" s="1882"/>
      <c r="UUZ2" s="1882"/>
      <c r="UVA2" s="1882"/>
      <c r="UVB2" s="1882"/>
      <c r="UVC2" s="1882"/>
      <c r="UVD2" s="1882"/>
      <c r="UVE2" s="1882"/>
      <c r="UVF2" s="1882"/>
      <c r="UVG2" s="1882"/>
      <c r="UVH2" s="1882"/>
      <c r="UVI2" s="1882"/>
      <c r="UVJ2" s="1882"/>
      <c r="UVK2" s="1882"/>
      <c r="UVL2" s="1882"/>
      <c r="UVM2" s="1882"/>
      <c r="UVN2" s="1882"/>
      <c r="UVO2" s="1882"/>
      <c r="UVP2" s="1882"/>
      <c r="UVQ2" s="1882"/>
      <c r="UVR2" s="1882"/>
      <c r="UVS2" s="1882"/>
      <c r="UVT2" s="1882"/>
      <c r="UVU2" s="1882"/>
      <c r="UVV2" s="1882"/>
      <c r="UVW2" s="1882"/>
      <c r="UVX2" s="1882"/>
      <c r="UVY2" s="1882"/>
      <c r="UVZ2" s="1882"/>
      <c r="UWA2" s="1882"/>
      <c r="UWB2" s="1882"/>
      <c r="UWC2" s="1882"/>
      <c r="UWD2" s="1882"/>
      <c r="UWE2" s="1882"/>
      <c r="UWF2" s="1882"/>
      <c r="UWG2" s="1882"/>
      <c r="UWH2" s="1882"/>
      <c r="UWI2" s="1882"/>
      <c r="UWJ2" s="1882"/>
      <c r="UWK2" s="1882"/>
      <c r="UWL2" s="1882"/>
      <c r="UWM2" s="1882"/>
      <c r="UWN2" s="1882"/>
      <c r="UWO2" s="1882"/>
      <c r="UWP2" s="1882"/>
      <c r="UWQ2" s="1882"/>
      <c r="UWR2" s="1882"/>
      <c r="UWS2" s="1882"/>
      <c r="UWT2" s="1882"/>
      <c r="UWU2" s="1882"/>
      <c r="UWV2" s="1882"/>
      <c r="UWW2" s="1882"/>
      <c r="UWX2" s="1882"/>
      <c r="UWY2" s="1882"/>
      <c r="UWZ2" s="1882"/>
      <c r="UXA2" s="1882"/>
      <c r="UXB2" s="1882"/>
      <c r="UXC2" s="1882"/>
      <c r="UXD2" s="1882"/>
      <c r="UXE2" s="1882"/>
      <c r="UXF2" s="1882"/>
      <c r="UXG2" s="1882"/>
      <c r="UXH2" s="1882"/>
      <c r="UXI2" s="1882"/>
      <c r="UXJ2" s="1882"/>
      <c r="UXK2" s="1882"/>
      <c r="UXL2" s="1882"/>
      <c r="UXM2" s="1882"/>
      <c r="UXN2" s="1882"/>
      <c r="UXO2" s="1882"/>
      <c r="UXP2" s="1882"/>
      <c r="UXQ2" s="1882"/>
      <c r="UXR2" s="1882"/>
      <c r="UXS2" s="1882"/>
      <c r="UXT2" s="1882"/>
      <c r="UXU2" s="1882"/>
      <c r="UXV2" s="1882"/>
      <c r="UXW2" s="1882"/>
      <c r="UXX2" s="1882"/>
      <c r="UXY2" s="1882"/>
      <c r="UXZ2" s="1882"/>
      <c r="UYA2" s="1882"/>
      <c r="UYB2" s="1882"/>
      <c r="UYC2" s="1882"/>
      <c r="UYD2" s="1882"/>
      <c r="UYE2" s="1882"/>
      <c r="UYF2" s="1882"/>
      <c r="UYG2" s="1882"/>
      <c r="UYH2" s="1882"/>
      <c r="UYI2" s="1882"/>
      <c r="UYJ2" s="1882"/>
      <c r="UYK2" s="1882"/>
      <c r="UYL2" s="1882"/>
      <c r="UYM2" s="1882"/>
      <c r="UYN2" s="1882"/>
      <c r="UYO2" s="1882"/>
      <c r="UYP2" s="1882"/>
      <c r="UYQ2" s="1882"/>
      <c r="UYR2" s="1882"/>
      <c r="UYS2" s="1882"/>
      <c r="UYT2" s="1882"/>
      <c r="UYU2" s="1882"/>
      <c r="UYV2" s="1882"/>
      <c r="UYW2" s="1882"/>
      <c r="UYX2" s="1882"/>
      <c r="UYY2" s="1882"/>
      <c r="UYZ2" s="1882"/>
      <c r="UZA2" s="1882"/>
      <c r="UZB2" s="1882"/>
      <c r="UZC2" s="1882"/>
      <c r="UZD2" s="1882"/>
      <c r="UZE2" s="1882"/>
      <c r="UZF2" s="1882"/>
      <c r="UZG2" s="1882"/>
      <c r="UZH2" s="1882"/>
      <c r="UZI2" s="1882"/>
      <c r="UZJ2" s="1882"/>
      <c r="UZK2" s="1882"/>
      <c r="UZL2" s="1882"/>
      <c r="UZM2" s="1882"/>
      <c r="UZN2" s="1882"/>
      <c r="UZO2" s="1882"/>
      <c r="UZP2" s="1882"/>
      <c r="UZQ2" s="1882"/>
      <c r="UZR2" s="1882"/>
      <c r="UZS2" s="1882"/>
      <c r="UZT2" s="1882"/>
      <c r="UZU2" s="1882"/>
      <c r="UZV2" s="1882"/>
      <c r="UZW2" s="1882"/>
      <c r="UZX2" s="1882"/>
      <c r="UZY2" s="1882"/>
      <c r="UZZ2" s="1882"/>
      <c r="VAA2" s="1882"/>
      <c r="VAB2" s="1882"/>
      <c r="VAC2" s="1882"/>
      <c r="VAD2" s="1882"/>
      <c r="VAE2" s="1882"/>
      <c r="VAF2" s="1882"/>
      <c r="VAG2" s="1882"/>
      <c r="VAH2" s="1882"/>
      <c r="VAI2" s="1882"/>
      <c r="VAJ2" s="1882"/>
      <c r="VAK2" s="1882"/>
      <c r="VAL2" s="1882"/>
      <c r="VAM2" s="1882"/>
      <c r="VAN2" s="1882"/>
      <c r="VAO2" s="1882"/>
      <c r="VAP2" s="1882"/>
      <c r="VAQ2" s="1882"/>
      <c r="VAR2" s="1882"/>
      <c r="VAS2" s="1882"/>
      <c r="VAT2" s="1882"/>
      <c r="VAU2" s="1882"/>
      <c r="VAV2" s="1882"/>
      <c r="VAW2" s="1882"/>
      <c r="VAX2" s="1882"/>
      <c r="VAY2" s="1882"/>
      <c r="VAZ2" s="1882"/>
      <c r="VBA2" s="1882"/>
      <c r="VBB2" s="1882"/>
      <c r="VBC2" s="1882"/>
      <c r="VBD2" s="1882"/>
      <c r="VBE2" s="1882"/>
      <c r="VBF2" s="1882"/>
      <c r="VBG2" s="1882"/>
      <c r="VBH2" s="1882"/>
      <c r="VBI2" s="1882"/>
      <c r="VBJ2" s="1882"/>
      <c r="VBK2" s="1882"/>
      <c r="VBL2" s="1882"/>
      <c r="VBM2" s="1882"/>
      <c r="VBN2" s="1882"/>
      <c r="VBO2" s="1882"/>
      <c r="VBP2" s="1882"/>
      <c r="VBQ2" s="1882"/>
      <c r="VBR2" s="1882"/>
      <c r="VBS2" s="1882"/>
      <c r="VBT2" s="1882"/>
      <c r="VBU2" s="1882"/>
      <c r="VBV2" s="1882"/>
      <c r="VBW2" s="1882"/>
      <c r="VBX2" s="1882"/>
      <c r="VBY2" s="1882"/>
      <c r="VBZ2" s="1882"/>
      <c r="VCA2" s="1882"/>
      <c r="VCB2" s="1882"/>
      <c r="VCC2" s="1882"/>
      <c r="VCD2" s="1882"/>
      <c r="VCE2" s="1882"/>
      <c r="VCF2" s="1882"/>
      <c r="VCG2" s="1882"/>
      <c r="VCH2" s="1882"/>
      <c r="VCI2" s="1882"/>
      <c r="VCJ2" s="1882"/>
      <c r="VCK2" s="1882"/>
      <c r="VCL2" s="1882"/>
      <c r="VCM2" s="1882"/>
      <c r="VCN2" s="1882"/>
      <c r="VCO2" s="1882"/>
      <c r="VCP2" s="1882"/>
      <c r="VCQ2" s="1882"/>
      <c r="VCR2" s="1882"/>
      <c r="VCS2" s="1882"/>
      <c r="VCT2" s="1882"/>
      <c r="VCU2" s="1882"/>
      <c r="VCV2" s="1882"/>
      <c r="VCW2" s="1882"/>
      <c r="VCX2" s="1882"/>
      <c r="VCY2" s="1882"/>
      <c r="VCZ2" s="1882"/>
      <c r="VDA2" s="1882"/>
      <c r="VDB2" s="1882"/>
      <c r="VDC2" s="1882"/>
      <c r="VDD2" s="1882"/>
      <c r="VDE2" s="1882"/>
      <c r="VDF2" s="1882"/>
      <c r="VDG2" s="1882"/>
      <c r="VDH2" s="1882"/>
      <c r="VDI2" s="1882"/>
      <c r="VDJ2" s="1882"/>
      <c r="VDK2" s="1882"/>
      <c r="VDL2" s="1882"/>
      <c r="VDM2" s="1882"/>
      <c r="VDN2" s="1882"/>
      <c r="VDO2" s="1882"/>
      <c r="VDP2" s="1882"/>
      <c r="VDQ2" s="1882"/>
      <c r="VDR2" s="1882"/>
      <c r="VDS2" s="1882"/>
      <c r="VDT2" s="1882"/>
      <c r="VDU2" s="1882"/>
      <c r="VDV2" s="1882"/>
      <c r="VDW2" s="1882"/>
      <c r="VDX2" s="1882"/>
      <c r="VDY2" s="1882"/>
      <c r="VDZ2" s="1882"/>
      <c r="VEA2" s="1882"/>
      <c r="VEB2" s="1882"/>
      <c r="VEC2" s="1882"/>
      <c r="VED2" s="1882"/>
      <c r="VEE2" s="1882"/>
      <c r="VEF2" s="1882"/>
      <c r="VEG2" s="1882"/>
      <c r="VEH2" s="1882"/>
      <c r="VEI2" s="1882"/>
      <c r="VEJ2" s="1882"/>
      <c r="VEK2" s="1882"/>
      <c r="VEL2" s="1882"/>
      <c r="VEM2" s="1882"/>
      <c r="VEN2" s="1882"/>
      <c r="VEO2" s="1882"/>
      <c r="VEP2" s="1882"/>
      <c r="VEQ2" s="1882"/>
      <c r="VER2" s="1882"/>
      <c r="VES2" s="1882"/>
      <c r="VET2" s="1882"/>
      <c r="VEU2" s="1882"/>
      <c r="VEV2" s="1882"/>
      <c r="VEW2" s="1882"/>
      <c r="VEX2" s="1882"/>
      <c r="VEY2" s="1882"/>
      <c r="VEZ2" s="1882"/>
      <c r="VFA2" s="1882"/>
      <c r="VFB2" s="1882"/>
      <c r="VFC2" s="1882"/>
      <c r="VFD2" s="1882"/>
      <c r="VFE2" s="1882"/>
      <c r="VFF2" s="1882"/>
      <c r="VFG2" s="1882"/>
      <c r="VFH2" s="1882"/>
      <c r="VFI2" s="1882"/>
      <c r="VFJ2" s="1882"/>
      <c r="VFK2" s="1882"/>
      <c r="VFL2" s="1882"/>
      <c r="VFM2" s="1882"/>
      <c r="VFN2" s="1882"/>
      <c r="VFO2" s="1882"/>
      <c r="VFP2" s="1882"/>
      <c r="VFQ2" s="1882"/>
      <c r="VFR2" s="1882"/>
      <c r="VFS2" s="1882"/>
      <c r="VFT2" s="1882"/>
      <c r="VFU2" s="1882"/>
      <c r="VFV2" s="1882"/>
      <c r="VFW2" s="1882"/>
      <c r="VFX2" s="1882"/>
      <c r="VFY2" s="1882"/>
      <c r="VFZ2" s="1882"/>
      <c r="VGA2" s="1882"/>
      <c r="VGB2" s="1882"/>
      <c r="VGC2" s="1882"/>
      <c r="VGD2" s="1882"/>
      <c r="VGE2" s="1882"/>
      <c r="VGF2" s="1882"/>
      <c r="VGG2" s="1882"/>
      <c r="VGH2" s="1882"/>
      <c r="VGI2" s="1882"/>
      <c r="VGJ2" s="1882"/>
      <c r="VGK2" s="1882"/>
      <c r="VGL2" s="1882"/>
      <c r="VGM2" s="1882"/>
      <c r="VGN2" s="1882"/>
      <c r="VGO2" s="1882"/>
      <c r="VGP2" s="1882"/>
      <c r="VGQ2" s="1882"/>
      <c r="VGR2" s="1882"/>
      <c r="VGS2" s="1882"/>
      <c r="VGT2" s="1882"/>
      <c r="VGU2" s="1882"/>
      <c r="VGV2" s="1882"/>
      <c r="VGW2" s="1882"/>
      <c r="VGX2" s="1882"/>
      <c r="VGY2" s="1882"/>
      <c r="VGZ2" s="1882"/>
      <c r="VHA2" s="1882"/>
      <c r="VHB2" s="1882"/>
      <c r="VHC2" s="1882"/>
      <c r="VHD2" s="1882"/>
      <c r="VHE2" s="1882"/>
      <c r="VHF2" s="1882"/>
      <c r="VHG2" s="1882"/>
      <c r="VHH2" s="1882"/>
      <c r="VHI2" s="1882"/>
      <c r="VHJ2" s="1882"/>
      <c r="VHK2" s="1882"/>
      <c r="VHL2" s="1882"/>
      <c r="VHM2" s="1882"/>
      <c r="VHN2" s="1882"/>
      <c r="VHO2" s="1882"/>
      <c r="VHP2" s="1882"/>
      <c r="VHQ2" s="1882"/>
      <c r="VHR2" s="1882"/>
      <c r="VHS2" s="1882"/>
      <c r="VHT2" s="1882"/>
      <c r="VHU2" s="1882"/>
      <c r="VHV2" s="1882"/>
      <c r="VHW2" s="1882"/>
      <c r="VHX2" s="1882"/>
      <c r="VHY2" s="1882"/>
      <c r="VHZ2" s="1882"/>
      <c r="VIA2" s="1882"/>
      <c r="VIB2" s="1882"/>
      <c r="VIC2" s="1882"/>
      <c r="VID2" s="1882"/>
      <c r="VIE2" s="1882"/>
      <c r="VIF2" s="1882"/>
      <c r="VIG2" s="1882"/>
      <c r="VIH2" s="1882"/>
      <c r="VII2" s="1882"/>
      <c r="VIJ2" s="1882"/>
      <c r="VIK2" s="1882"/>
      <c r="VIL2" s="1882"/>
      <c r="VIM2" s="1882"/>
      <c r="VIN2" s="1882"/>
      <c r="VIO2" s="1882"/>
      <c r="VIP2" s="1882"/>
      <c r="VIQ2" s="1882"/>
      <c r="VIR2" s="1882"/>
      <c r="VIS2" s="1882"/>
      <c r="VIT2" s="1882"/>
      <c r="VIU2" s="1882"/>
      <c r="VIV2" s="1882"/>
      <c r="VIW2" s="1882"/>
      <c r="VIX2" s="1882"/>
      <c r="VIY2" s="1882"/>
      <c r="VIZ2" s="1882"/>
      <c r="VJA2" s="1882"/>
      <c r="VJB2" s="1882"/>
      <c r="VJC2" s="1882"/>
      <c r="VJD2" s="1882"/>
      <c r="VJE2" s="1882"/>
      <c r="VJF2" s="1882"/>
      <c r="VJG2" s="1882"/>
      <c r="VJH2" s="1882"/>
      <c r="VJI2" s="1882"/>
      <c r="VJJ2" s="1882"/>
      <c r="VJK2" s="1882"/>
      <c r="VJL2" s="1882"/>
      <c r="VJM2" s="1882"/>
      <c r="VJN2" s="1882"/>
      <c r="VJO2" s="1882"/>
      <c r="VJP2" s="1882"/>
      <c r="VJQ2" s="1882"/>
      <c r="VJR2" s="1882"/>
      <c r="VJS2" s="1882"/>
      <c r="VJT2" s="1882"/>
      <c r="VJU2" s="1882"/>
      <c r="VJV2" s="1882"/>
      <c r="VJW2" s="1882"/>
      <c r="VJX2" s="1882"/>
      <c r="VJY2" s="1882"/>
      <c r="VJZ2" s="1882"/>
      <c r="VKA2" s="1882"/>
      <c r="VKB2" s="1882"/>
      <c r="VKC2" s="1882"/>
      <c r="VKD2" s="1882"/>
      <c r="VKE2" s="1882"/>
      <c r="VKF2" s="1882"/>
      <c r="VKG2" s="1882"/>
      <c r="VKH2" s="1882"/>
      <c r="VKI2" s="1882"/>
      <c r="VKJ2" s="1882"/>
      <c r="VKK2" s="1882"/>
      <c r="VKL2" s="1882"/>
      <c r="VKM2" s="1882"/>
      <c r="VKN2" s="1882"/>
      <c r="VKO2" s="1882"/>
      <c r="VKP2" s="1882"/>
      <c r="VKQ2" s="1882"/>
      <c r="VKR2" s="1882"/>
      <c r="VKS2" s="1882"/>
      <c r="VKT2" s="1882"/>
      <c r="VKU2" s="1882"/>
      <c r="VKV2" s="1882"/>
      <c r="VKW2" s="1882"/>
      <c r="VKX2" s="1882"/>
      <c r="VKY2" s="1882"/>
      <c r="VKZ2" s="1882"/>
      <c r="VLA2" s="1882"/>
      <c r="VLB2" s="1882"/>
      <c r="VLC2" s="1882"/>
      <c r="VLD2" s="1882"/>
      <c r="VLE2" s="1882"/>
      <c r="VLF2" s="1882"/>
      <c r="VLG2" s="1882"/>
      <c r="VLH2" s="1882"/>
      <c r="VLI2" s="1882"/>
      <c r="VLJ2" s="1882"/>
      <c r="VLK2" s="1882"/>
      <c r="VLL2" s="1882"/>
      <c r="VLM2" s="1882"/>
      <c r="VLN2" s="1882"/>
      <c r="VLO2" s="1882"/>
      <c r="VLP2" s="1882"/>
      <c r="VLQ2" s="1882"/>
      <c r="VLR2" s="1882"/>
      <c r="VLS2" s="1882"/>
      <c r="VLT2" s="1882"/>
      <c r="VLU2" s="1882"/>
      <c r="VLV2" s="1882"/>
      <c r="VLW2" s="1882"/>
      <c r="VLX2" s="1882"/>
      <c r="VLY2" s="1882"/>
      <c r="VLZ2" s="1882"/>
      <c r="VMA2" s="1882"/>
      <c r="VMB2" s="1882"/>
      <c r="VMC2" s="1882"/>
      <c r="VMD2" s="1882"/>
      <c r="VME2" s="1882"/>
      <c r="VMF2" s="1882"/>
      <c r="VMG2" s="1882"/>
      <c r="VMH2" s="1882"/>
      <c r="VMI2" s="1882"/>
      <c r="VMJ2" s="1882"/>
      <c r="VMK2" s="1882"/>
      <c r="VML2" s="1882"/>
      <c r="VMM2" s="1882"/>
      <c r="VMN2" s="1882"/>
      <c r="VMO2" s="1882"/>
      <c r="VMP2" s="1882"/>
      <c r="VMQ2" s="1882"/>
      <c r="VMR2" s="1882"/>
      <c r="VMS2" s="1882"/>
      <c r="VMT2" s="1882"/>
      <c r="VMU2" s="1882"/>
      <c r="VMV2" s="1882"/>
      <c r="VMW2" s="1882"/>
      <c r="VMX2" s="1882"/>
      <c r="VMY2" s="1882"/>
      <c r="VMZ2" s="1882"/>
      <c r="VNA2" s="1882"/>
      <c r="VNB2" s="1882"/>
      <c r="VNC2" s="1882"/>
      <c r="VND2" s="1882"/>
      <c r="VNE2" s="1882"/>
      <c r="VNF2" s="1882"/>
      <c r="VNG2" s="1882"/>
      <c r="VNH2" s="1882"/>
      <c r="VNI2" s="1882"/>
      <c r="VNJ2" s="1882"/>
      <c r="VNK2" s="1882"/>
      <c r="VNL2" s="1882"/>
      <c r="VNM2" s="1882"/>
      <c r="VNN2" s="1882"/>
      <c r="VNO2" s="1882"/>
      <c r="VNP2" s="1882"/>
      <c r="VNQ2" s="1882"/>
      <c r="VNR2" s="1882"/>
      <c r="VNS2" s="1882"/>
      <c r="VNT2" s="1882"/>
      <c r="VNU2" s="1882"/>
      <c r="VNV2" s="1882"/>
      <c r="VNW2" s="1882"/>
      <c r="VNX2" s="1882"/>
      <c r="VNY2" s="1882"/>
      <c r="VNZ2" s="1882"/>
      <c r="VOA2" s="1882"/>
      <c r="VOB2" s="1882"/>
      <c r="VOC2" s="1882"/>
      <c r="VOD2" s="1882"/>
      <c r="VOE2" s="1882"/>
      <c r="VOF2" s="1882"/>
      <c r="VOG2" s="1882"/>
      <c r="VOH2" s="1882"/>
      <c r="VOI2" s="1882"/>
      <c r="VOJ2" s="1882"/>
      <c r="VOK2" s="1882"/>
      <c r="VOL2" s="1882"/>
      <c r="VOM2" s="1882"/>
      <c r="VON2" s="1882"/>
      <c r="VOO2" s="1882"/>
      <c r="VOP2" s="1882"/>
      <c r="VOQ2" s="1882"/>
      <c r="VOR2" s="1882"/>
      <c r="VOS2" s="1882"/>
      <c r="VOT2" s="1882"/>
      <c r="VOU2" s="1882"/>
      <c r="VOV2" s="1882"/>
      <c r="VOW2" s="1882"/>
      <c r="VOX2" s="1882"/>
      <c r="VOY2" s="1882"/>
      <c r="VOZ2" s="1882"/>
      <c r="VPA2" s="1882"/>
      <c r="VPB2" s="1882"/>
      <c r="VPC2" s="1882"/>
      <c r="VPD2" s="1882"/>
      <c r="VPE2" s="1882"/>
      <c r="VPF2" s="1882"/>
      <c r="VPG2" s="1882"/>
      <c r="VPH2" s="1882"/>
      <c r="VPI2" s="1882"/>
      <c r="VPJ2" s="1882"/>
      <c r="VPK2" s="1882"/>
      <c r="VPL2" s="1882"/>
      <c r="VPM2" s="1882"/>
      <c r="VPN2" s="1882"/>
      <c r="VPO2" s="1882"/>
      <c r="VPP2" s="1882"/>
      <c r="VPQ2" s="1882"/>
      <c r="VPR2" s="1882"/>
      <c r="VPS2" s="1882"/>
      <c r="VPT2" s="1882"/>
      <c r="VPU2" s="1882"/>
      <c r="VPV2" s="1882"/>
      <c r="VPW2" s="1882"/>
      <c r="VPX2" s="1882"/>
      <c r="VPY2" s="1882"/>
      <c r="VPZ2" s="1882"/>
      <c r="VQA2" s="1882"/>
      <c r="VQB2" s="1882"/>
      <c r="VQC2" s="1882"/>
      <c r="VQD2" s="1882"/>
      <c r="VQE2" s="1882"/>
      <c r="VQF2" s="1882"/>
      <c r="VQG2" s="1882"/>
      <c r="VQH2" s="1882"/>
      <c r="VQI2" s="1882"/>
      <c r="VQJ2" s="1882"/>
      <c r="VQK2" s="1882"/>
      <c r="VQL2" s="1882"/>
      <c r="VQM2" s="1882"/>
      <c r="VQN2" s="1882"/>
      <c r="VQO2" s="1882"/>
      <c r="VQP2" s="1882"/>
      <c r="VQQ2" s="1882"/>
      <c r="VQR2" s="1882"/>
      <c r="VQS2" s="1882"/>
      <c r="VQT2" s="1882"/>
      <c r="VQU2" s="1882"/>
      <c r="VQV2" s="1882"/>
      <c r="VQW2" s="1882"/>
      <c r="VQX2" s="1882"/>
      <c r="VQY2" s="1882"/>
      <c r="VQZ2" s="1882"/>
      <c r="VRA2" s="1882"/>
      <c r="VRB2" s="1882"/>
      <c r="VRC2" s="1882"/>
      <c r="VRD2" s="1882"/>
      <c r="VRE2" s="1882"/>
      <c r="VRF2" s="1882"/>
      <c r="VRG2" s="1882"/>
      <c r="VRH2" s="1882"/>
      <c r="VRI2" s="1882"/>
      <c r="VRJ2" s="1882"/>
      <c r="VRK2" s="1882"/>
      <c r="VRL2" s="1882"/>
      <c r="VRM2" s="1882"/>
      <c r="VRN2" s="1882"/>
      <c r="VRO2" s="1882"/>
      <c r="VRP2" s="1882"/>
      <c r="VRQ2" s="1882"/>
      <c r="VRR2" s="1882"/>
      <c r="VRS2" s="1882"/>
      <c r="VRT2" s="1882"/>
      <c r="VRU2" s="1882"/>
      <c r="VRV2" s="1882"/>
      <c r="VRW2" s="1882"/>
      <c r="VRX2" s="1882"/>
      <c r="VRY2" s="1882"/>
      <c r="VRZ2" s="1882"/>
      <c r="VSA2" s="1882"/>
      <c r="VSB2" s="1882"/>
      <c r="VSC2" s="1882"/>
      <c r="VSD2" s="1882"/>
      <c r="VSE2" s="1882"/>
      <c r="VSF2" s="1882"/>
      <c r="VSG2" s="1882"/>
      <c r="VSH2" s="1882"/>
      <c r="VSI2" s="1882"/>
      <c r="VSJ2" s="1882"/>
      <c r="VSK2" s="1882"/>
      <c r="VSL2" s="1882"/>
      <c r="VSM2" s="1882"/>
      <c r="VSN2" s="1882"/>
      <c r="VSO2" s="1882"/>
      <c r="VSP2" s="1882"/>
      <c r="VSQ2" s="1882"/>
      <c r="VSR2" s="1882"/>
      <c r="VSS2" s="1882"/>
      <c r="VST2" s="1882"/>
      <c r="VSU2" s="1882"/>
      <c r="VSV2" s="1882"/>
      <c r="VSW2" s="1882"/>
      <c r="VSX2" s="1882"/>
      <c r="VSY2" s="1882"/>
      <c r="VSZ2" s="1882"/>
      <c r="VTA2" s="1882"/>
      <c r="VTB2" s="1882"/>
      <c r="VTC2" s="1882"/>
      <c r="VTD2" s="1882"/>
      <c r="VTE2" s="1882"/>
      <c r="VTF2" s="1882"/>
      <c r="VTG2" s="1882"/>
      <c r="VTH2" s="1882"/>
      <c r="VTI2" s="1882"/>
      <c r="VTJ2" s="1882"/>
      <c r="VTK2" s="1882"/>
      <c r="VTL2" s="1882"/>
      <c r="VTM2" s="1882"/>
      <c r="VTN2" s="1882"/>
      <c r="VTO2" s="1882"/>
      <c r="VTP2" s="1882"/>
      <c r="VTQ2" s="1882"/>
      <c r="VTR2" s="1882"/>
      <c r="VTS2" s="1882"/>
      <c r="VTT2" s="1882"/>
      <c r="VTU2" s="1882"/>
      <c r="VTV2" s="1882"/>
      <c r="VTW2" s="1882"/>
      <c r="VTX2" s="1882"/>
      <c r="VTY2" s="1882"/>
      <c r="VTZ2" s="1882"/>
      <c r="VUA2" s="1882"/>
      <c r="VUB2" s="1882"/>
      <c r="VUC2" s="1882"/>
      <c r="VUD2" s="1882"/>
      <c r="VUE2" s="1882"/>
      <c r="VUF2" s="1882"/>
      <c r="VUG2" s="1882"/>
      <c r="VUH2" s="1882"/>
      <c r="VUI2" s="1882"/>
      <c r="VUJ2" s="1882"/>
      <c r="VUK2" s="1882"/>
      <c r="VUL2" s="1882"/>
      <c r="VUM2" s="1882"/>
      <c r="VUN2" s="1882"/>
      <c r="VUO2" s="1882"/>
      <c r="VUP2" s="1882"/>
      <c r="VUQ2" s="1882"/>
      <c r="VUR2" s="1882"/>
      <c r="VUS2" s="1882"/>
      <c r="VUT2" s="1882"/>
      <c r="VUU2" s="1882"/>
      <c r="VUV2" s="1882"/>
      <c r="VUW2" s="1882"/>
      <c r="VUX2" s="1882"/>
      <c r="VUY2" s="1882"/>
      <c r="VUZ2" s="1882"/>
      <c r="VVA2" s="1882"/>
      <c r="VVB2" s="1882"/>
      <c r="VVC2" s="1882"/>
      <c r="VVD2" s="1882"/>
      <c r="VVE2" s="1882"/>
      <c r="VVF2" s="1882"/>
      <c r="VVG2" s="1882"/>
      <c r="VVH2" s="1882"/>
      <c r="VVI2" s="1882"/>
      <c r="VVJ2" s="1882"/>
      <c r="VVK2" s="1882"/>
      <c r="VVL2" s="1882"/>
      <c r="VVM2" s="1882"/>
      <c r="VVN2" s="1882"/>
      <c r="VVO2" s="1882"/>
      <c r="VVP2" s="1882"/>
      <c r="VVQ2" s="1882"/>
      <c r="VVR2" s="1882"/>
      <c r="VVS2" s="1882"/>
      <c r="VVT2" s="1882"/>
      <c r="VVU2" s="1882"/>
      <c r="VVV2" s="1882"/>
      <c r="VVW2" s="1882"/>
      <c r="VVX2" s="1882"/>
      <c r="VVY2" s="1882"/>
      <c r="VVZ2" s="1882"/>
      <c r="VWA2" s="1882"/>
      <c r="VWB2" s="1882"/>
      <c r="VWC2" s="1882"/>
      <c r="VWD2" s="1882"/>
      <c r="VWE2" s="1882"/>
      <c r="VWF2" s="1882"/>
      <c r="VWG2" s="1882"/>
      <c r="VWH2" s="1882"/>
      <c r="VWI2" s="1882"/>
      <c r="VWJ2" s="1882"/>
      <c r="VWK2" s="1882"/>
      <c r="VWL2" s="1882"/>
      <c r="VWM2" s="1882"/>
      <c r="VWN2" s="1882"/>
      <c r="VWO2" s="1882"/>
      <c r="VWP2" s="1882"/>
      <c r="VWQ2" s="1882"/>
      <c r="VWR2" s="1882"/>
      <c r="VWS2" s="1882"/>
      <c r="VWT2" s="1882"/>
      <c r="VWU2" s="1882"/>
      <c r="VWV2" s="1882"/>
      <c r="VWW2" s="1882"/>
      <c r="VWX2" s="1882"/>
      <c r="VWY2" s="1882"/>
      <c r="VWZ2" s="1882"/>
      <c r="VXA2" s="1882"/>
      <c r="VXB2" s="1882"/>
      <c r="VXC2" s="1882"/>
      <c r="VXD2" s="1882"/>
      <c r="VXE2" s="1882"/>
      <c r="VXF2" s="1882"/>
      <c r="VXG2" s="1882"/>
      <c r="VXH2" s="1882"/>
      <c r="VXI2" s="1882"/>
      <c r="VXJ2" s="1882"/>
      <c r="VXK2" s="1882"/>
      <c r="VXL2" s="1882"/>
      <c r="VXM2" s="1882"/>
      <c r="VXN2" s="1882"/>
      <c r="VXO2" s="1882"/>
      <c r="VXP2" s="1882"/>
      <c r="VXQ2" s="1882"/>
      <c r="VXR2" s="1882"/>
      <c r="VXS2" s="1882"/>
      <c r="VXT2" s="1882"/>
      <c r="VXU2" s="1882"/>
      <c r="VXV2" s="1882"/>
      <c r="VXW2" s="1882"/>
      <c r="VXX2" s="1882"/>
      <c r="VXY2" s="1882"/>
      <c r="VXZ2" s="1882"/>
      <c r="VYA2" s="1882"/>
      <c r="VYB2" s="1882"/>
      <c r="VYC2" s="1882"/>
      <c r="VYD2" s="1882"/>
      <c r="VYE2" s="1882"/>
      <c r="VYF2" s="1882"/>
      <c r="VYG2" s="1882"/>
      <c r="VYH2" s="1882"/>
      <c r="VYI2" s="1882"/>
      <c r="VYJ2" s="1882"/>
      <c r="VYK2" s="1882"/>
      <c r="VYL2" s="1882"/>
      <c r="VYM2" s="1882"/>
      <c r="VYN2" s="1882"/>
      <c r="VYO2" s="1882"/>
      <c r="VYP2" s="1882"/>
      <c r="VYQ2" s="1882"/>
      <c r="VYR2" s="1882"/>
      <c r="VYS2" s="1882"/>
      <c r="VYT2" s="1882"/>
      <c r="VYU2" s="1882"/>
      <c r="VYV2" s="1882"/>
      <c r="VYW2" s="1882"/>
      <c r="VYX2" s="1882"/>
      <c r="VYY2" s="1882"/>
      <c r="VYZ2" s="1882"/>
      <c r="VZA2" s="1882"/>
      <c r="VZB2" s="1882"/>
      <c r="VZC2" s="1882"/>
      <c r="VZD2" s="1882"/>
      <c r="VZE2" s="1882"/>
      <c r="VZF2" s="1882"/>
      <c r="VZG2" s="1882"/>
      <c r="VZH2" s="1882"/>
      <c r="VZI2" s="1882"/>
      <c r="VZJ2" s="1882"/>
      <c r="VZK2" s="1882"/>
      <c r="VZL2" s="1882"/>
      <c r="VZM2" s="1882"/>
      <c r="VZN2" s="1882"/>
      <c r="VZO2" s="1882"/>
      <c r="VZP2" s="1882"/>
      <c r="VZQ2" s="1882"/>
      <c r="VZR2" s="1882"/>
      <c r="VZS2" s="1882"/>
      <c r="VZT2" s="1882"/>
      <c r="VZU2" s="1882"/>
      <c r="VZV2" s="1882"/>
      <c r="VZW2" s="1882"/>
      <c r="VZX2" s="1882"/>
      <c r="VZY2" s="1882"/>
      <c r="VZZ2" s="1882"/>
      <c r="WAA2" s="1882"/>
      <c r="WAB2" s="1882"/>
      <c r="WAC2" s="1882"/>
      <c r="WAD2" s="1882"/>
      <c r="WAE2" s="1882"/>
      <c r="WAF2" s="1882"/>
      <c r="WAG2" s="1882"/>
      <c r="WAH2" s="1882"/>
      <c r="WAI2" s="1882"/>
      <c r="WAJ2" s="1882"/>
      <c r="WAK2" s="1882"/>
      <c r="WAL2" s="1882"/>
      <c r="WAM2" s="1882"/>
      <c r="WAN2" s="1882"/>
      <c r="WAO2" s="1882"/>
      <c r="WAP2" s="1882"/>
      <c r="WAQ2" s="1882"/>
      <c r="WAR2" s="1882"/>
      <c r="WAS2" s="1882"/>
      <c r="WAT2" s="1882"/>
      <c r="WAU2" s="1882"/>
      <c r="WAV2" s="1882"/>
      <c r="WAW2" s="1882"/>
      <c r="WAX2" s="1882"/>
      <c r="WAY2" s="1882"/>
      <c r="WAZ2" s="1882"/>
      <c r="WBA2" s="1882"/>
      <c r="WBB2" s="1882"/>
      <c r="WBC2" s="1882"/>
      <c r="WBD2" s="1882"/>
      <c r="WBE2" s="1882"/>
      <c r="WBF2" s="1882"/>
      <c r="WBG2" s="1882"/>
      <c r="WBH2" s="1882"/>
      <c r="WBI2" s="1882"/>
      <c r="WBJ2" s="1882"/>
      <c r="WBK2" s="1882"/>
      <c r="WBL2" s="1882"/>
      <c r="WBM2" s="1882"/>
      <c r="WBN2" s="1882"/>
      <c r="WBO2" s="1882"/>
      <c r="WBP2" s="1882"/>
      <c r="WBQ2" s="1882"/>
      <c r="WBR2" s="1882"/>
      <c r="WBS2" s="1882"/>
      <c r="WBT2" s="1882"/>
      <c r="WBU2" s="1882"/>
      <c r="WBV2" s="1882"/>
      <c r="WBW2" s="1882"/>
      <c r="WBX2" s="1882"/>
      <c r="WBY2" s="1882"/>
      <c r="WBZ2" s="1882"/>
      <c r="WCA2" s="1882"/>
      <c r="WCB2" s="1882"/>
      <c r="WCC2" s="1882"/>
      <c r="WCD2" s="1882"/>
      <c r="WCE2" s="1882"/>
      <c r="WCF2" s="1882"/>
      <c r="WCG2" s="1882"/>
      <c r="WCH2" s="1882"/>
      <c r="WCI2" s="1882"/>
      <c r="WCJ2" s="1882"/>
      <c r="WCK2" s="1882"/>
      <c r="WCL2" s="1882"/>
      <c r="WCM2" s="1882"/>
      <c r="WCN2" s="1882"/>
      <c r="WCO2" s="1882"/>
      <c r="WCP2" s="1882"/>
      <c r="WCQ2" s="1882"/>
      <c r="WCR2" s="1882"/>
      <c r="WCS2" s="1882"/>
      <c r="WCT2" s="1882"/>
      <c r="WCU2" s="1882"/>
      <c r="WCV2" s="1882"/>
      <c r="WCW2" s="1882"/>
      <c r="WCX2" s="1882"/>
      <c r="WCY2" s="1882"/>
      <c r="WCZ2" s="1882"/>
      <c r="WDA2" s="1882"/>
      <c r="WDB2" s="1882"/>
      <c r="WDC2" s="1882"/>
      <c r="WDD2" s="1882"/>
      <c r="WDE2" s="1882"/>
      <c r="WDF2" s="1882"/>
      <c r="WDG2" s="1882"/>
      <c r="WDH2" s="1882"/>
      <c r="WDI2" s="1882"/>
      <c r="WDJ2" s="1882"/>
      <c r="WDK2" s="1882"/>
      <c r="WDL2" s="1882"/>
      <c r="WDM2" s="1882"/>
      <c r="WDN2" s="1882"/>
      <c r="WDO2" s="1882"/>
      <c r="WDP2" s="1882"/>
      <c r="WDQ2" s="1882"/>
      <c r="WDR2" s="1882"/>
      <c r="WDS2" s="1882"/>
      <c r="WDT2" s="1882"/>
      <c r="WDU2" s="1882"/>
      <c r="WDV2" s="1882"/>
      <c r="WDW2" s="1882"/>
      <c r="WDX2" s="1882"/>
      <c r="WDY2" s="1882"/>
      <c r="WDZ2" s="1882"/>
      <c r="WEA2" s="1882"/>
      <c r="WEB2" s="1882"/>
      <c r="WEC2" s="1882"/>
      <c r="WED2" s="1882"/>
      <c r="WEE2" s="1882"/>
      <c r="WEF2" s="1882"/>
      <c r="WEG2" s="1882"/>
      <c r="WEH2" s="1882"/>
      <c r="WEI2" s="1882"/>
      <c r="WEJ2" s="1882"/>
      <c r="WEK2" s="1882"/>
      <c r="WEL2" s="1882"/>
      <c r="WEM2" s="1882"/>
      <c r="WEN2" s="1882"/>
      <c r="WEO2" s="1882"/>
      <c r="WEP2" s="1882"/>
      <c r="WEQ2" s="1882"/>
      <c r="WER2" s="1882"/>
      <c r="WES2" s="1882"/>
      <c r="WET2" s="1882"/>
      <c r="WEU2" s="1882"/>
      <c r="WEV2" s="1882"/>
      <c r="WEW2" s="1882"/>
      <c r="WEX2" s="1882"/>
      <c r="WEY2" s="1882"/>
      <c r="WEZ2" s="1882"/>
      <c r="WFA2" s="1882"/>
      <c r="WFB2" s="1882"/>
      <c r="WFC2" s="1882"/>
      <c r="WFD2" s="1882"/>
      <c r="WFE2" s="1882"/>
      <c r="WFF2" s="1882"/>
      <c r="WFG2" s="1882"/>
      <c r="WFH2" s="1882"/>
      <c r="WFI2" s="1882"/>
      <c r="WFJ2" s="1882"/>
      <c r="WFK2" s="1882"/>
      <c r="WFL2" s="1882"/>
      <c r="WFM2" s="1882"/>
      <c r="WFN2" s="1882"/>
      <c r="WFO2" s="1882"/>
      <c r="WFP2" s="1882"/>
      <c r="WFQ2" s="1882"/>
      <c r="WFR2" s="1882"/>
      <c r="WFS2" s="1882"/>
      <c r="WFT2" s="1882"/>
      <c r="WFU2" s="1882"/>
      <c r="WFV2" s="1882"/>
      <c r="WFW2" s="1882"/>
      <c r="WFX2" s="1882"/>
      <c r="WFY2" s="1882"/>
      <c r="WFZ2" s="1882"/>
      <c r="WGA2" s="1882"/>
      <c r="WGB2" s="1882"/>
      <c r="WGC2" s="1882"/>
      <c r="WGD2" s="1882"/>
      <c r="WGE2" s="1882"/>
      <c r="WGF2" s="1882"/>
      <c r="WGG2" s="1882"/>
      <c r="WGH2" s="1882"/>
      <c r="WGI2" s="1882"/>
      <c r="WGJ2" s="1882"/>
      <c r="WGK2" s="1882"/>
      <c r="WGL2" s="1882"/>
      <c r="WGM2" s="1882"/>
      <c r="WGN2" s="1882"/>
      <c r="WGO2" s="1882"/>
      <c r="WGP2" s="1882"/>
      <c r="WGQ2" s="1882"/>
      <c r="WGR2" s="1882"/>
      <c r="WGS2" s="1882"/>
      <c r="WGT2" s="1882"/>
      <c r="WGU2" s="1882"/>
      <c r="WGV2" s="1882"/>
      <c r="WGW2" s="1882"/>
      <c r="WGX2" s="1882"/>
      <c r="WGY2" s="1882"/>
      <c r="WGZ2" s="1882"/>
      <c r="WHA2" s="1882"/>
      <c r="WHB2" s="1882"/>
      <c r="WHC2" s="1882"/>
      <c r="WHD2" s="1882"/>
      <c r="WHE2" s="1882"/>
      <c r="WHF2" s="1882"/>
      <c r="WHG2" s="1882"/>
      <c r="WHH2" s="1882"/>
      <c r="WHI2" s="1882"/>
      <c r="WHJ2" s="1882"/>
      <c r="WHK2" s="1882"/>
      <c r="WHL2" s="1882"/>
      <c r="WHM2" s="1882"/>
      <c r="WHN2" s="1882"/>
      <c r="WHO2" s="1882"/>
      <c r="WHP2" s="1882"/>
      <c r="WHQ2" s="1882"/>
      <c r="WHR2" s="1882"/>
      <c r="WHS2" s="1882"/>
      <c r="WHT2" s="1882"/>
      <c r="WHU2" s="1882"/>
      <c r="WHV2" s="1882"/>
      <c r="WHW2" s="1882"/>
      <c r="WHX2" s="1882"/>
      <c r="WHY2" s="1882"/>
      <c r="WHZ2" s="1882"/>
      <c r="WIA2" s="1882"/>
      <c r="WIB2" s="1882"/>
      <c r="WIC2" s="1882"/>
      <c r="WID2" s="1882"/>
      <c r="WIE2" s="1882"/>
      <c r="WIF2" s="1882"/>
      <c r="WIG2" s="1882"/>
      <c r="WIH2" s="1882"/>
      <c r="WII2" s="1882"/>
      <c r="WIJ2" s="1882"/>
      <c r="WIK2" s="1882"/>
      <c r="WIL2" s="1882"/>
      <c r="WIM2" s="1882"/>
      <c r="WIN2" s="1882"/>
      <c r="WIO2" s="1882"/>
      <c r="WIP2" s="1882"/>
      <c r="WIQ2" s="1882"/>
      <c r="WIR2" s="1882"/>
      <c r="WIS2" s="1882"/>
      <c r="WIT2" s="1882"/>
      <c r="WIU2" s="1882"/>
      <c r="WIV2" s="1882"/>
      <c r="WIW2" s="1882"/>
      <c r="WIX2" s="1882"/>
      <c r="WIY2" s="1882"/>
      <c r="WIZ2" s="1882"/>
      <c r="WJA2" s="1882"/>
      <c r="WJB2" s="1882"/>
      <c r="WJC2" s="1882"/>
      <c r="WJD2" s="1882"/>
      <c r="WJE2" s="1882"/>
      <c r="WJF2" s="1882"/>
      <c r="WJG2" s="1882"/>
      <c r="WJH2" s="1882"/>
      <c r="WJI2" s="1882"/>
      <c r="WJJ2" s="1882"/>
      <c r="WJK2" s="1882"/>
      <c r="WJL2" s="1882"/>
      <c r="WJM2" s="1882"/>
      <c r="WJN2" s="1882"/>
      <c r="WJO2" s="1882"/>
      <c r="WJP2" s="1882"/>
      <c r="WJQ2" s="1882"/>
      <c r="WJR2" s="1882"/>
      <c r="WJS2" s="1882"/>
      <c r="WJT2" s="1882"/>
      <c r="WJU2" s="1882"/>
      <c r="WJV2" s="1882"/>
      <c r="WJW2" s="1882"/>
      <c r="WJX2" s="1882"/>
      <c r="WJY2" s="1882"/>
      <c r="WJZ2" s="1882"/>
      <c r="WKA2" s="1882"/>
      <c r="WKB2" s="1882"/>
      <c r="WKC2" s="1882"/>
      <c r="WKD2" s="1882"/>
      <c r="WKE2" s="1882"/>
      <c r="WKF2" s="1882"/>
      <c r="WKG2" s="1882"/>
      <c r="WKH2" s="1882"/>
      <c r="WKI2" s="1882"/>
      <c r="WKJ2" s="1882"/>
      <c r="WKK2" s="1882"/>
      <c r="WKL2" s="1882"/>
      <c r="WKM2" s="1882"/>
      <c r="WKN2" s="1882"/>
      <c r="WKO2" s="1882"/>
      <c r="WKP2" s="1882"/>
      <c r="WKQ2" s="1882"/>
      <c r="WKR2" s="1882"/>
      <c r="WKS2" s="1882"/>
      <c r="WKT2" s="1882"/>
      <c r="WKU2" s="1882"/>
      <c r="WKV2" s="1882"/>
      <c r="WKW2" s="1882"/>
      <c r="WKX2" s="1882"/>
      <c r="WKY2" s="1882"/>
      <c r="WKZ2" s="1882"/>
      <c r="WLA2" s="1882"/>
      <c r="WLB2" s="1882"/>
      <c r="WLC2" s="1882"/>
      <c r="WLD2" s="1882"/>
      <c r="WLE2" s="1882"/>
      <c r="WLF2" s="1882"/>
      <c r="WLG2" s="1882"/>
      <c r="WLH2" s="1882"/>
      <c r="WLI2" s="1882"/>
      <c r="WLJ2" s="1882"/>
      <c r="WLK2" s="1882"/>
      <c r="WLL2" s="1882"/>
      <c r="WLM2" s="1882"/>
      <c r="WLN2" s="1882"/>
      <c r="WLO2" s="1882"/>
      <c r="WLP2" s="1882"/>
      <c r="WLQ2" s="1882"/>
      <c r="WLR2" s="1882"/>
      <c r="WLS2" s="1882"/>
      <c r="WLT2" s="1882"/>
      <c r="WLU2" s="1882"/>
      <c r="WLV2" s="1882"/>
      <c r="WLW2" s="1882"/>
      <c r="WLX2" s="1882"/>
      <c r="WLY2" s="1882"/>
      <c r="WLZ2" s="1882"/>
      <c r="WMA2" s="1882"/>
      <c r="WMB2" s="1882"/>
      <c r="WMC2" s="1882"/>
      <c r="WMD2" s="1882"/>
      <c r="WME2" s="1882"/>
      <c r="WMF2" s="1882"/>
      <c r="WMG2" s="1882"/>
      <c r="WMH2" s="1882"/>
      <c r="WMI2" s="1882"/>
      <c r="WMJ2" s="1882"/>
      <c r="WMK2" s="1882"/>
      <c r="WML2" s="1882"/>
      <c r="WMM2" s="1882"/>
      <c r="WMN2" s="1882"/>
      <c r="WMO2" s="1882"/>
      <c r="WMP2" s="1882"/>
      <c r="WMQ2" s="1882"/>
      <c r="WMR2" s="1882"/>
      <c r="WMS2" s="1882"/>
      <c r="WMT2" s="1882"/>
      <c r="WMU2" s="1882"/>
      <c r="WMV2" s="1882"/>
      <c r="WMW2" s="1882"/>
      <c r="WMX2" s="1882"/>
      <c r="WMY2" s="1882"/>
      <c r="WMZ2" s="1882"/>
      <c r="WNA2" s="1882"/>
      <c r="WNB2" s="1882"/>
      <c r="WNC2" s="1882"/>
      <c r="WND2" s="1882"/>
      <c r="WNE2" s="1882"/>
      <c r="WNF2" s="1882"/>
      <c r="WNG2" s="1882"/>
      <c r="WNH2" s="1882"/>
      <c r="WNI2" s="1882"/>
      <c r="WNJ2" s="1882"/>
      <c r="WNK2" s="1882"/>
      <c r="WNL2" s="1882"/>
      <c r="WNM2" s="1882"/>
      <c r="WNN2" s="1882"/>
      <c r="WNO2" s="1882"/>
      <c r="WNP2" s="1882"/>
      <c r="WNQ2" s="1882"/>
      <c r="WNR2" s="1882"/>
      <c r="WNS2" s="1882"/>
      <c r="WNT2" s="1882"/>
      <c r="WNU2" s="1882"/>
      <c r="WNV2" s="1882"/>
      <c r="WNW2" s="1882"/>
      <c r="WNX2" s="1882"/>
      <c r="WNY2" s="1882"/>
      <c r="WNZ2" s="1882"/>
      <c r="WOA2" s="1882"/>
      <c r="WOB2" s="1882"/>
      <c r="WOC2" s="1882"/>
      <c r="WOD2" s="1882"/>
      <c r="WOE2" s="1882"/>
      <c r="WOF2" s="1882"/>
      <c r="WOG2" s="1882"/>
      <c r="WOH2" s="1882"/>
      <c r="WOI2" s="1882"/>
      <c r="WOJ2" s="1882"/>
      <c r="WOK2" s="1882"/>
      <c r="WOL2" s="1882"/>
      <c r="WOM2" s="1882"/>
      <c r="WON2" s="1882"/>
      <c r="WOO2" s="1882"/>
      <c r="WOP2" s="1882"/>
      <c r="WOQ2" s="1882"/>
      <c r="WOR2" s="1882"/>
      <c r="WOS2" s="1882"/>
      <c r="WOT2" s="1882"/>
      <c r="WOU2" s="1882"/>
      <c r="WOV2" s="1882"/>
      <c r="WOW2" s="1882"/>
      <c r="WOX2" s="1882"/>
      <c r="WOY2" s="1882"/>
      <c r="WOZ2" s="1882"/>
      <c r="WPA2" s="1882"/>
      <c r="WPB2" s="1882"/>
      <c r="WPC2" s="1882"/>
      <c r="WPD2" s="1882"/>
      <c r="WPE2" s="1882"/>
      <c r="WPF2" s="1882"/>
      <c r="WPG2" s="1882"/>
      <c r="WPH2" s="1882"/>
      <c r="WPI2" s="1882"/>
      <c r="WPJ2" s="1882"/>
      <c r="WPK2" s="1882"/>
      <c r="WPL2" s="1882"/>
      <c r="WPM2" s="1882"/>
      <c r="WPN2" s="1882"/>
      <c r="WPO2" s="1882"/>
      <c r="WPP2" s="1882"/>
      <c r="WPQ2" s="1882"/>
      <c r="WPR2" s="1882"/>
      <c r="WPS2" s="1882"/>
      <c r="WPT2" s="1882"/>
      <c r="WPU2" s="1882"/>
      <c r="WPV2" s="1882"/>
      <c r="WPW2" s="1882"/>
      <c r="WPX2" s="1882"/>
      <c r="WPY2" s="1882"/>
      <c r="WPZ2" s="1882"/>
      <c r="WQA2" s="1882"/>
      <c r="WQB2" s="1882"/>
      <c r="WQC2" s="1882"/>
      <c r="WQD2" s="1882"/>
      <c r="WQE2" s="1882"/>
      <c r="WQF2" s="1882"/>
      <c r="WQG2" s="1882"/>
      <c r="WQH2" s="1882"/>
      <c r="WQI2" s="1882"/>
      <c r="WQJ2" s="1882"/>
      <c r="WQK2" s="1882"/>
      <c r="WQL2" s="1882"/>
      <c r="WQM2" s="1882"/>
      <c r="WQN2" s="1882"/>
      <c r="WQO2" s="1882"/>
      <c r="WQP2" s="1882"/>
      <c r="WQQ2" s="1882"/>
      <c r="WQR2" s="1882"/>
      <c r="WQS2" s="1882"/>
      <c r="WQT2" s="1882"/>
      <c r="WQU2" s="1882"/>
      <c r="WQV2" s="1882"/>
      <c r="WQW2" s="1882"/>
      <c r="WQX2" s="1882"/>
      <c r="WQY2" s="1882"/>
      <c r="WQZ2" s="1882"/>
      <c r="WRA2" s="1882"/>
      <c r="WRB2" s="1882"/>
      <c r="WRC2" s="1882"/>
      <c r="WRD2" s="1882"/>
      <c r="WRE2" s="1882"/>
      <c r="WRF2" s="1882"/>
      <c r="WRG2" s="1882"/>
      <c r="WRH2" s="1882"/>
      <c r="WRI2" s="1882"/>
      <c r="WRJ2" s="1882"/>
      <c r="WRK2" s="1882"/>
      <c r="WRL2" s="1882"/>
      <c r="WRM2" s="1882"/>
      <c r="WRN2" s="1882"/>
      <c r="WRO2" s="1882"/>
      <c r="WRP2" s="1882"/>
      <c r="WRQ2" s="1882"/>
      <c r="WRR2" s="1882"/>
      <c r="WRS2" s="1882"/>
      <c r="WRT2" s="1882"/>
      <c r="WRU2" s="1882"/>
      <c r="WRV2" s="1882"/>
      <c r="WRW2" s="1882"/>
      <c r="WRX2" s="1882"/>
      <c r="WRY2" s="1882"/>
      <c r="WRZ2" s="1882"/>
      <c r="WSA2" s="1882"/>
      <c r="WSB2" s="1882"/>
      <c r="WSC2" s="1882"/>
      <c r="WSD2" s="1882"/>
      <c r="WSE2" s="1882"/>
      <c r="WSF2" s="1882"/>
      <c r="WSG2" s="1882"/>
      <c r="WSH2" s="1882"/>
      <c r="WSI2" s="1882"/>
      <c r="WSJ2" s="1882"/>
      <c r="WSK2" s="1882"/>
      <c r="WSL2" s="1882"/>
      <c r="WSM2" s="1882"/>
      <c r="WSN2" s="1882"/>
      <c r="WSO2" s="1882"/>
      <c r="WSP2" s="1882"/>
      <c r="WSQ2" s="1882"/>
      <c r="WSR2" s="1882"/>
      <c r="WSS2" s="1882"/>
      <c r="WST2" s="1882"/>
      <c r="WSU2" s="1882"/>
      <c r="WSV2" s="1882"/>
      <c r="WSW2" s="1882"/>
      <c r="WSX2" s="1882"/>
      <c r="WSY2" s="1882"/>
      <c r="WSZ2" s="1882"/>
      <c r="WTA2" s="1882"/>
      <c r="WTB2" s="1882"/>
      <c r="WTC2" s="1882"/>
      <c r="WTD2" s="1882"/>
      <c r="WTE2" s="1882"/>
      <c r="WTF2" s="1882"/>
      <c r="WTG2" s="1882"/>
      <c r="WTH2" s="1882"/>
      <c r="WTI2" s="1882"/>
      <c r="WTJ2" s="1882"/>
      <c r="WTK2" s="1882"/>
      <c r="WTL2" s="1882"/>
      <c r="WTM2" s="1882"/>
      <c r="WTN2" s="1882"/>
      <c r="WTO2" s="1882"/>
      <c r="WTP2" s="1882"/>
      <c r="WTQ2" s="1882"/>
      <c r="WTR2" s="1882"/>
      <c r="WTS2" s="1882"/>
      <c r="WTT2" s="1882"/>
      <c r="WTU2" s="1882"/>
      <c r="WTV2" s="1882"/>
      <c r="WTW2" s="1882"/>
      <c r="WTX2" s="1882"/>
      <c r="WTY2" s="1882"/>
      <c r="WTZ2" s="1882"/>
      <c r="WUA2" s="1882"/>
      <c r="WUB2" s="1882"/>
      <c r="WUC2" s="1882"/>
      <c r="WUD2" s="1882"/>
      <c r="WUE2" s="1882"/>
      <c r="WUF2" s="1882"/>
      <c r="WUG2" s="1882"/>
      <c r="WUH2" s="1882"/>
      <c r="WUI2" s="1882"/>
      <c r="WUJ2" s="1882"/>
      <c r="WUK2" s="1882"/>
      <c r="WUL2" s="1882"/>
      <c r="WUM2" s="1882"/>
      <c r="WUN2" s="1882"/>
      <c r="WUO2" s="1882"/>
      <c r="WUP2" s="1882"/>
      <c r="WUQ2" s="1882"/>
      <c r="WUR2" s="1882"/>
      <c r="WUS2" s="1882"/>
      <c r="WUT2" s="1882"/>
      <c r="WUU2" s="1882"/>
      <c r="WUV2" s="1882"/>
      <c r="WUW2" s="1882"/>
      <c r="WUX2" s="1882"/>
      <c r="WUY2" s="1882"/>
      <c r="WUZ2" s="1882"/>
      <c r="WVA2" s="1882"/>
      <c r="WVB2" s="1882"/>
      <c r="WVC2" s="1882"/>
      <c r="WVD2" s="1882"/>
      <c r="WVE2" s="1882"/>
      <c r="WVF2" s="1882"/>
      <c r="WVG2" s="1882"/>
      <c r="WVH2" s="1882"/>
      <c r="WVI2" s="1882"/>
      <c r="WVJ2" s="1882"/>
      <c r="WVK2" s="1882"/>
      <c r="WVL2" s="1882"/>
      <c r="WVM2" s="1882"/>
      <c r="WVN2" s="1882"/>
      <c r="WVO2" s="1882"/>
      <c r="WVP2" s="1882"/>
      <c r="WVQ2" s="1882"/>
      <c r="WVR2" s="1882"/>
      <c r="WVS2" s="1882"/>
      <c r="WVT2" s="1882"/>
      <c r="WVU2" s="1882"/>
      <c r="WVV2" s="1882"/>
      <c r="WVW2" s="1882"/>
      <c r="WVX2" s="1882"/>
      <c r="WVY2" s="1882"/>
      <c r="WVZ2" s="1882"/>
      <c r="WWA2" s="1882"/>
      <c r="WWB2" s="1882"/>
      <c r="WWC2" s="1882"/>
      <c r="WWD2" s="1882"/>
      <c r="WWE2" s="1882"/>
      <c r="WWF2" s="1882"/>
      <c r="WWG2" s="1882"/>
      <c r="WWH2" s="1882"/>
      <c r="WWI2" s="1882"/>
      <c r="WWJ2" s="1882"/>
      <c r="WWK2" s="1882"/>
      <c r="WWL2" s="1882"/>
      <c r="WWM2" s="1882"/>
      <c r="WWN2" s="1882"/>
      <c r="WWO2" s="1882"/>
      <c r="WWP2" s="1882"/>
      <c r="WWQ2" s="1882"/>
      <c r="WWR2" s="1882"/>
      <c r="WWS2" s="1882"/>
      <c r="WWT2" s="1882"/>
      <c r="WWU2" s="1882"/>
      <c r="WWV2" s="1882"/>
      <c r="WWW2" s="1882"/>
      <c r="WWX2" s="1882"/>
      <c r="WWY2" s="1882"/>
      <c r="WWZ2" s="1882"/>
      <c r="WXA2" s="1882"/>
      <c r="WXB2" s="1882"/>
      <c r="WXC2" s="1882"/>
      <c r="WXD2" s="1882"/>
      <c r="WXE2" s="1882"/>
      <c r="WXF2" s="1882"/>
      <c r="WXG2" s="1882"/>
      <c r="WXH2" s="1882"/>
      <c r="WXI2" s="1882"/>
      <c r="WXJ2" s="1882"/>
      <c r="WXK2" s="1882"/>
      <c r="WXL2" s="1882"/>
      <c r="WXM2" s="1882"/>
      <c r="WXN2" s="1882"/>
      <c r="WXO2" s="1882"/>
      <c r="WXP2" s="1882"/>
      <c r="WXQ2" s="1882"/>
      <c r="WXR2" s="1882"/>
      <c r="WXS2" s="1882"/>
      <c r="WXT2" s="1882"/>
      <c r="WXU2" s="1882"/>
      <c r="WXV2" s="1882"/>
      <c r="WXW2" s="1882"/>
      <c r="WXX2" s="1882"/>
      <c r="WXY2" s="1882"/>
      <c r="WXZ2" s="1882"/>
      <c r="WYA2" s="1882"/>
      <c r="WYB2" s="1882"/>
      <c r="WYC2" s="1882"/>
      <c r="WYD2" s="1882"/>
      <c r="WYE2" s="1882"/>
      <c r="WYF2" s="1882"/>
      <c r="WYG2" s="1882"/>
      <c r="WYH2" s="1882"/>
      <c r="WYI2" s="1882"/>
      <c r="WYJ2" s="1882"/>
      <c r="WYK2" s="1882"/>
      <c r="WYL2" s="1882"/>
      <c r="WYM2" s="1882"/>
      <c r="WYN2" s="1882"/>
      <c r="WYO2" s="1882"/>
      <c r="WYP2" s="1882"/>
      <c r="WYQ2" s="1882"/>
      <c r="WYR2" s="1882"/>
      <c r="WYS2" s="1882"/>
      <c r="WYT2" s="1882"/>
      <c r="WYU2" s="1882"/>
      <c r="WYV2" s="1882"/>
      <c r="WYW2" s="1882"/>
      <c r="WYX2" s="1882"/>
      <c r="WYY2" s="1882"/>
      <c r="WYZ2" s="1882"/>
      <c r="WZA2" s="1882"/>
      <c r="WZB2" s="1882"/>
      <c r="WZC2" s="1882"/>
      <c r="WZD2" s="1882"/>
      <c r="WZE2" s="1882"/>
      <c r="WZF2" s="1882"/>
      <c r="WZG2" s="1882"/>
      <c r="WZH2" s="1882"/>
      <c r="WZI2" s="1882"/>
      <c r="WZJ2" s="1882"/>
      <c r="WZK2" s="1882"/>
      <c r="WZL2" s="1882"/>
      <c r="WZM2" s="1882"/>
      <c r="WZN2" s="1882"/>
      <c r="WZO2" s="1882"/>
      <c r="WZP2" s="1882"/>
      <c r="WZQ2" s="1882"/>
      <c r="WZR2" s="1882"/>
      <c r="WZS2" s="1882"/>
      <c r="WZT2" s="1882"/>
      <c r="WZU2" s="1882"/>
      <c r="WZV2" s="1882"/>
      <c r="WZW2" s="1882"/>
      <c r="WZX2" s="1882"/>
      <c r="WZY2" s="1882"/>
      <c r="WZZ2" s="1882"/>
      <c r="XAA2" s="1882"/>
      <c r="XAB2" s="1882"/>
      <c r="XAC2" s="1882"/>
      <c r="XAD2" s="1882"/>
      <c r="XAE2" s="1882"/>
      <c r="XAF2" s="1882"/>
      <c r="XAG2" s="1882"/>
      <c r="XAH2" s="1882"/>
      <c r="XAI2" s="1882"/>
      <c r="XAJ2" s="1882"/>
      <c r="XAK2" s="1882"/>
      <c r="XAL2" s="1882"/>
      <c r="XAM2" s="1882"/>
      <c r="XAN2" s="1882"/>
      <c r="XAO2" s="1882"/>
      <c r="XAP2" s="1882"/>
      <c r="XAQ2" s="1882"/>
      <c r="XAR2" s="1882"/>
      <c r="XAS2" s="1882"/>
      <c r="XAT2" s="1882"/>
      <c r="XAU2" s="1882"/>
      <c r="XAV2" s="1882"/>
      <c r="XAW2" s="1882"/>
      <c r="XAX2" s="1882"/>
      <c r="XAY2" s="1882"/>
      <c r="XAZ2" s="1882"/>
      <c r="XBA2" s="1882"/>
      <c r="XBB2" s="1882"/>
      <c r="XBC2" s="1882"/>
      <c r="XBD2" s="1882"/>
      <c r="XBE2" s="1882"/>
      <c r="XBF2" s="1882"/>
      <c r="XBG2" s="1882"/>
      <c r="XBH2" s="1882"/>
      <c r="XBI2" s="1882"/>
      <c r="XBJ2" s="1882"/>
      <c r="XBK2" s="1882"/>
      <c r="XBL2" s="1882"/>
      <c r="XBM2" s="1882"/>
      <c r="XBN2" s="1882"/>
      <c r="XBO2" s="1882"/>
      <c r="XBP2" s="1882"/>
      <c r="XBQ2" s="1882"/>
      <c r="XBR2" s="1882"/>
      <c r="XBS2" s="1882"/>
      <c r="XBT2" s="1882"/>
      <c r="XBU2" s="1882"/>
      <c r="XBV2" s="1882"/>
      <c r="XBW2" s="1882"/>
      <c r="XBX2" s="1882"/>
      <c r="XBY2" s="1882"/>
      <c r="XBZ2" s="1882"/>
      <c r="XCA2" s="1882"/>
      <c r="XCB2" s="1882"/>
      <c r="XCC2" s="1882"/>
      <c r="XCD2" s="1882"/>
      <c r="XCE2" s="1882"/>
      <c r="XCF2" s="1882"/>
      <c r="XCG2" s="1882"/>
      <c r="XCH2" s="1882"/>
      <c r="XCI2" s="1882"/>
      <c r="XCJ2" s="1882"/>
      <c r="XCK2" s="1882"/>
      <c r="XCL2" s="1882"/>
      <c r="XCM2" s="1882"/>
      <c r="XCN2" s="1882"/>
      <c r="XCO2" s="1882"/>
      <c r="XCP2" s="1882"/>
      <c r="XCQ2" s="1882"/>
      <c r="XCR2" s="1882"/>
      <c r="XCS2" s="1882"/>
      <c r="XCT2" s="1882"/>
      <c r="XCU2" s="1882"/>
      <c r="XCV2" s="1882"/>
      <c r="XCW2" s="1882"/>
      <c r="XCX2" s="1882"/>
      <c r="XCY2" s="1882"/>
      <c r="XCZ2" s="1882"/>
      <c r="XDA2" s="1882"/>
      <c r="XDB2" s="1882"/>
      <c r="XDC2" s="1882"/>
      <c r="XDD2" s="1882"/>
      <c r="XDE2" s="1882"/>
      <c r="XDF2" s="1882"/>
      <c r="XDG2" s="1882"/>
      <c r="XDH2" s="1882"/>
      <c r="XDI2" s="1882"/>
      <c r="XDJ2" s="1882"/>
      <c r="XDK2" s="1882"/>
      <c r="XDL2" s="1882"/>
      <c r="XDM2" s="1882"/>
      <c r="XDN2" s="1882"/>
      <c r="XDO2" s="1882"/>
      <c r="XDP2" s="1882"/>
      <c r="XDQ2" s="1882"/>
      <c r="XDR2" s="1882"/>
      <c r="XDS2" s="1882"/>
      <c r="XDT2" s="1882"/>
      <c r="XDU2" s="1882"/>
      <c r="XDV2" s="1882"/>
      <c r="XDW2" s="1882"/>
      <c r="XDX2" s="1882"/>
      <c r="XDY2" s="1882"/>
      <c r="XDZ2" s="1882"/>
      <c r="XEA2" s="1882"/>
      <c r="XEB2" s="1882"/>
      <c r="XEC2" s="1882"/>
      <c r="XED2" s="1882"/>
      <c r="XEE2" s="1882"/>
      <c r="XEF2" s="1882"/>
      <c r="XEG2" s="1882"/>
      <c r="XEH2" s="1882"/>
      <c r="XEI2" s="1882"/>
      <c r="XEJ2" s="1882"/>
      <c r="XEK2" s="1882"/>
      <c r="XEL2" s="1882"/>
      <c r="XEM2" s="1882"/>
      <c r="XEN2" s="1882"/>
      <c r="XEO2" s="1882"/>
      <c r="XEP2" s="1882"/>
      <c r="XEQ2" s="1882"/>
      <c r="XER2" s="1882"/>
      <c r="XES2" s="1882"/>
      <c r="XET2" s="1882"/>
      <c r="XEU2" s="1882"/>
      <c r="XEV2" s="1882"/>
      <c r="XEW2" s="1882"/>
      <c r="XEX2" s="1882"/>
      <c r="XEY2" s="1882"/>
      <c r="XEZ2" s="1882"/>
      <c r="XFA2" s="1882"/>
      <c r="XFB2" s="1882"/>
      <c r="XFC2" s="1882"/>
      <c r="XFD2" s="1882"/>
    </row>
    <row r="3" spans="1:16384" s="1064" customFormat="1" x14ac:dyDescent="0.25">
      <c r="A3" s="1882" t="s">
        <v>411</v>
      </c>
      <c r="B3" s="1882"/>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row>
    <row r="4" spans="1:16384" s="1064" customFormat="1" x14ac:dyDescent="0.25">
      <c r="A4" s="1882" t="s">
        <v>1731</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c r="AR4" s="1882"/>
      <c r="AS4" s="1882"/>
      <c r="AT4" s="1882"/>
      <c r="AU4" s="1882"/>
      <c r="AV4" s="1882"/>
      <c r="AW4" s="1882"/>
      <c r="AX4" s="1882"/>
    </row>
    <row r="5" spans="1:16384" s="1064" customFormat="1" x14ac:dyDescent="0.25">
      <c r="A5" s="1882" t="s">
        <v>1</v>
      </c>
      <c r="B5" s="1882"/>
      <c r="C5" s="1882"/>
      <c r="D5" s="1882"/>
      <c r="E5" s="1882"/>
      <c r="F5" s="1882"/>
      <c r="G5" s="1882"/>
      <c r="H5" s="1882"/>
      <c r="I5" s="1882"/>
      <c r="J5" s="1882"/>
      <c r="K5" s="1882"/>
      <c r="L5" s="1882"/>
      <c r="M5" s="1882"/>
      <c r="N5" s="1882"/>
      <c r="O5" s="1882"/>
      <c r="P5" s="1882"/>
      <c r="Q5" s="1882"/>
      <c r="R5" s="1882"/>
      <c r="S5" s="1882"/>
      <c r="T5" s="1882"/>
      <c r="U5" s="1882"/>
      <c r="V5" s="1882"/>
      <c r="W5" s="1882"/>
      <c r="X5" s="1882"/>
      <c r="Y5" s="1882"/>
      <c r="Z5" s="1882"/>
      <c r="AA5" s="1882"/>
      <c r="AB5" s="1882"/>
      <c r="AC5" s="1882"/>
      <c r="AD5" s="1882"/>
      <c r="AE5" s="1882"/>
      <c r="AF5" s="1882"/>
      <c r="AG5" s="1882"/>
      <c r="AH5" s="1882"/>
      <c r="AI5" s="1882"/>
      <c r="AJ5" s="1882"/>
      <c r="AK5" s="1882"/>
      <c r="AL5" s="1882"/>
      <c r="AM5" s="1882"/>
      <c r="AN5" s="1882"/>
      <c r="AO5" s="1882"/>
      <c r="AP5" s="1882"/>
      <c r="AQ5" s="1882"/>
      <c r="AR5" s="1882"/>
      <c r="AS5" s="1882"/>
      <c r="AT5" s="1882"/>
      <c r="AU5" s="1882"/>
      <c r="AV5" s="1882"/>
      <c r="AW5" s="1882"/>
      <c r="AX5" s="1882"/>
    </row>
    <row r="6" spans="1:16384" s="1064" customFormat="1" ht="15.75" customHeight="1" x14ac:dyDescent="0.25">
      <c r="A6" s="1883" t="s">
        <v>1732</v>
      </c>
      <c r="B6" s="1883"/>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883"/>
      <c r="AW6" s="1883"/>
      <c r="AX6" s="1883"/>
    </row>
    <row r="7" spans="1:16384" ht="8.4499999999999993" customHeight="1" x14ac:dyDescent="0.25"/>
    <row r="8" spans="1:16384" s="1697" customFormat="1" ht="18.75" thickBot="1" x14ac:dyDescent="0.3">
      <c r="A8" s="671" t="s">
        <v>1233</v>
      </c>
      <c r="B8" s="670"/>
      <c r="C8" s="670"/>
      <c r="D8" s="670"/>
      <c r="E8" s="670"/>
      <c r="F8" s="670"/>
      <c r="G8" s="670"/>
      <c r="H8" s="670"/>
      <c r="I8" s="670"/>
      <c r="J8" s="670"/>
      <c r="K8" s="670"/>
      <c r="L8" s="670"/>
      <c r="M8" s="670"/>
      <c r="N8" s="670"/>
      <c r="O8" s="670"/>
      <c r="P8" s="670"/>
      <c r="Q8" s="670"/>
      <c r="R8" s="670"/>
      <c r="S8" s="670"/>
      <c r="T8" s="670"/>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c r="AT8" s="670"/>
      <c r="AU8" s="670"/>
      <c r="AV8" s="670"/>
      <c r="AW8" s="670"/>
      <c r="AX8" s="670"/>
    </row>
    <row r="9" spans="1:16384" s="1697" customFormat="1" ht="15.75" thickTop="1" x14ac:dyDescent="0.25">
      <c r="A9" s="669"/>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row>
    <row r="10" spans="1:16384" s="1697" customFormat="1" ht="15.75" thickBot="1" x14ac:dyDescent="0.3">
      <c r="B10" s="667"/>
      <c r="D10" s="666" t="s">
        <v>731</v>
      </c>
      <c r="E10" s="665"/>
      <c r="G10" s="666" t="s">
        <v>732</v>
      </c>
      <c r="H10" s="665"/>
      <c r="J10" s="666" t="s">
        <v>733</v>
      </c>
      <c r="K10" s="665"/>
      <c r="M10" s="666" t="s">
        <v>734</v>
      </c>
      <c r="N10" s="665"/>
      <c r="P10" s="666" t="s">
        <v>735</v>
      </c>
      <c r="Q10" s="665"/>
      <c r="S10" s="666" t="s">
        <v>736</v>
      </c>
      <c r="T10" s="665"/>
      <c r="V10" s="666" t="s">
        <v>737</v>
      </c>
      <c r="W10" s="665"/>
      <c r="Y10" s="666" t="s">
        <v>738</v>
      </c>
      <c r="Z10" s="665"/>
      <c r="AB10" s="666" t="s">
        <v>739</v>
      </c>
      <c r="AC10" s="665"/>
      <c r="AE10" s="666" t="s">
        <v>1725</v>
      </c>
      <c r="AF10" s="665"/>
      <c r="AH10" s="666" t="s">
        <v>1726</v>
      </c>
      <c r="AI10" s="665"/>
      <c r="AK10" s="666" t="s">
        <v>1727</v>
      </c>
      <c r="AL10" s="1088"/>
      <c r="AM10" s="1088"/>
      <c r="AN10" s="666" t="s">
        <v>1728</v>
      </c>
      <c r="AO10" s="1088"/>
      <c r="AQ10" s="666" t="s">
        <v>1234</v>
      </c>
      <c r="AR10" s="665"/>
      <c r="AT10" s="666" t="s">
        <v>1235</v>
      </c>
      <c r="AU10" s="665"/>
      <c r="AW10" s="666" t="s">
        <v>1236</v>
      </c>
      <c r="AX10" s="665"/>
    </row>
    <row r="11" spans="1:16384" s="1697" customFormat="1" ht="16.5" thickTop="1" thickBot="1" x14ac:dyDescent="0.3">
      <c r="A11" s="664" t="s">
        <v>458</v>
      </c>
      <c r="B11" s="664"/>
      <c r="D11" s="663" t="s">
        <v>68</v>
      </c>
      <c r="E11" s="663" t="s">
        <v>49</v>
      </c>
      <c r="G11" s="663" t="s">
        <v>68</v>
      </c>
      <c r="H11" s="663" t="s">
        <v>49</v>
      </c>
      <c r="J11" s="663" t="s">
        <v>68</v>
      </c>
      <c r="K11" s="663" t="s">
        <v>49</v>
      </c>
      <c r="M11" s="663" t="s">
        <v>68</v>
      </c>
      <c r="N11" s="663" t="s">
        <v>49</v>
      </c>
      <c r="P11" s="663" t="s">
        <v>68</v>
      </c>
      <c r="Q11" s="663" t="s">
        <v>49</v>
      </c>
      <c r="S11" s="663" t="s">
        <v>68</v>
      </c>
      <c r="T11" s="663" t="s">
        <v>49</v>
      </c>
      <c r="V11" s="663" t="s">
        <v>68</v>
      </c>
      <c r="W11" s="663" t="s">
        <v>49</v>
      </c>
      <c r="Y11" s="663" t="s">
        <v>68</v>
      </c>
      <c r="Z11" s="663" t="s">
        <v>49</v>
      </c>
      <c r="AB11" s="663" t="s">
        <v>68</v>
      </c>
      <c r="AC11" s="663" t="s">
        <v>49</v>
      </c>
      <c r="AE11" s="663" t="s">
        <v>68</v>
      </c>
      <c r="AF11" s="663" t="s">
        <v>49</v>
      </c>
      <c r="AH11" s="663" t="s">
        <v>68</v>
      </c>
      <c r="AI11" s="663" t="s">
        <v>49</v>
      </c>
      <c r="AK11" s="663" t="s">
        <v>68</v>
      </c>
      <c r="AL11" s="663" t="s">
        <v>49</v>
      </c>
      <c r="AN11" s="663" t="s">
        <v>68</v>
      </c>
      <c r="AO11" s="663" t="s">
        <v>49</v>
      </c>
      <c r="AQ11" s="663" t="s">
        <v>68</v>
      </c>
      <c r="AR11" s="663" t="s">
        <v>49</v>
      </c>
      <c r="AT11" s="663" t="s">
        <v>68</v>
      </c>
      <c r="AU11" s="663" t="s">
        <v>49</v>
      </c>
      <c r="AW11" s="663" t="s">
        <v>68</v>
      </c>
      <c r="AX11" s="663" t="s">
        <v>49</v>
      </c>
    </row>
    <row r="12" spans="1:16384" s="1697" customFormat="1" ht="15.75" thickTop="1" x14ac:dyDescent="0.25">
      <c r="A12" s="662"/>
      <c r="D12" s="661"/>
      <c r="E12" s="660"/>
      <c r="G12" s="661"/>
      <c r="H12" s="660"/>
      <c r="J12" s="661"/>
      <c r="K12" s="660"/>
      <c r="M12" s="661"/>
      <c r="N12" s="660"/>
      <c r="P12" s="661"/>
      <c r="Q12" s="660"/>
      <c r="S12" s="661"/>
      <c r="T12" s="660"/>
      <c r="V12" s="661"/>
      <c r="W12" s="660"/>
      <c r="Y12" s="661"/>
      <c r="Z12" s="660"/>
      <c r="AB12" s="661"/>
      <c r="AC12" s="654"/>
      <c r="AE12" s="661"/>
      <c r="AF12" s="660"/>
      <c r="AH12" s="661"/>
      <c r="AI12" s="660"/>
      <c r="AK12" s="661"/>
      <c r="AL12" s="660"/>
      <c r="AM12" s="660"/>
      <c r="AN12" s="661"/>
      <c r="AO12" s="660"/>
      <c r="AQ12" s="659"/>
      <c r="AR12" s="659"/>
      <c r="AT12" s="659"/>
      <c r="AU12" s="659"/>
      <c r="AW12" s="659"/>
      <c r="AX12" s="659"/>
    </row>
    <row r="13" spans="1:16384" s="1697" customFormat="1" x14ac:dyDescent="0.25">
      <c r="A13" s="656" t="s">
        <v>457</v>
      </c>
      <c r="B13" s="656"/>
      <c r="D13" s="655">
        <v>2952</v>
      </c>
      <c r="E13" s="654">
        <v>16643.10846739</v>
      </c>
      <c r="G13" s="655">
        <v>1055</v>
      </c>
      <c r="H13" s="654">
        <v>6947.6535114400003</v>
      </c>
      <c r="J13" s="655">
        <v>1114</v>
      </c>
      <c r="K13" s="654">
        <v>8925.6042594999999</v>
      </c>
      <c r="M13" s="655">
        <v>1081</v>
      </c>
      <c r="N13" s="654">
        <v>9319.4513991300009</v>
      </c>
      <c r="P13" s="655">
        <v>1129</v>
      </c>
      <c r="Q13" s="654">
        <v>8935.2225334300001</v>
      </c>
      <c r="S13" s="655">
        <v>1579</v>
      </c>
      <c r="T13" s="654">
        <v>13078.348600040001</v>
      </c>
      <c r="V13" s="655">
        <v>1198</v>
      </c>
      <c r="W13" s="654">
        <v>10770.097970049999</v>
      </c>
      <c r="Y13" s="655">
        <v>1553</v>
      </c>
      <c r="Z13" s="654">
        <v>15546.781203490002</v>
      </c>
      <c r="AA13" s="655"/>
      <c r="AB13" s="655">
        <v>2422</v>
      </c>
      <c r="AC13" s="655">
        <v>23113.070684480001</v>
      </c>
      <c r="AE13" s="655">
        <v>1241</v>
      </c>
      <c r="AF13" s="654">
        <v>12573.28631177</v>
      </c>
      <c r="AH13" s="655">
        <v>500</v>
      </c>
      <c r="AI13" s="654">
        <v>6446.3972888299995</v>
      </c>
      <c r="AK13" s="655">
        <v>574</v>
      </c>
      <c r="AL13" s="654">
        <v>7541.9263355000003</v>
      </c>
      <c r="AM13" s="660"/>
      <c r="AN13" s="1504">
        <v>998</v>
      </c>
      <c r="AO13" s="1505">
        <v>15307.69041664</v>
      </c>
      <c r="AQ13" s="653">
        <v>-0.19580983078162773</v>
      </c>
      <c r="AR13" s="653">
        <v>0.2174772797713429</v>
      </c>
      <c r="AT13" s="653">
        <v>0.996</v>
      </c>
      <c r="AU13" s="653">
        <v>1.3746116987180441</v>
      </c>
      <c r="AW13" s="653">
        <v>0.73867595818815324</v>
      </c>
      <c r="AX13" s="653">
        <v>1.0296791211797429</v>
      </c>
    </row>
    <row r="14" spans="1:16384" s="1697" customFormat="1" x14ac:dyDescent="0.25">
      <c r="A14" s="658"/>
      <c r="B14" s="658"/>
      <c r="D14" s="657"/>
      <c r="E14" s="654"/>
      <c r="G14" s="657"/>
      <c r="H14" s="654"/>
      <c r="J14" s="657"/>
      <c r="K14" s="654"/>
      <c r="M14" s="657"/>
      <c r="N14" s="654"/>
      <c r="P14" s="657"/>
      <c r="Q14" s="654"/>
      <c r="S14" s="657"/>
      <c r="T14" s="654"/>
      <c r="V14" s="657"/>
      <c r="W14" s="654"/>
      <c r="Y14" s="657"/>
      <c r="Z14" s="654"/>
      <c r="AB14" s="657"/>
      <c r="AC14" s="654"/>
      <c r="AE14" s="657"/>
      <c r="AF14" s="654"/>
      <c r="AH14" s="657"/>
      <c r="AI14" s="654"/>
      <c r="AK14" s="657"/>
      <c r="AL14" s="654"/>
      <c r="AM14" s="660"/>
      <c r="AN14" s="1506"/>
      <c r="AO14" s="1505"/>
      <c r="AQ14" s="653"/>
      <c r="AR14" s="653"/>
      <c r="AT14" s="653"/>
      <c r="AU14" s="653"/>
      <c r="AW14" s="653"/>
      <c r="AX14" s="653"/>
    </row>
    <row r="15" spans="1:16384" s="1697" customFormat="1" x14ac:dyDescent="0.25">
      <c r="A15" s="656" t="s">
        <v>456</v>
      </c>
      <c r="B15" s="656"/>
      <c r="D15" s="655">
        <v>1172</v>
      </c>
      <c r="E15" s="654">
        <v>7331.3999848599997</v>
      </c>
      <c r="G15" s="655">
        <v>1091</v>
      </c>
      <c r="H15" s="654">
        <v>6855.3874361800008</v>
      </c>
      <c r="J15" s="655">
        <v>1230</v>
      </c>
      <c r="K15" s="654">
        <v>8576.0131870099995</v>
      </c>
      <c r="M15" s="655">
        <v>1521</v>
      </c>
      <c r="N15" s="654">
        <v>12129.081043319999</v>
      </c>
      <c r="P15" s="655">
        <v>1390</v>
      </c>
      <c r="Q15" s="654">
        <v>9996.0802435900005</v>
      </c>
      <c r="S15" s="655">
        <v>1702</v>
      </c>
      <c r="T15" s="654">
        <v>12902.80860196</v>
      </c>
      <c r="V15" s="655">
        <v>1739</v>
      </c>
      <c r="W15" s="654">
        <v>12743.40863724</v>
      </c>
      <c r="Y15" s="655">
        <v>1857</v>
      </c>
      <c r="Z15" s="654">
        <v>16822.664266830001</v>
      </c>
      <c r="AB15" s="655">
        <v>1756</v>
      </c>
      <c r="AC15" s="654">
        <v>16596.532965350001</v>
      </c>
      <c r="AE15" s="655">
        <v>1235</v>
      </c>
      <c r="AF15" s="654">
        <v>16879.363339669999</v>
      </c>
      <c r="AH15" s="655">
        <v>1639</v>
      </c>
      <c r="AI15" s="654">
        <v>18627.174681730001</v>
      </c>
      <c r="AK15" s="655">
        <v>1654</v>
      </c>
      <c r="AL15" s="654">
        <v>18413.568399969998</v>
      </c>
      <c r="AM15" s="660"/>
      <c r="AN15" s="1504">
        <v>1891</v>
      </c>
      <c r="AO15" s="1505">
        <v>24344.506567619996</v>
      </c>
      <c r="AQ15" s="653">
        <v>0.53117408906882591</v>
      </c>
      <c r="AR15" s="653">
        <v>0.44226450238234793</v>
      </c>
      <c r="AT15" s="653">
        <v>0.1537522879804758</v>
      </c>
      <c r="AU15" s="653">
        <v>0.3069350013396126</v>
      </c>
      <c r="AW15" s="653">
        <v>0.14328899637243042</v>
      </c>
      <c r="AX15" s="653">
        <v>0.32209607821912778</v>
      </c>
    </row>
    <row r="16" spans="1:16384" s="1697" customFormat="1" x14ac:dyDescent="0.25">
      <c r="A16" s="1252"/>
      <c r="B16" s="1252"/>
      <c r="C16" s="1252"/>
      <c r="D16" s="1252"/>
      <c r="E16" s="1252"/>
      <c r="F16" s="1252"/>
      <c r="G16" s="1252"/>
      <c r="H16" s="1252"/>
      <c r="I16" s="1252"/>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3"/>
      <c r="AV16" s="1252"/>
      <c r="AW16" s="1252"/>
      <c r="AX16" s="1253"/>
    </row>
    <row r="17" spans="4:50" x14ac:dyDescent="0.25">
      <c r="D17" s="1254"/>
      <c r="E17" s="1255"/>
      <c r="F17" s="668"/>
      <c r="G17" s="1254"/>
      <c r="H17" s="1255"/>
      <c r="I17" s="668"/>
      <c r="J17" s="1256"/>
      <c r="K17" s="1255"/>
      <c r="L17" s="668"/>
      <c r="M17" s="1256"/>
      <c r="N17" s="1255"/>
      <c r="O17" s="668"/>
      <c r="P17" s="1256"/>
      <c r="Q17" s="1255"/>
      <c r="R17" s="668"/>
      <c r="S17" s="1256"/>
      <c r="T17" s="1255"/>
      <c r="U17" s="668"/>
      <c r="V17" s="1256"/>
      <c r="W17" s="1255"/>
      <c r="X17" s="668"/>
      <c r="Y17" s="1256"/>
      <c r="Z17" s="1255"/>
      <c r="AA17" s="668"/>
      <c r="AB17" s="1256"/>
      <c r="AC17" s="1255"/>
      <c r="AD17" s="668"/>
      <c r="AE17" s="1256"/>
      <c r="AF17" s="1255"/>
      <c r="AG17" s="668"/>
      <c r="AH17" s="1256"/>
      <c r="AI17" s="1255"/>
      <c r="AJ17" s="668"/>
      <c r="AK17" s="1256"/>
      <c r="AL17" s="1255"/>
      <c r="AM17" s="1255"/>
      <c r="AN17" s="1255"/>
      <c r="AO17" s="1255"/>
      <c r="AP17" s="668"/>
      <c r="AR17" s="1257"/>
      <c r="AS17" s="668"/>
      <c r="AU17" s="1257"/>
      <c r="AV17" s="668"/>
      <c r="AX17" s="1257"/>
    </row>
    <row r="18" spans="4:50" x14ac:dyDescent="0.25">
      <c r="D18" s="655"/>
      <c r="I18" s="668"/>
      <c r="J18" s="669"/>
      <c r="K18" s="1258"/>
      <c r="L18" s="668"/>
      <c r="M18" s="669"/>
      <c r="N18" s="1255"/>
      <c r="O18" s="668"/>
      <c r="AQ18" s="1698"/>
    </row>
    <row r="19" spans="4:50" ht="18.75" thickBot="1" x14ac:dyDescent="0.3">
      <c r="K19" s="1699"/>
      <c r="AE19" s="671" t="s">
        <v>460</v>
      </c>
      <c r="AF19" s="670"/>
      <c r="AG19" s="670"/>
      <c r="AH19" s="670"/>
      <c r="AI19" s="670"/>
      <c r="AJ19" s="670"/>
      <c r="AK19" s="670"/>
      <c r="AL19" s="670"/>
      <c r="AM19" s="670"/>
      <c r="AN19" s="670"/>
      <c r="AO19" s="670"/>
      <c r="AP19" s="670"/>
      <c r="AQ19" s="670"/>
      <c r="AR19" s="670"/>
      <c r="AS19" s="670"/>
    </row>
    <row r="20" spans="4:50" ht="15.75" thickTop="1" x14ac:dyDescent="0.25">
      <c r="AE20" s="669"/>
      <c r="AF20" s="669"/>
      <c r="AG20" s="669"/>
      <c r="AH20" s="669"/>
      <c r="AI20" s="669"/>
      <c r="AJ20" s="669"/>
      <c r="AK20" s="669"/>
      <c r="AL20" s="669"/>
      <c r="AM20" s="669"/>
      <c r="AN20" s="669"/>
      <c r="AO20" s="669"/>
      <c r="AP20" s="669"/>
      <c r="AQ20" s="669"/>
      <c r="AR20" s="669"/>
      <c r="AS20" s="669"/>
    </row>
    <row r="21" spans="4:50" x14ac:dyDescent="0.25">
      <c r="AH21" s="1696" t="s">
        <v>1729</v>
      </c>
      <c r="AI21" s="1696"/>
      <c r="AJ21" s="668"/>
      <c r="AK21" s="1696" t="s">
        <v>1730</v>
      </c>
      <c r="AL21" s="1696"/>
      <c r="AM21" s="668"/>
      <c r="AN21" s="1698"/>
      <c r="AS21" s="668"/>
    </row>
    <row r="22" spans="4:50" ht="15.75" thickBot="1" x14ac:dyDescent="0.3">
      <c r="AF22" s="667"/>
      <c r="AH22" s="666" t="s">
        <v>1727</v>
      </c>
      <c r="AI22" s="665"/>
      <c r="AK22" s="666" t="s">
        <v>1727</v>
      </c>
      <c r="AL22" s="665"/>
      <c r="AN22" s="1089" t="s">
        <v>459</v>
      </c>
      <c r="AO22" s="665"/>
      <c r="AP22" s="665"/>
      <c r="AQ22" s="665"/>
      <c r="AR22" s="665"/>
    </row>
    <row r="23" spans="4:50" ht="16.5" thickTop="1" thickBot="1" x14ac:dyDescent="0.3">
      <c r="AE23" s="664" t="s">
        <v>458</v>
      </c>
      <c r="AF23" s="664"/>
      <c r="AH23" s="663" t="s">
        <v>68</v>
      </c>
      <c r="AI23" s="663" t="s">
        <v>49</v>
      </c>
      <c r="AK23" s="663" t="s">
        <v>68</v>
      </c>
      <c r="AL23" s="663" t="s">
        <v>49</v>
      </c>
      <c r="AN23" s="663" t="s">
        <v>68</v>
      </c>
      <c r="AO23" s="663" t="s">
        <v>49</v>
      </c>
      <c r="AP23" s="1259"/>
      <c r="AQ23" s="1259"/>
      <c r="AR23" s="1259"/>
    </row>
    <row r="24" spans="4:50" ht="15.75" thickTop="1" x14ac:dyDescent="0.25">
      <c r="AE24" s="662"/>
      <c r="AH24" s="661"/>
      <c r="AI24" s="660"/>
      <c r="AK24" s="661"/>
      <c r="AL24" s="660"/>
      <c r="AN24" s="659"/>
      <c r="AO24" s="659"/>
      <c r="AP24" s="659"/>
      <c r="AQ24" s="659"/>
      <c r="AR24" s="659"/>
    </row>
    <row r="25" spans="4:50" x14ac:dyDescent="0.25">
      <c r="AE25" s="656" t="s">
        <v>457</v>
      </c>
      <c r="AF25" s="656"/>
      <c r="AH25" s="655">
        <v>2338</v>
      </c>
      <c r="AI25" s="654">
        <v>29292.825008222375</v>
      </c>
      <c r="AK25" s="655">
        <v>998</v>
      </c>
      <c r="AL25" s="654">
        <v>15307.69041664</v>
      </c>
      <c r="AN25" s="653">
        <v>-0.57313943541488444</v>
      </c>
      <c r="AO25" s="653">
        <v>-0.477425259859942</v>
      </c>
      <c r="AP25" s="653"/>
      <c r="AQ25" s="653"/>
      <c r="AR25" s="653"/>
    </row>
    <row r="26" spans="4:50" x14ac:dyDescent="0.25">
      <c r="AE26" s="658"/>
      <c r="AF26" s="658"/>
      <c r="AH26" s="657"/>
      <c r="AI26" s="654"/>
      <c r="AK26" s="657"/>
      <c r="AL26" s="654"/>
      <c r="AN26" s="653"/>
      <c r="AO26" s="653"/>
      <c r="AP26" s="653"/>
      <c r="AQ26" s="653"/>
      <c r="AR26" s="653"/>
    </row>
    <row r="27" spans="4:50" x14ac:dyDescent="0.25">
      <c r="AE27" s="656" t="s">
        <v>456</v>
      </c>
      <c r="AF27" s="656"/>
      <c r="AH27" s="655">
        <v>2338</v>
      </c>
      <c r="AI27" s="654">
        <v>29292.825008222375</v>
      </c>
      <c r="AK27" s="655">
        <v>1891</v>
      </c>
      <c r="AL27" s="654">
        <v>24344.506567619996</v>
      </c>
      <c r="AN27" s="653">
        <v>-0.19118905047048762</v>
      </c>
      <c r="AO27" s="653">
        <v>-0.16892595504917696</v>
      </c>
      <c r="AP27" s="653"/>
      <c r="AQ27" s="653"/>
      <c r="AR27" s="653"/>
    </row>
    <row r="28" spans="4:50" x14ac:dyDescent="0.25">
      <c r="AE28" s="1252"/>
      <c r="AF28" s="1252"/>
      <c r="AG28" s="1252"/>
      <c r="AH28" s="1252"/>
      <c r="AI28" s="1252"/>
      <c r="AJ28" s="1252"/>
      <c r="AK28" s="1252"/>
      <c r="AL28" s="1252"/>
      <c r="AM28" s="1252"/>
      <c r="AN28" s="1252"/>
      <c r="AO28" s="1253"/>
      <c r="AP28" s="1253"/>
      <c r="AQ28" s="1253"/>
      <c r="AR28" s="1253"/>
      <c r="AS28" s="1252"/>
    </row>
    <row r="29" spans="4:50" x14ac:dyDescent="0.25">
      <c r="AH29" s="1698"/>
      <c r="AI29" s="1698"/>
      <c r="AK29" s="1698"/>
      <c r="AL29" s="1698"/>
    </row>
    <row r="30" spans="4:50" x14ac:dyDescent="0.25">
      <c r="S30" s="1700"/>
      <c r="AE30" s="1698"/>
      <c r="AF30" s="1701"/>
      <c r="AH30" s="1698"/>
      <c r="AI30" s="1701"/>
      <c r="AK30" s="1698"/>
      <c r="AL30" s="1701"/>
      <c r="AN30" s="1698"/>
      <c r="AO30" s="1701"/>
      <c r="AP30" s="1701"/>
      <c r="AQ30" s="1701"/>
      <c r="AR30" s="1701"/>
      <c r="AT30" s="1698"/>
      <c r="AU30" s="1701"/>
    </row>
    <row r="48" spans="50:50" x14ac:dyDescent="0.25">
      <c r="AX48" s="1702"/>
    </row>
    <row r="49" spans="13:50" x14ac:dyDescent="0.25">
      <c r="AX49" s="1702"/>
    </row>
    <row r="50" spans="13:50" x14ac:dyDescent="0.25">
      <c r="AE50" s="1703" t="s">
        <v>740</v>
      </c>
    </row>
    <row r="51" spans="13:50" x14ac:dyDescent="0.25">
      <c r="AE51" s="1704" t="s">
        <v>455</v>
      </c>
      <c r="AF51" s="1705" t="s">
        <v>454</v>
      </c>
      <c r="AH51" s="1705" t="s">
        <v>453</v>
      </c>
    </row>
    <row r="52" spans="13:50" hidden="1" x14ac:dyDescent="0.25">
      <c r="AE52" s="1706">
        <v>2011</v>
      </c>
      <c r="AF52" s="1707">
        <v>2952</v>
      </c>
      <c r="AH52" s="1707">
        <v>1172</v>
      </c>
    </row>
    <row r="53" spans="13:50" hidden="1" x14ac:dyDescent="0.25">
      <c r="AE53" s="1706">
        <v>2012</v>
      </c>
      <c r="AF53" s="1707">
        <v>1055</v>
      </c>
      <c r="AH53" s="1707">
        <v>1091</v>
      </c>
    </row>
    <row r="54" spans="13:50" hidden="1" x14ac:dyDescent="0.25">
      <c r="AE54" s="1706">
        <v>2013</v>
      </c>
      <c r="AF54" s="1707">
        <v>1114</v>
      </c>
      <c r="AH54" s="1707">
        <v>1230</v>
      </c>
    </row>
    <row r="55" spans="13:50" hidden="1" x14ac:dyDescent="0.25">
      <c r="AE55" s="1706">
        <v>2014</v>
      </c>
      <c r="AF55" s="1707">
        <v>1081</v>
      </c>
      <c r="AH55" s="1707">
        <v>1521</v>
      </c>
    </row>
    <row r="56" spans="13:50" hidden="1" x14ac:dyDescent="0.25">
      <c r="AE56" s="1706">
        <v>2015</v>
      </c>
      <c r="AF56" s="1707">
        <v>1129</v>
      </c>
      <c r="AH56" s="1707">
        <v>1390</v>
      </c>
      <c r="AJ56" s="1708"/>
      <c r="AS56" s="1708"/>
      <c r="AT56" s="1708"/>
    </row>
    <row r="57" spans="13:50" hidden="1" x14ac:dyDescent="0.25">
      <c r="M57" s="1708"/>
      <c r="AE57" s="1706">
        <v>2016</v>
      </c>
      <c r="AF57" s="1707">
        <v>1579</v>
      </c>
      <c r="AH57" s="1707">
        <v>1702</v>
      </c>
    </row>
    <row r="58" spans="13:50" hidden="1" x14ac:dyDescent="0.25">
      <c r="AE58" s="1706">
        <v>2017</v>
      </c>
      <c r="AF58" s="1707">
        <v>11086</v>
      </c>
      <c r="AH58" s="1707">
        <v>11155</v>
      </c>
    </row>
    <row r="59" spans="13:50" hidden="1" x14ac:dyDescent="0.25">
      <c r="AE59" s="1706">
        <v>2018</v>
      </c>
      <c r="AF59" s="1707">
        <v>12187</v>
      </c>
      <c r="AH59" s="1707">
        <v>11461</v>
      </c>
    </row>
    <row r="60" spans="13:50" hidden="1" x14ac:dyDescent="0.25">
      <c r="AE60" s="1706">
        <v>2019</v>
      </c>
      <c r="AF60" s="1707">
        <v>14251</v>
      </c>
      <c r="AH60" s="1707">
        <v>12844</v>
      </c>
    </row>
    <row r="61" spans="13:50" hidden="1" x14ac:dyDescent="0.25">
      <c r="AE61" s="1706">
        <v>2020</v>
      </c>
      <c r="AF61" s="1707">
        <v>10311</v>
      </c>
      <c r="AH61" s="1707">
        <v>12873</v>
      </c>
    </row>
    <row r="62" spans="13:50" hidden="1" x14ac:dyDescent="0.25">
      <c r="AE62" s="1706">
        <v>2021</v>
      </c>
      <c r="AF62" s="1707">
        <v>10311</v>
      </c>
      <c r="AH62" s="1707">
        <v>12873</v>
      </c>
    </row>
    <row r="63" spans="13:50" x14ac:dyDescent="0.25">
      <c r="AE63" s="1706">
        <v>2023</v>
      </c>
      <c r="AF63" s="1707">
        <v>1241</v>
      </c>
      <c r="AH63" s="1707">
        <v>1235</v>
      </c>
    </row>
    <row r="64" spans="13:50" x14ac:dyDescent="0.25">
      <c r="AE64" s="1706">
        <v>2024</v>
      </c>
      <c r="AF64" s="1707">
        <v>500</v>
      </c>
      <c r="AH64" s="1707">
        <v>1639</v>
      </c>
    </row>
    <row r="65" spans="31:34" x14ac:dyDescent="0.25">
      <c r="AE65" s="1706">
        <v>2025</v>
      </c>
      <c r="AF65" s="1707">
        <v>574</v>
      </c>
      <c r="AH65" s="1707">
        <v>1654</v>
      </c>
    </row>
    <row r="66" spans="31:34" x14ac:dyDescent="0.25">
      <c r="AE66" s="1706">
        <v>2026</v>
      </c>
      <c r="AF66" s="1707">
        <v>998</v>
      </c>
      <c r="AH66" s="1707">
        <v>1891</v>
      </c>
    </row>
    <row r="69" spans="31:34" x14ac:dyDescent="0.25">
      <c r="AE69" s="1703" t="s">
        <v>1027</v>
      </c>
    </row>
    <row r="70" spans="31:34" x14ac:dyDescent="0.25">
      <c r="AE70" s="1704" t="s">
        <v>455</v>
      </c>
      <c r="AF70" s="1705" t="s">
        <v>454</v>
      </c>
      <c r="AH70" s="1705" t="s">
        <v>453</v>
      </c>
    </row>
    <row r="71" spans="31:34" x14ac:dyDescent="0.25">
      <c r="AE71" s="1706">
        <v>2017</v>
      </c>
      <c r="AF71" s="1707">
        <v>11086</v>
      </c>
      <c r="AH71" s="1707">
        <v>11155</v>
      </c>
    </row>
    <row r="72" spans="31:34" x14ac:dyDescent="0.25">
      <c r="AE72" s="1706">
        <v>2018</v>
      </c>
      <c r="AF72" s="1707">
        <v>12187</v>
      </c>
      <c r="AH72" s="1707">
        <v>11461</v>
      </c>
    </row>
    <row r="73" spans="31:34" x14ac:dyDescent="0.25">
      <c r="AE73" s="1706">
        <v>2019</v>
      </c>
      <c r="AF73" s="1707">
        <v>14251</v>
      </c>
      <c r="AH73" s="1707">
        <v>12844</v>
      </c>
    </row>
    <row r="74" spans="31:34" x14ac:dyDescent="0.25">
      <c r="AE74" s="1706">
        <v>2020</v>
      </c>
      <c r="AF74" s="1707">
        <v>10311</v>
      </c>
      <c r="AH74" s="1707">
        <v>12873</v>
      </c>
    </row>
    <row r="75" spans="31:34" x14ac:dyDescent="0.25">
      <c r="AE75" s="1706">
        <v>2021</v>
      </c>
      <c r="AF75" s="1707">
        <v>10311</v>
      </c>
      <c r="AH75" s="1707">
        <v>12873</v>
      </c>
    </row>
    <row r="76" spans="31:34" x14ac:dyDescent="0.25">
      <c r="AE76" s="1706">
        <v>2022</v>
      </c>
      <c r="AF76" s="1707">
        <v>9275</v>
      </c>
      <c r="AH76" s="1707">
        <v>11428</v>
      </c>
    </row>
    <row r="77" spans="31:34" x14ac:dyDescent="0.25">
      <c r="AE77" s="1706">
        <v>2023</v>
      </c>
      <c r="AF77" s="1707">
        <v>9053</v>
      </c>
      <c r="AH77" s="1707">
        <v>8369</v>
      </c>
    </row>
    <row r="78" spans="31:34" x14ac:dyDescent="0.25">
      <c r="AE78" s="1706">
        <v>2024</v>
      </c>
      <c r="AF78" s="1707">
        <v>9791</v>
      </c>
      <c r="AH78" s="1707">
        <v>9320</v>
      </c>
    </row>
    <row r="79" spans="31:34" x14ac:dyDescent="0.25">
      <c r="AE79" s="1706">
        <v>2025</v>
      </c>
      <c r="AF79" s="1707">
        <v>11595</v>
      </c>
      <c r="AH79" s="1707">
        <v>10596</v>
      </c>
    </row>
    <row r="80" spans="31:34" x14ac:dyDescent="0.25">
      <c r="AE80" s="1706">
        <v>2026</v>
      </c>
      <c r="AF80" s="1707">
        <v>998</v>
      </c>
      <c r="AH80" s="1707">
        <v>1891</v>
      </c>
    </row>
    <row r="81" s="1697" customFormat="1" x14ac:dyDescent="0.25"/>
    <row r="82" s="1697" customFormat="1" x14ac:dyDescent="0.25"/>
    <row r="83" s="1697" customFormat="1" x14ac:dyDescent="0.25"/>
    <row r="84" s="1697" customFormat="1" x14ac:dyDescent="0.25"/>
  </sheetData>
  <mergeCells count="333">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 ref="VTI2:VVF2"/>
    <mergeCell ref="VVG2:VXD2"/>
    <mergeCell ref="VXE2:VZB2"/>
    <mergeCell ref="VCA2:VDX2"/>
    <mergeCell ref="VDY2:VFV2"/>
    <mergeCell ref="VFW2:VHT2"/>
    <mergeCell ref="VHU2:VJR2"/>
    <mergeCell ref="VJS2:VLP2"/>
    <mergeCell ref="VLQ2:VNN2"/>
    <mergeCell ref="UQM2:USJ2"/>
    <mergeCell ref="USK2:UUH2"/>
    <mergeCell ref="UUI2:UWF2"/>
    <mergeCell ref="UWG2:UYD2"/>
    <mergeCell ref="UYE2:VAB2"/>
    <mergeCell ref="VAC2:VBZ2"/>
    <mergeCell ref="UEY2:UGV2"/>
    <mergeCell ref="UGW2:UIT2"/>
    <mergeCell ref="UIU2:UKR2"/>
    <mergeCell ref="UKS2:UMP2"/>
    <mergeCell ref="UMQ2:UON2"/>
    <mergeCell ref="UOO2:UQL2"/>
    <mergeCell ref="TTK2:TVH2"/>
    <mergeCell ref="TVI2:TXF2"/>
    <mergeCell ref="TXG2:TZD2"/>
    <mergeCell ref="TZE2:UBB2"/>
    <mergeCell ref="UBC2:UCZ2"/>
    <mergeCell ref="UDA2:UEX2"/>
    <mergeCell ref="THW2:TJT2"/>
    <mergeCell ref="TJU2:TLR2"/>
    <mergeCell ref="TLS2:TNP2"/>
    <mergeCell ref="TNQ2:TPN2"/>
    <mergeCell ref="TPO2:TRL2"/>
    <mergeCell ref="TRM2:TTJ2"/>
    <mergeCell ref="SWI2:SYF2"/>
    <mergeCell ref="SYG2:TAD2"/>
    <mergeCell ref="TAE2:TCB2"/>
    <mergeCell ref="TCC2:TDZ2"/>
    <mergeCell ref="TEA2:TFX2"/>
    <mergeCell ref="TFY2:THV2"/>
    <mergeCell ref="SKU2:SMR2"/>
    <mergeCell ref="SMS2:SOP2"/>
    <mergeCell ref="SOQ2:SQN2"/>
    <mergeCell ref="SQO2:SSL2"/>
    <mergeCell ref="SSM2:SUJ2"/>
    <mergeCell ref="SUK2:SWH2"/>
    <mergeCell ref="RZG2:SBD2"/>
    <mergeCell ref="SBE2:SDB2"/>
    <mergeCell ref="SDC2:SEZ2"/>
    <mergeCell ref="SFA2:SGX2"/>
    <mergeCell ref="SGY2:SIV2"/>
    <mergeCell ref="SIW2:SKT2"/>
    <mergeCell ref="RNS2:RPP2"/>
    <mergeCell ref="RPQ2:RRN2"/>
    <mergeCell ref="RRO2:RTL2"/>
    <mergeCell ref="RTM2:RVJ2"/>
    <mergeCell ref="RVK2:RXH2"/>
    <mergeCell ref="RXI2:RZF2"/>
    <mergeCell ref="RCE2:REB2"/>
    <mergeCell ref="REC2:RFZ2"/>
    <mergeCell ref="RGA2:RHX2"/>
    <mergeCell ref="RHY2:RJV2"/>
    <mergeCell ref="RJW2:RLT2"/>
    <mergeCell ref="RLU2:RNR2"/>
    <mergeCell ref="QQQ2:QSN2"/>
    <mergeCell ref="QSO2:QUL2"/>
    <mergeCell ref="QUM2:QWJ2"/>
    <mergeCell ref="QWK2:QYH2"/>
    <mergeCell ref="QYI2:RAF2"/>
    <mergeCell ref="RAG2:RCD2"/>
    <mergeCell ref="QFC2:QGZ2"/>
    <mergeCell ref="QHA2:QIX2"/>
    <mergeCell ref="QIY2:QKV2"/>
    <mergeCell ref="QKW2:QMT2"/>
    <mergeCell ref="QMU2:QOR2"/>
    <mergeCell ref="QOS2:QQP2"/>
    <mergeCell ref="PTO2:PVL2"/>
    <mergeCell ref="PVM2:PXJ2"/>
    <mergeCell ref="PXK2:PZH2"/>
    <mergeCell ref="PZI2:QBF2"/>
    <mergeCell ref="QBG2:QDD2"/>
    <mergeCell ref="QDE2:QFB2"/>
    <mergeCell ref="PIA2:PJX2"/>
    <mergeCell ref="PJY2:PLV2"/>
    <mergeCell ref="PLW2:PNT2"/>
    <mergeCell ref="PNU2:PPR2"/>
    <mergeCell ref="PPS2:PRP2"/>
    <mergeCell ref="PRQ2:PTN2"/>
    <mergeCell ref="OWM2:OYJ2"/>
    <mergeCell ref="OYK2:PAH2"/>
    <mergeCell ref="PAI2:PCF2"/>
    <mergeCell ref="PCG2:PED2"/>
    <mergeCell ref="PEE2:PGB2"/>
    <mergeCell ref="PGC2:PHZ2"/>
    <mergeCell ref="OKY2:OMV2"/>
    <mergeCell ref="OMW2:OOT2"/>
    <mergeCell ref="OOU2:OQR2"/>
    <mergeCell ref="OQS2:OSP2"/>
    <mergeCell ref="OSQ2:OUN2"/>
    <mergeCell ref="OUO2:OWL2"/>
    <mergeCell ref="NZK2:OBH2"/>
    <mergeCell ref="OBI2:ODF2"/>
    <mergeCell ref="ODG2:OFD2"/>
    <mergeCell ref="OFE2:OHB2"/>
    <mergeCell ref="OHC2:OIZ2"/>
    <mergeCell ref="OJA2:OKX2"/>
    <mergeCell ref="NNW2:NPT2"/>
    <mergeCell ref="NPU2:NRR2"/>
    <mergeCell ref="NRS2:NTP2"/>
    <mergeCell ref="NTQ2:NVN2"/>
    <mergeCell ref="NVO2:NXL2"/>
    <mergeCell ref="NXM2:NZJ2"/>
    <mergeCell ref="NCI2:NEF2"/>
    <mergeCell ref="NEG2:NGD2"/>
    <mergeCell ref="NGE2:NIB2"/>
    <mergeCell ref="NIC2:NJZ2"/>
    <mergeCell ref="NKA2:NLX2"/>
    <mergeCell ref="NLY2:NNV2"/>
    <mergeCell ref="MQU2:MSR2"/>
    <mergeCell ref="MSS2:MUP2"/>
    <mergeCell ref="MUQ2:MWN2"/>
    <mergeCell ref="MWO2:MYL2"/>
    <mergeCell ref="MYM2:NAJ2"/>
    <mergeCell ref="NAK2:NCH2"/>
    <mergeCell ref="MFG2:MHD2"/>
    <mergeCell ref="MHE2:MJB2"/>
    <mergeCell ref="MJC2:MKZ2"/>
    <mergeCell ref="MLA2:MMX2"/>
    <mergeCell ref="MMY2:MOV2"/>
    <mergeCell ref="MOW2:MQT2"/>
    <mergeCell ref="LTS2:LVP2"/>
    <mergeCell ref="LVQ2:LXN2"/>
    <mergeCell ref="LXO2:LZL2"/>
    <mergeCell ref="LZM2:MBJ2"/>
    <mergeCell ref="MBK2:MDH2"/>
    <mergeCell ref="MDI2:MFF2"/>
    <mergeCell ref="LIE2:LKB2"/>
    <mergeCell ref="LKC2:LLZ2"/>
    <mergeCell ref="LMA2:LNX2"/>
    <mergeCell ref="LNY2:LPV2"/>
    <mergeCell ref="LPW2:LRT2"/>
    <mergeCell ref="LRU2:LTR2"/>
    <mergeCell ref="KWQ2:KYN2"/>
    <mergeCell ref="KYO2:LAL2"/>
    <mergeCell ref="LAM2:LCJ2"/>
    <mergeCell ref="LCK2:LEH2"/>
    <mergeCell ref="LEI2:LGF2"/>
    <mergeCell ref="LGG2:LID2"/>
    <mergeCell ref="KLC2:KMZ2"/>
    <mergeCell ref="KNA2:KOX2"/>
    <mergeCell ref="KOY2:KQV2"/>
    <mergeCell ref="KQW2:KST2"/>
    <mergeCell ref="KSU2:KUR2"/>
    <mergeCell ref="KUS2:KWP2"/>
    <mergeCell ref="JZO2:KBL2"/>
    <mergeCell ref="KBM2:KDJ2"/>
    <mergeCell ref="KDK2:KFH2"/>
    <mergeCell ref="KFI2:KHF2"/>
    <mergeCell ref="KHG2:KJD2"/>
    <mergeCell ref="KJE2:KLB2"/>
    <mergeCell ref="JOA2:JPX2"/>
    <mergeCell ref="JPY2:JRV2"/>
    <mergeCell ref="JRW2:JTT2"/>
    <mergeCell ref="JTU2:JVR2"/>
    <mergeCell ref="JVS2:JXP2"/>
    <mergeCell ref="JXQ2:JZN2"/>
    <mergeCell ref="JCM2:JEJ2"/>
    <mergeCell ref="JEK2:JGH2"/>
    <mergeCell ref="JGI2:JIF2"/>
    <mergeCell ref="JIG2:JKD2"/>
    <mergeCell ref="JKE2:JMB2"/>
    <mergeCell ref="JMC2:JNZ2"/>
    <mergeCell ref="IQY2:ISV2"/>
    <mergeCell ref="ISW2:IUT2"/>
    <mergeCell ref="IUU2:IWR2"/>
    <mergeCell ref="IWS2:IYP2"/>
    <mergeCell ref="IYQ2:JAN2"/>
    <mergeCell ref="JAO2:JCL2"/>
    <mergeCell ref="IFK2:IHH2"/>
    <mergeCell ref="IHI2:IJF2"/>
    <mergeCell ref="IJG2:ILD2"/>
    <mergeCell ref="ILE2:INB2"/>
    <mergeCell ref="INC2:IOZ2"/>
    <mergeCell ref="IPA2:IQX2"/>
    <mergeCell ref="HTW2:HVT2"/>
    <mergeCell ref="HVU2:HXR2"/>
    <mergeCell ref="HXS2:HZP2"/>
    <mergeCell ref="HZQ2:IBN2"/>
    <mergeCell ref="IBO2:IDL2"/>
    <mergeCell ref="IDM2:IFJ2"/>
    <mergeCell ref="HII2:HKF2"/>
    <mergeCell ref="HKG2:HMD2"/>
    <mergeCell ref="HME2:HOB2"/>
    <mergeCell ref="HOC2:HPZ2"/>
    <mergeCell ref="HQA2:HRX2"/>
    <mergeCell ref="HRY2:HTV2"/>
    <mergeCell ref="GWU2:GYR2"/>
    <mergeCell ref="GYS2:HAP2"/>
    <mergeCell ref="HAQ2:HCN2"/>
    <mergeCell ref="HCO2:HEL2"/>
    <mergeCell ref="HEM2:HGJ2"/>
    <mergeCell ref="HGK2:HIH2"/>
    <mergeCell ref="GLG2:GND2"/>
    <mergeCell ref="GNE2:GPB2"/>
    <mergeCell ref="GPC2:GQZ2"/>
    <mergeCell ref="GRA2:GSX2"/>
    <mergeCell ref="GSY2:GUV2"/>
    <mergeCell ref="GUW2:GWT2"/>
    <mergeCell ref="FZS2:GBP2"/>
    <mergeCell ref="GBQ2:GDN2"/>
    <mergeCell ref="GDO2:GFL2"/>
    <mergeCell ref="GFM2:GHJ2"/>
    <mergeCell ref="GHK2:GJH2"/>
    <mergeCell ref="GJI2:GLF2"/>
    <mergeCell ref="FOE2:FQB2"/>
    <mergeCell ref="FQC2:FRZ2"/>
    <mergeCell ref="FSA2:FTX2"/>
    <mergeCell ref="FTY2:FVV2"/>
    <mergeCell ref="FVW2:FXT2"/>
    <mergeCell ref="FXU2:FZR2"/>
    <mergeCell ref="FCQ2:FEN2"/>
    <mergeCell ref="FEO2:FGL2"/>
    <mergeCell ref="FGM2:FIJ2"/>
    <mergeCell ref="FIK2:FKH2"/>
    <mergeCell ref="FKI2:FMF2"/>
    <mergeCell ref="FMG2:FOD2"/>
    <mergeCell ref="ERC2:ESZ2"/>
    <mergeCell ref="ETA2:EUX2"/>
    <mergeCell ref="EUY2:EWV2"/>
    <mergeCell ref="EWW2:EYT2"/>
    <mergeCell ref="EYU2:FAR2"/>
    <mergeCell ref="FAS2:FCP2"/>
    <mergeCell ref="EFO2:EHL2"/>
    <mergeCell ref="EHM2:EJJ2"/>
    <mergeCell ref="EJK2:ELH2"/>
    <mergeCell ref="ELI2:ENF2"/>
    <mergeCell ref="ENG2:EPD2"/>
    <mergeCell ref="EPE2:ERB2"/>
    <mergeCell ref="DUA2:DVX2"/>
    <mergeCell ref="DVY2:DXV2"/>
    <mergeCell ref="DXW2:DZT2"/>
    <mergeCell ref="DZU2:EBR2"/>
    <mergeCell ref="EBS2:EDP2"/>
    <mergeCell ref="EDQ2:EFN2"/>
    <mergeCell ref="DIM2:DKJ2"/>
    <mergeCell ref="DKK2:DMH2"/>
    <mergeCell ref="DMI2:DOF2"/>
    <mergeCell ref="DOG2:DQD2"/>
    <mergeCell ref="DQE2:DSB2"/>
    <mergeCell ref="DSC2:DTZ2"/>
    <mergeCell ref="CWY2:CYV2"/>
    <mergeCell ref="CYW2:DAT2"/>
    <mergeCell ref="DAU2:DCR2"/>
    <mergeCell ref="DCS2:DEP2"/>
    <mergeCell ref="DEQ2:DGN2"/>
    <mergeCell ref="DGO2:DIL2"/>
    <mergeCell ref="CLK2:CNH2"/>
    <mergeCell ref="CNI2:CPF2"/>
    <mergeCell ref="CPG2:CRD2"/>
    <mergeCell ref="CRE2:CTB2"/>
    <mergeCell ref="CTC2:CUZ2"/>
    <mergeCell ref="CVA2:CWX2"/>
    <mergeCell ref="BZW2:CBT2"/>
    <mergeCell ref="CBU2:CDR2"/>
    <mergeCell ref="CDS2:CFP2"/>
    <mergeCell ref="CFQ2:CHN2"/>
    <mergeCell ref="CHO2:CJL2"/>
    <mergeCell ref="CJM2:CLJ2"/>
    <mergeCell ref="BOI2:BQF2"/>
    <mergeCell ref="BQG2:BSD2"/>
    <mergeCell ref="BSE2:BUB2"/>
    <mergeCell ref="BUC2:BVZ2"/>
    <mergeCell ref="BWA2:BXX2"/>
    <mergeCell ref="BXY2:BZV2"/>
    <mergeCell ref="BCU2:BER2"/>
    <mergeCell ref="BES2:BGP2"/>
    <mergeCell ref="BGQ2:BIN2"/>
    <mergeCell ref="BIO2:BKL2"/>
    <mergeCell ref="BKM2:BMJ2"/>
    <mergeCell ref="BMK2:BOH2"/>
    <mergeCell ref="ARG2:ATD2"/>
    <mergeCell ref="ATE2:AVB2"/>
    <mergeCell ref="AVC2:AWZ2"/>
    <mergeCell ref="AXA2:AYX2"/>
    <mergeCell ref="AYY2:BAV2"/>
    <mergeCell ref="BAW2:BCT2"/>
    <mergeCell ref="AFS2:AHP2"/>
    <mergeCell ref="AHQ2:AJN2"/>
    <mergeCell ref="AJO2:ALL2"/>
    <mergeCell ref="ALM2:ANJ2"/>
    <mergeCell ref="ANK2:APH2"/>
    <mergeCell ref="API2:ARF2"/>
    <mergeCell ref="UE2:WB2"/>
    <mergeCell ref="WC2:XZ2"/>
    <mergeCell ref="YA2:ZX2"/>
    <mergeCell ref="ZY2:ABV2"/>
    <mergeCell ref="ABW2:ADT2"/>
    <mergeCell ref="ADU2:AFR2"/>
    <mergeCell ref="IQ2:KN2"/>
    <mergeCell ref="KO2:ML2"/>
    <mergeCell ref="MM2:OJ2"/>
    <mergeCell ref="OK2:QH2"/>
    <mergeCell ref="QI2:SF2"/>
    <mergeCell ref="SG2:UD2"/>
    <mergeCell ref="A1:AX1"/>
    <mergeCell ref="A2:AX2"/>
    <mergeCell ref="AY2:CV2"/>
    <mergeCell ref="CW2:ET2"/>
    <mergeCell ref="EU2:GR2"/>
    <mergeCell ref="GS2:IP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C397-BDF5-4C3A-8BF5-2DB2412AEE05}">
  <sheetPr codeName="Hoja10"/>
  <dimension ref="A1:H971"/>
  <sheetViews>
    <sheetView workbookViewId="0">
      <selection activeCell="A3" sqref="A3:H97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417" t="s">
        <v>1160</v>
      </c>
    </row>
    <row r="3" spans="1:8" x14ac:dyDescent="0.2">
      <c r="A3" t="s">
        <v>81</v>
      </c>
      <c r="B3" t="s">
        <v>355</v>
      </c>
      <c r="C3" t="s">
        <v>356</v>
      </c>
      <c r="D3" t="s">
        <v>357</v>
      </c>
      <c r="E3" t="s">
        <v>272</v>
      </c>
      <c r="F3" t="s">
        <v>273</v>
      </c>
      <c r="G3" t="s">
        <v>274</v>
      </c>
      <c r="H3" t="s">
        <v>275</v>
      </c>
    </row>
    <row r="4" spans="1:8" x14ac:dyDescent="0.2">
      <c r="A4">
        <v>4</v>
      </c>
      <c r="B4" t="s">
        <v>11</v>
      </c>
      <c r="C4" t="s">
        <v>95</v>
      </c>
      <c r="D4" t="s">
        <v>101</v>
      </c>
      <c r="E4">
        <v>9260500</v>
      </c>
      <c r="F4">
        <v>9600000</v>
      </c>
      <c r="G4">
        <v>2</v>
      </c>
    </row>
    <row r="5" spans="1:8" x14ac:dyDescent="0.2">
      <c r="A5">
        <v>4</v>
      </c>
      <c r="B5" t="s">
        <v>11</v>
      </c>
      <c r="C5" t="s">
        <v>95</v>
      </c>
      <c r="D5" t="s">
        <v>101</v>
      </c>
      <c r="E5">
        <v>9300000</v>
      </c>
      <c r="F5">
        <v>9600000</v>
      </c>
      <c r="G5">
        <v>1</v>
      </c>
    </row>
    <row r="6" spans="1:8" x14ac:dyDescent="0.2">
      <c r="A6">
        <v>93</v>
      </c>
      <c r="B6" t="s">
        <v>11</v>
      </c>
      <c r="C6" t="s">
        <v>95</v>
      </c>
      <c r="D6" t="s">
        <v>101</v>
      </c>
      <c r="E6">
        <v>8951000</v>
      </c>
      <c r="F6">
        <v>24263066.954999998</v>
      </c>
      <c r="G6">
        <v>2</v>
      </c>
    </row>
    <row r="7" spans="1:8" x14ac:dyDescent="0.2">
      <c r="A7">
        <v>93</v>
      </c>
      <c r="B7" t="s">
        <v>11</v>
      </c>
      <c r="C7" t="s">
        <v>95</v>
      </c>
      <c r="D7" t="s">
        <v>101</v>
      </c>
      <c r="E7">
        <v>9056000</v>
      </c>
      <c r="F7">
        <v>14545000</v>
      </c>
      <c r="G7">
        <v>2</v>
      </c>
    </row>
    <row r="8" spans="1:8" x14ac:dyDescent="0.2">
      <c r="A8">
        <v>93</v>
      </c>
      <c r="B8" t="s">
        <v>11</v>
      </c>
      <c r="C8" t="s">
        <v>95</v>
      </c>
      <c r="D8" t="s">
        <v>101</v>
      </c>
      <c r="E8">
        <v>24193590.195</v>
      </c>
      <c r="F8">
        <v>24282288.585000001</v>
      </c>
      <c r="H8">
        <v>4</v>
      </c>
    </row>
    <row r="9" spans="1:8" x14ac:dyDescent="0.2">
      <c r="A9">
        <v>93</v>
      </c>
      <c r="B9" t="s">
        <v>11</v>
      </c>
      <c r="C9" t="s">
        <v>95</v>
      </c>
      <c r="D9" t="s">
        <v>101</v>
      </c>
      <c r="E9">
        <v>22519714.25</v>
      </c>
      <c r="F9">
        <v>22519714.25</v>
      </c>
      <c r="H9">
        <v>1</v>
      </c>
    </row>
    <row r="10" spans="1:8" x14ac:dyDescent="0.2">
      <c r="A10">
        <v>96</v>
      </c>
      <c r="B10" t="s">
        <v>11</v>
      </c>
      <c r="C10" t="s">
        <v>95</v>
      </c>
      <c r="D10" t="s">
        <v>101</v>
      </c>
      <c r="E10">
        <v>9286000</v>
      </c>
      <c r="F10">
        <v>9604558</v>
      </c>
      <c r="G10">
        <v>1</v>
      </c>
    </row>
    <row r="11" spans="1:8" x14ac:dyDescent="0.2">
      <c r="A11">
        <v>121</v>
      </c>
      <c r="B11" t="s">
        <v>11</v>
      </c>
      <c r="C11" t="s">
        <v>95</v>
      </c>
      <c r="D11" t="s">
        <v>101</v>
      </c>
      <c r="E11">
        <v>40461404.020000003</v>
      </c>
      <c r="F11">
        <v>40786616.149999999</v>
      </c>
      <c r="H11">
        <v>1</v>
      </c>
    </row>
    <row r="12" spans="1:8" x14ac:dyDescent="0.2">
      <c r="A12">
        <v>4</v>
      </c>
      <c r="B12" t="s">
        <v>105</v>
      </c>
      <c r="C12" t="s">
        <v>107</v>
      </c>
      <c r="D12" t="s">
        <v>77</v>
      </c>
      <c r="E12">
        <v>9175846.1538461503</v>
      </c>
      <c r="F12">
        <v>12571615.385384601</v>
      </c>
      <c r="G12">
        <v>13</v>
      </c>
    </row>
    <row r="13" spans="1:8" x14ac:dyDescent="0.2">
      <c r="A13">
        <v>4</v>
      </c>
      <c r="B13" t="s">
        <v>105</v>
      </c>
      <c r="C13" t="s">
        <v>107</v>
      </c>
      <c r="D13" t="s">
        <v>77</v>
      </c>
      <c r="E13">
        <v>10225000</v>
      </c>
      <c r="F13">
        <v>10851000</v>
      </c>
      <c r="G13">
        <v>3</v>
      </c>
    </row>
    <row r="14" spans="1:8" x14ac:dyDescent="0.2">
      <c r="A14">
        <v>4</v>
      </c>
      <c r="B14" t="s">
        <v>105</v>
      </c>
      <c r="C14" t="s">
        <v>107</v>
      </c>
      <c r="D14" t="s">
        <v>77</v>
      </c>
      <c r="E14">
        <v>26211463.350000001</v>
      </c>
      <c r="F14">
        <v>26211463.350000001</v>
      </c>
      <c r="H14">
        <v>1</v>
      </c>
    </row>
    <row r="15" spans="1:8" x14ac:dyDescent="0.2">
      <c r="A15">
        <v>14</v>
      </c>
      <c r="B15" t="s">
        <v>105</v>
      </c>
      <c r="C15" t="s">
        <v>107</v>
      </c>
      <c r="D15" t="s">
        <v>77</v>
      </c>
      <c r="E15">
        <v>26017529.550000001</v>
      </c>
      <c r="F15">
        <v>26084967.100000001</v>
      </c>
      <c r="H15">
        <v>1</v>
      </c>
    </row>
    <row r="16" spans="1:8" x14ac:dyDescent="0.2">
      <c r="A16">
        <v>87</v>
      </c>
      <c r="B16" t="s">
        <v>105</v>
      </c>
      <c r="C16" t="s">
        <v>107</v>
      </c>
      <c r="D16" t="s">
        <v>77</v>
      </c>
      <c r="E16">
        <v>9117400</v>
      </c>
      <c r="F16">
        <v>9627312.3379999995</v>
      </c>
      <c r="G16">
        <v>5</v>
      </c>
    </row>
    <row r="17" spans="1:8" x14ac:dyDescent="0.2">
      <c r="A17">
        <v>93</v>
      </c>
      <c r="B17" t="s">
        <v>105</v>
      </c>
      <c r="C17" t="s">
        <v>107</v>
      </c>
      <c r="D17" t="s">
        <v>77</v>
      </c>
      <c r="E17">
        <v>9247000</v>
      </c>
      <c r="F17">
        <v>21391500</v>
      </c>
      <c r="G17">
        <v>2</v>
      </c>
    </row>
    <row r="18" spans="1:8" x14ac:dyDescent="0.2">
      <c r="A18">
        <v>93</v>
      </c>
      <c r="B18" t="s">
        <v>105</v>
      </c>
      <c r="C18" t="s">
        <v>107</v>
      </c>
      <c r="D18" t="s">
        <v>77</v>
      </c>
      <c r="E18">
        <v>8904666.6666666698</v>
      </c>
      <c r="F18">
        <v>15943333.3333333</v>
      </c>
      <c r="G18">
        <v>3</v>
      </c>
    </row>
    <row r="19" spans="1:8" x14ac:dyDescent="0.2">
      <c r="A19">
        <v>93</v>
      </c>
      <c r="B19" t="s">
        <v>105</v>
      </c>
      <c r="C19" t="s">
        <v>107</v>
      </c>
      <c r="D19" t="s">
        <v>77</v>
      </c>
      <c r="E19">
        <v>21825082.704999998</v>
      </c>
      <c r="F19">
        <v>21857420.760000002</v>
      </c>
      <c r="H19">
        <v>2</v>
      </c>
    </row>
    <row r="20" spans="1:8" x14ac:dyDescent="0.2">
      <c r="A20">
        <v>117</v>
      </c>
      <c r="B20" t="s">
        <v>105</v>
      </c>
      <c r="C20" t="s">
        <v>107</v>
      </c>
      <c r="D20" t="s">
        <v>77</v>
      </c>
      <c r="E20">
        <v>4643000</v>
      </c>
      <c r="F20">
        <v>9511293.75</v>
      </c>
      <c r="G20">
        <v>2</v>
      </c>
    </row>
    <row r="21" spans="1:8" x14ac:dyDescent="0.2">
      <c r="A21">
        <v>96</v>
      </c>
      <c r="B21" t="s">
        <v>105</v>
      </c>
      <c r="C21" t="s">
        <v>107</v>
      </c>
      <c r="D21" t="s">
        <v>77</v>
      </c>
      <c r="E21">
        <v>9254000</v>
      </c>
      <c r="F21">
        <v>10011538</v>
      </c>
      <c r="G21">
        <v>1</v>
      </c>
    </row>
    <row r="22" spans="1:8" x14ac:dyDescent="0.2">
      <c r="A22">
        <v>121</v>
      </c>
      <c r="B22" t="s">
        <v>105</v>
      </c>
      <c r="C22" t="s">
        <v>107</v>
      </c>
      <c r="D22" t="s">
        <v>77</v>
      </c>
      <c r="E22">
        <v>9300000</v>
      </c>
      <c r="F22">
        <v>9645157.5</v>
      </c>
      <c r="G22">
        <v>1</v>
      </c>
    </row>
    <row r="23" spans="1:8" x14ac:dyDescent="0.2">
      <c r="A23">
        <v>28</v>
      </c>
      <c r="B23" t="s">
        <v>103</v>
      </c>
      <c r="C23" t="s">
        <v>109</v>
      </c>
      <c r="D23" t="s">
        <v>82</v>
      </c>
      <c r="E23">
        <v>9300000</v>
      </c>
      <c r="F23">
        <v>9571842.5299999993</v>
      </c>
      <c r="G23">
        <v>1</v>
      </c>
    </row>
    <row r="24" spans="1:8" x14ac:dyDescent="0.2">
      <c r="A24">
        <v>28</v>
      </c>
      <c r="B24" t="s">
        <v>103</v>
      </c>
      <c r="C24" t="s">
        <v>109</v>
      </c>
      <c r="D24" t="s">
        <v>82</v>
      </c>
      <c r="E24">
        <v>4650000</v>
      </c>
      <c r="F24">
        <v>9453013.0150000006</v>
      </c>
      <c r="G24">
        <v>2</v>
      </c>
    </row>
    <row r="25" spans="1:8" x14ac:dyDescent="0.2">
      <c r="A25">
        <v>93</v>
      </c>
      <c r="B25" t="s">
        <v>103</v>
      </c>
      <c r="C25" t="s">
        <v>109</v>
      </c>
      <c r="D25" t="s">
        <v>82</v>
      </c>
      <c r="E25">
        <v>9260000</v>
      </c>
      <c r="F25">
        <v>17969000</v>
      </c>
      <c r="G25">
        <v>1</v>
      </c>
    </row>
    <row r="26" spans="1:8" x14ac:dyDescent="0.2">
      <c r="A26">
        <v>93</v>
      </c>
      <c r="B26" t="s">
        <v>103</v>
      </c>
      <c r="C26" t="s">
        <v>109</v>
      </c>
      <c r="D26" t="s">
        <v>82</v>
      </c>
      <c r="E26">
        <v>10051000</v>
      </c>
      <c r="F26">
        <v>12723266.83</v>
      </c>
      <c r="G26">
        <v>4</v>
      </c>
    </row>
    <row r="27" spans="1:8" x14ac:dyDescent="0.2">
      <c r="A27">
        <v>93</v>
      </c>
      <c r="B27" t="s">
        <v>103</v>
      </c>
      <c r="C27" t="s">
        <v>109</v>
      </c>
      <c r="D27" t="s">
        <v>82</v>
      </c>
      <c r="E27">
        <v>16378339.6033333</v>
      </c>
      <c r="F27">
        <v>16394632.27</v>
      </c>
      <c r="H27">
        <v>3</v>
      </c>
    </row>
    <row r="28" spans="1:8" x14ac:dyDescent="0.2">
      <c r="A28">
        <v>88</v>
      </c>
      <c r="B28" t="s">
        <v>103</v>
      </c>
      <c r="C28" t="s">
        <v>109</v>
      </c>
      <c r="D28" t="s">
        <v>82</v>
      </c>
      <c r="E28">
        <v>9300000</v>
      </c>
      <c r="F28">
        <v>10029693.175000001</v>
      </c>
      <c r="G28">
        <v>2</v>
      </c>
    </row>
    <row r="29" spans="1:8" x14ac:dyDescent="0.2">
      <c r="A29">
        <v>88</v>
      </c>
      <c r="B29" t="s">
        <v>103</v>
      </c>
      <c r="C29" t="s">
        <v>109</v>
      </c>
      <c r="D29" t="s">
        <v>82</v>
      </c>
      <c r="E29">
        <v>6072333.3333333302</v>
      </c>
      <c r="F29">
        <v>11399353.106666701</v>
      </c>
      <c r="G29">
        <v>3</v>
      </c>
    </row>
    <row r="30" spans="1:8" x14ac:dyDescent="0.2">
      <c r="A30">
        <v>88</v>
      </c>
      <c r="B30" t="s">
        <v>103</v>
      </c>
      <c r="C30" t="s">
        <v>109</v>
      </c>
      <c r="D30" t="s">
        <v>82</v>
      </c>
      <c r="E30">
        <v>22661910.870000001</v>
      </c>
      <c r="F30">
        <v>22661910.870000001</v>
      </c>
      <c r="H30">
        <v>1</v>
      </c>
    </row>
    <row r="31" spans="1:8" x14ac:dyDescent="0.2">
      <c r="A31">
        <v>88</v>
      </c>
      <c r="B31" t="s">
        <v>103</v>
      </c>
      <c r="C31" t="s">
        <v>109</v>
      </c>
      <c r="D31" t="s">
        <v>82</v>
      </c>
      <c r="E31">
        <v>21469990.23</v>
      </c>
      <c r="F31">
        <v>21528989.140000001</v>
      </c>
      <c r="H31">
        <v>1</v>
      </c>
    </row>
    <row r="32" spans="1:8" x14ac:dyDescent="0.2">
      <c r="A32">
        <v>22</v>
      </c>
      <c r="B32" t="s">
        <v>103</v>
      </c>
      <c r="C32" t="s">
        <v>109</v>
      </c>
      <c r="D32" t="s">
        <v>82</v>
      </c>
      <c r="E32">
        <v>9043333.3333333302</v>
      </c>
      <c r="F32">
        <v>28341052.286666699</v>
      </c>
      <c r="G32">
        <v>3</v>
      </c>
    </row>
    <row r="33" spans="1:8" x14ac:dyDescent="0.2">
      <c r="A33">
        <v>4</v>
      </c>
      <c r="B33" t="s">
        <v>11</v>
      </c>
      <c r="C33" t="s">
        <v>95</v>
      </c>
      <c r="D33" t="s">
        <v>96</v>
      </c>
      <c r="E33">
        <v>9300000</v>
      </c>
      <c r="F33">
        <v>9600000</v>
      </c>
      <c r="G33">
        <v>2</v>
      </c>
    </row>
    <row r="34" spans="1:8" x14ac:dyDescent="0.2">
      <c r="A34">
        <v>4</v>
      </c>
      <c r="B34" t="s">
        <v>11</v>
      </c>
      <c r="C34" t="s">
        <v>95</v>
      </c>
      <c r="D34" t="s">
        <v>96</v>
      </c>
      <c r="E34">
        <v>9293000</v>
      </c>
      <c r="F34">
        <v>9600000</v>
      </c>
      <c r="G34">
        <v>1</v>
      </c>
    </row>
    <row r="35" spans="1:8" x14ac:dyDescent="0.2">
      <c r="A35">
        <v>28</v>
      </c>
      <c r="B35" t="s">
        <v>11</v>
      </c>
      <c r="C35" t="s">
        <v>95</v>
      </c>
      <c r="D35" t="s">
        <v>96</v>
      </c>
      <c r="E35">
        <v>11618000</v>
      </c>
      <c r="F35">
        <v>11977648.439999999</v>
      </c>
      <c r="G35">
        <v>2</v>
      </c>
    </row>
    <row r="36" spans="1:8" x14ac:dyDescent="0.2">
      <c r="A36">
        <v>87</v>
      </c>
      <c r="B36" t="s">
        <v>11</v>
      </c>
      <c r="C36" t="s">
        <v>95</v>
      </c>
      <c r="D36" t="s">
        <v>96</v>
      </c>
      <c r="E36">
        <v>9300000</v>
      </c>
      <c r="F36">
        <v>9606024.2899999991</v>
      </c>
      <c r="G36">
        <v>1</v>
      </c>
    </row>
    <row r="37" spans="1:8" x14ac:dyDescent="0.2">
      <c r="A37">
        <v>93</v>
      </c>
      <c r="B37" t="s">
        <v>11</v>
      </c>
      <c r="C37" t="s">
        <v>95</v>
      </c>
      <c r="D37" t="s">
        <v>96</v>
      </c>
      <c r="E37">
        <v>9227000</v>
      </c>
      <c r="F37">
        <v>24505000</v>
      </c>
      <c r="G37">
        <v>1</v>
      </c>
    </row>
    <row r="38" spans="1:8" x14ac:dyDescent="0.2">
      <c r="A38">
        <v>93</v>
      </c>
      <c r="B38" t="s">
        <v>11</v>
      </c>
      <c r="C38" t="s">
        <v>95</v>
      </c>
      <c r="D38" t="s">
        <v>96</v>
      </c>
      <c r="E38">
        <v>9224500</v>
      </c>
      <c r="F38">
        <v>21945557.725000001</v>
      </c>
      <c r="G38">
        <v>2</v>
      </c>
    </row>
    <row r="39" spans="1:8" x14ac:dyDescent="0.2">
      <c r="A39">
        <v>117</v>
      </c>
      <c r="B39" t="s">
        <v>11</v>
      </c>
      <c r="C39" t="s">
        <v>95</v>
      </c>
      <c r="D39" t="s">
        <v>96</v>
      </c>
      <c r="E39">
        <v>8950000</v>
      </c>
      <c r="F39">
        <v>9161293.75</v>
      </c>
      <c r="G39">
        <v>1</v>
      </c>
    </row>
    <row r="40" spans="1:8" x14ac:dyDescent="0.2">
      <c r="A40">
        <v>22</v>
      </c>
      <c r="B40" t="s">
        <v>11</v>
      </c>
      <c r="C40" t="s">
        <v>95</v>
      </c>
      <c r="D40" t="s">
        <v>96</v>
      </c>
      <c r="E40">
        <v>9300000</v>
      </c>
      <c r="F40">
        <v>9893465.4700000007</v>
      </c>
      <c r="G40">
        <v>1</v>
      </c>
    </row>
    <row r="41" spans="1:8" x14ac:dyDescent="0.2">
      <c r="A41">
        <v>22</v>
      </c>
      <c r="B41" t="s">
        <v>11</v>
      </c>
      <c r="C41" t="s">
        <v>95</v>
      </c>
      <c r="D41" t="s">
        <v>96</v>
      </c>
      <c r="E41">
        <v>9277000</v>
      </c>
      <c r="F41">
        <v>18873732.734999999</v>
      </c>
      <c r="G41">
        <v>2</v>
      </c>
    </row>
    <row r="42" spans="1:8" x14ac:dyDescent="0.2">
      <c r="A42">
        <v>4</v>
      </c>
      <c r="B42" t="s">
        <v>105</v>
      </c>
      <c r="C42" t="s">
        <v>108</v>
      </c>
      <c r="D42" t="s">
        <v>108</v>
      </c>
      <c r="E42">
        <v>9273333.3333333302</v>
      </c>
      <c r="F42">
        <v>9608000</v>
      </c>
      <c r="G42">
        <v>3</v>
      </c>
    </row>
    <row r="43" spans="1:8" x14ac:dyDescent="0.2">
      <c r="A43">
        <v>4</v>
      </c>
      <c r="B43" t="s">
        <v>105</v>
      </c>
      <c r="C43" t="s">
        <v>108</v>
      </c>
      <c r="D43" t="s">
        <v>108</v>
      </c>
      <c r="E43">
        <v>7864500</v>
      </c>
      <c r="F43">
        <v>14585834.255000001</v>
      </c>
      <c r="G43">
        <v>6</v>
      </c>
    </row>
    <row r="44" spans="1:8" x14ac:dyDescent="0.2">
      <c r="A44">
        <v>93</v>
      </c>
      <c r="B44" t="s">
        <v>105</v>
      </c>
      <c r="C44" t="s">
        <v>108</v>
      </c>
      <c r="D44" t="s">
        <v>108</v>
      </c>
      <c r="E44">
        <v>6919500</v>
      </c>
      <c r="F44">
        <v>14427500</v>
      </c>
      <c r="G44">
        <v>4</v>
      </c>
    </row>
    <row r="45" spans="1:8" x14ac:dyDescent="0.2">
      <c r="A45">
        <v>93</v>
      </c>
      <c r="B45" t="s">
        <v>105</v>
      </c>
      <c r="C45" t="s">
        <v>108</v>
      </c>
      <c r="D45" t="s">
        <v>108</v>
      </c>
      <c r="E45">
        <v>9250333.3333333302</v>
      </c>
      <c r="F45">
        <v>14795000</v>
      </c>
      <c r="G45">
        <v>6</v>
      </c>
    </row>
    <row r="46" spans="1:8" x14ac:dyDescent="0.2">
      <c r="A46">
        <v>93</v>
      </c>
      <c r="B46" t="s">
        <v>105</v>
      </c>
      <c r="C46" t="s">
        <v>108</v>
      </c>
      <c r="D46" t="s">
        <v>108</v>
      </c>
      <c r="E46">
        <v>21751755.739999998</v>
      </c>
      <c r="F46">
        <v>21751755.739999998</v>
      </c>
      <c r="H46">
        <v>1</v>
      </c>
    </row>
    <row r="47" spans="1:8" x14ac:dyDescent="0.2">
      <c r="A47">
        <v>93</v>
      </c>
      <c r="B47" t="s">
        <v>105</v>
      </c>
      <c r="C47" t="s">
        <v>108</v>
      </c>
      <c r="D47" t="s">
        <v>108</v>
      </c>
      <c r="E47">
        <v>17912428.822500002</v>
      </c>
      <c r="F47">
        <v>18051537.899999999</v>
      </c>
      <c r="H47">
        <v>4</v>
      </c>
    </row>
    <row r="48" spans="1:8" x14ac:dyDescent="0.2">
      <c r="A48">
        <v>4</v>
      </c>
      <c r="B48" t="s">
        <v>105</v>
      </c>
      <c r="C48" t="s">
        <v>107</v>
      </c>
      <c r="D48" t="s">
        <v>110</v>
      </c>
      <c r="E48">
        <v>9036000</v>
      </c>
      <c r="F48">
        <v>18949037.645714302</v>
      </c>
      <c r="G48">
        <v>7</v>
      </c>
    </row>
    <row r="49" spans="1:8" x14ac:dyDescent="0.2">
      <c r="A49">
        <v>4</v>
      </c>
      <c r="B49" t="s">
        <v>105</v>
      </c>
      <c r="C49" t="s">
        <v>107</v>
      </c>
      <c r="D49" t="s">
        <v>110</v>
      </c>
      <c r="E49">
        <v>6320500</v>
      </c>
      <c r="F49">
        <v>15947250</v>
      </c>
      <c r="G49">
        <v>4</v>
      </c>
    </row>
    <row r="50" spans="1:8" x14ac:dyDescent="0.2">
      <c r="A50">
        <v>87</v>
      </c>
      <c r="B50" t="s">
        <v>105</v>
      </c>
      <c r="C50" t="s">
        <v>107</v>
      </c>
      <c r="D50" t="s">
        <v>110</v>
      </c>
      <c r="E50">
        <v>9214000</v>
      </c>
      <c r="F50">
        <v>19262679</v>
      </c>
      <c r="G50">
        <v>1</v>
      </c>
    </row>
    <row r="51" spans="1:8" x14ac:dyDescent="0.2">
      <c r="A51">
        <v>93</v>
      </c>
      <c r="B51" t="s">
        <v>105</v>
      </c>
      <c r="C51" t="s">
        <v>107</v>
      </c>
      <c r="D51" t="s">
        <v>110</v>
      </c>
      <c r="E51">
        <v>9300000</v>
      </c>
      <c r="F51">
        <v>9500000</v>
      </c>
      <c r="G51">
        <v>1</v>
      </c>
    </row>
    <row r="52" spans="1:8" x14ac:dyDescent="0.2">
      <c r="A52">
        <v>93</v>
      </c>
      <c r="B52" t="s">
        <v>105</v>
      </c>
      <c r="C52" t="s">
        <v>107</v>
      </c>
      <c r="D52" t="s">
        <v>110</v>
      </c>
      <c r="E52">
        <v>9247000</v>
      </c>
      <c r="F52">
        <v>22189661.510000002</v>
      </c>
      <c r="G52">
        <v>1</v>
      </c>
    </row>
    <row r="53" spans="1:8" x14ac:dyDescent="0.2">
      <c r="A53">
        <v>93</v>
      </c>
      <c r="B53" t="s">
        <v>105</v>
      </c>
      <c r="C53" t="s">
        <v>107</v>
      </c>
      <c r="D53" t="s">
        <v>110</v>
      </c>
      <c r="E53">
        <v>21627916.469999999</v>
      </c>
      <c r="F53">
        <v>21627916.469999999</v>
      </c>
      <c r="H53">
        <v>1</v>
      </c>
    </row>
    <row r="54" spans="1:8" x14ac:dyDescent="0.2">
      <c r="A54">
        <v>22</v>
      </c>
      <c r="B54" t="s">
        <v>105</v>
      </c>
      <c r="C54" t="s">
        <v>107</v>
      </c>
      <c r="D54" t="s">
        <v>110</v>
      </c>
      <c r="E54">
        <v>9188000</v>
      </c>
      <c r="F54">
        <v>26188000</v>
      </c>
      <c r="G54">
        <v>1</v>
      </c>
    </row>
    <row r="55" spans="1:8" x14ac:dyDescent="0.2">
      <c r="A55">
        <v>4</v>
      </c>
      <c r="B55" t="s">
        <v>105</v>
      </c>
      <c r="C55" t="s">
        <v>107</v>
      </c>
      <c r="D55" t="s">
        <v>76</v>
      </c>
      <c r="E55">
        <v>9192500</v>
      </c>
      <c r="F55">
        <v>9600000</v>
      </c>
      <c r="G55">
        <v>2</v>
      </c>
    </row>
    <row r="56" spans="1:8" x14ac:dyDescent="0.2">
      <c r="A56">
        <v>4</v>
      </c>
      <c r="B56" t="s">
        <v>105</v>
      </c>
      <c r="C56" t="s">
        <v>107</v>
      </c>
      <c r="D56" t="s">
        <v>76</v>
      </c>
      <c r="E56">
        <v>8815900</v>
      </c>
      <c r="F56">
        <v>11493000.029999999</v>
      </c>
      <c r="G56">
        <v>10</v>
      </c>
    </row>
    <row r="57" spans="1:8" x14ac:dyDescent="0.2">
      <c r="A57">
        <v>4</v>
      </c>
      <c r="B57" t="s">
        <v>105</v>
      </c>
      <c r="C57" t="s">
        <v>107</v>
      </c>
      <c r="D57" t="s">
        <v>76</v>
      </c>
      <c r="E57">
        <v>20473912.483333301</v>
      </c>
      <c r="F57">
        <v>20473912.483333301</v>
      </c>
      <c r="H57">
        <v>3</v>
      </c>
    </row>
    <row r="58" spans="1:8" x14ac:dyDescent="0.2">
      <c r="A58">
        <v>28</v>
      </c>
      <c r="B58" t="s">
        <v>105</v>
      </c>
      <c r="C58" t="s">
        <v>107</v>
      </c>
      <c r="D58" t="s">
        <v>76</v>
      </c>
      <c r="E58">
        <v>9300000</v>
      </c>
      <c r="F58">
        <v>9622407.6999999993</v>
      </c>
      <c r="G58">
        <v>1</v>
      </c>
    </row>
    <row r="59" spans="1:8" x14ac:dyDescent="0.2">
      <c r="A59">
        <v>87</v>
      </c>
      <c r="B59" t="s">
        <v>105</v>
      </c>
      <c r="C59" t="s">
        <v>107</v>
      </c>
      <c r="D59" t="s">
        <v>76</v>
      </c>
      <c r="E59">
        <v>9300000</v>
      </c>
      <c r="F59">
        <v>9606024.2899999991</v>
      </c>
      <c r="G59">
        <v>1</v>
      </c>
    </row>
    <row r="60" spans="1:8" x14ac:dyDescent="0.2">
      <c r="A60">
        <v>93</v>
      </c>
      <c r="B60" t="s">
        <v>105</v>
      </c>
      <c r="C60" t="s">
        <v>107</v>
      </c>
      <c r="D60" t="s">
        <v>76</v>
      </c>
      <c r="E60">
        <v>9300000</v>
      </c>
      <c r="F60">
        <v>9550000</v>
      </c>
      <c r="G60">
        <v>1</v>
      </c>
    </row>
    <row r="61" spans="1:8" x14ac:dyDescent="0.2">
      <c r="A61">
        <v>93</v>
      </c>
      <c r="B61" t="s">
        <v>105</v>
      </c>
      <c r="C61" t="s">
        <v>107</v>
      </c>
      <c r="D61" t="s">
        <v>76</v>
      </c>
      <c r="E61">
        <v>17817334.885000002</v>
      </c>
      <c r="F61">
        <v>17850386.98</v>
      </c>
      <c r="H61">
        <v>2</v>
      </c>
    </row>
    <row r="62" spans="1:8" x14ac:dyDescent="0.2">
      <c r="A62">
        <v>93</v>
      </c>
      <c r="B62" t="s">
        <v>105</v>
      </c>
      <c r="C62" t="s">
        <v>107</v>
      </c>
      <c r="D62" t="s">
        <v>76</v>
      </c>
      <c r="E62">
        <v>18634694.998333301</v>
      </c>
      <c r="F62">
        <v>18741238.57</v>
      </c>
      <c r="H62">
        <v>6</v>
      </c>
    </row>
    <row r="63" spans="1:8" x14ac:dyDescent="0.2">
      <c r="A63">
        <v>4</v>
      </c>
      <c r="B63" t="s">
        <v>105</v>
      </c>
      <c r="C63" t="s">
        <v>107</v>
      </c>
      <c r="D63" t="s">
        <v>92</v>
      </c>
      <c r="E63">
        <v>10122000</v>
      </c>
      <c r="F63">
        <v>10503600</v>
      </c>
      <c r="G63">
        <v>5</v>
      </c>
    </row>
    <row r="64" spans="1:8" x14ac:dyDescent="0.2">
      <c r="A64">
        <v>4</v>
      </c>
      <c r="B64" t="s">
        <v>105</v>
      </c>
      <c r="C64" t="s">
        <v>107</v>
      </c>
      <c r="D64" t="s">
        <v>92</v>
      </c>
      <c r="E64">
        <v>9000000</v>
      </c>
      <c r="F64">
        <v>9357250</v>
      </c>
      <c r="G64">
        <v>4</v>
      </c>
    </row>
    <row r="65" spans="1:8" x14ac:dyDescent="0.2">
      <c r="A65">
        <v>4</v>
      </c>
      <c r="B65" t="s">
        <v>105</v>
      </c>
      <c r="C65" t="s">
        <v>107</v>
      </c>
      <c r="D65" t="s">
        <v>92</v>
      </c>
      <c r="E65">
        <v>20628426.175000001</v>
      </c>
      <c r="F65">
        <v>20650983.239999998</v>
      </c>
      <c r="H65">
        <v>2</v>
      </c>
    </row>
    <row r="66" spans="1:8" x14ac:dyDescent="0.2">
      <c r="A66">
        <v>87</v>
      </c>
      <c r="B66" t="s">
        <v>105</v>
      </c>
      <c r="C66" t="s">
        <v>107</v>
      </c>
      <c r="D66" t="s">
        <v>92</v>
      </c>
      <c r="E66">
        <v>9300000</v>
      </c>
      <c r="F66">
        <v>9606024.2899999991</v>
      </c>
      <c r="G66">
        <v>1</v>
      </c>
    </row>
    <row r="67" spans="1:8" x14ac:dyDescent="0.2">
      <c r="A67">
        <v>93</v>
      </c>
      <c r="B67" t="s">
        <v>105</v>
      </c>
      <c r="C67" t="s">
        <v>107</v>
      </c>
      <c r="D67" t="s">
        <v>92</v>
      </c>
      <c r="E67">
        <v>9300000</v>
      </c>
      <c r="F67">
        <v>9500000</v>
      </c>
      <c r="G67">
        <v>1</v>
      </c>
    </row>
    <row r="68" spans="1:8" x14ac:dyDescent="0.2">
      <c r="A68">
        <v>93</v>
      </c>
      <c r="B68" t="s">
        <v>105</v>
      </c>
      <c r="C68" t="s">
        <v>107</v>
      </c>
      <c r="D68" t="s">
        <v>92</v>
      </c>
      <c r="E68">
        <v>19302423.25</v>
      </c>
      <c r="F68">
        <v>19302423.25</v>
      </c>
      <c r="H68">
        <v>1</v>
      </c>
    </row>
    <row r="69" spans="1:8" x14ac:dyDescent="0.2">
      <c r="A69">
        <v>93</v>
      </c>
      <c r="B69" t="s">
        <v>105</v>
      </c>
      <c r="C69" t="s">
        <v>107</v>
      </c>
      <c r="D69" t="s">
        <v>92</v>
      </c>
      <c r="E69">
        <v>19912518.004999999</v>
      </c>
      <c r="F69">
        <v>19992200.559999999</v>
      </c>
      <c r="H69">
        <v>2</v>
      </c>
    </row>
    <row r="70" spans="1:8" x14ac:dyDescent="0.2">
      <c r="A70">
        <v>116</v>
      </c>
      <c r="B70" t="s">
        <v>105</v>
      </c>
      <c r="C70" t="s">
        <v>107</v>
      </c>
      <c r="D70" t="s">
        <v>92</v>
      </c>
      <c r="E70">
        <v>19465320.449999999</v>
      </c>
      <c r="F70">
        <v>19690640.899999999</v>
      </c>
      <c r="H70">
        <v>1</v>
      </c>
    </row>
    <row r="71" spans="1:8" x14ac:dyDescent="0.2">
      <c r="A71">
        <v>32</v>
      </c>
      <c r="B71" t="s">
        <v>105</v>
      </c>
      <c r="C71" t="s">
        <v>107</v>
      </c>
      <c r="D71" t="s">
        <v>92</v>
      </c>
      <c r="E71">
        <v>19133070.440000001</v>
      </c>
      <c r="F71">
        <v>19133070.440000001</v>
      </c>
      <c r="H71">
        <v>1</v>
      </c>
    </row>
    <row r="72" spans="1:8" x14ac:dyDescent="0.2">
      <c r="A72">
        <v>117</v>
      </c>
      <c r="B72" t="s">
        <v>105</v>
      </c>
      <c r="C72" t="s">
        <v>107</v>
      </c>
      <c r="D72" t="s">
        <v>92</v>
      </c>
      <c r="E72">
        <v>9290000</v>
      </c>
      <c r="F72">
        <v>9511293.75</v>
      </c>
      <c r="G72">
        <v>2</v>
      </c>
    </row>
    <row r="73" spans="1:8" x14ac:dyDescent="0.2">
      <c r="A73">
        <v>105</v>
      </c>
      <c r="B73" t="s">
        <v>105</v>
      </c>
      <c r="C73" t="s">
        <v>107</v>
      </c>
      <c r="D73" t="s">
        <v>92</v>
      </c>
      <c r="E73">
        <v>19277614.969999999</v>
      </c>
      <c r="F73">
        <v>19277614.969999999</v>
      </c>
      <c r="H73">
        <v>1</v>
      </c>
    </row>
    <row r="74" spans="1:8" x14ac:dyDescent="0.2">
      <c r="A74">
        <v>4</v>
      </c>
      <c r="B74" t="s">
        <v>74</v>
      </c>
      <c r="C74" t="s">
        <v>87</v>
      </c>
      <c r="D74" t="s">
        <v>98</v>
      </c>
      <c r="E74">
        <v>9300000</v>
      </c>
      <c r="F74">
        <v>9600000</v>
      </c>
      <c r="G74">
        <v>1</v>
      </c>
    </row>
    <row r="75" spans="1:8" x14ac:dyDescent="0.2">
      <c r="A75">
        <v>28</v>
      </c>
      <c r="B75" t="s">
        <v>74</v>
      </c>
      <c r="C75" t="s">
        <v>87</v>
      </c>
      <c r="D75" t="s">
        <v>98</v>
      </c>
      <c r="E75">
        <v>9024500</v>
      </c>
      <c r="F75">
        <v>10968025.380000001</v>
      </c>
      <c r="G75">
        <v>2</v>
      </c>
    </row>
    <row r="76" spans="1:8" x14ac:dyDescent="0.2">
      <c r="A76">
        <v>28</v>
      </c>
      <c r="B76" t="s">
        <v>74</v>
      </c>
      <c r="C76" t="s">
        <v>87</v>
      </c>
      <c r="D76" t="s">
        <v>98</v>
      </c>
      <c r="E76">
        <v>6975000</v>
      </c>
      <c r="F76">
        <v>9592933.1475000009</v>
      </c>
      <c r="G76">
        <v>4</v>
      </c>
    </row>
    <row r="77" spans="1:8" x14ac:dyDescent="0.2">
      <c r="A77">
        <v>87</v>
      </c>
      <c r="B77" t="s">
        <v>74</v>
      </c>
      <c r="C77" t="s">
        <v>87</v>
      </c>
      <c r="D77" t="s">
        <v>98</v>
      </c>
      <c r="E77">
        <v>9185000</v>
      </c>
      <c r="F77">
        <v>16902815.109999999</v>
      </c>
      <c r="G77">
        <v>2</v>
      </c>
    </row>
    <row r="78" spans="1:8" x14ac:dyDescent="0.2">
      <c r="A78">
        <v>88</v>
      </c>
      <c r="B78" t="s">
        <v>74</v>
      </c>
      <c r="C78" t="s">
        <v>87</v>
      </c>
      <c r="D78" t="s">
        <v>98</v>
      </c>
      <c r="E78">
        <v>9270000</v>
      </c>
      <c r="F78">
        <v>9658638.8249999993</v>
      </c>
      <c r="G78">
        <v>2</v>
      </c>
    </row>
    <row r="79" spans="1:8" x14ac:dyDescent="0.2">
      <c r="A79">
        <v>88</v>
      </c>
      <c r="B79" t="s">
        <v>74</v>
      </c>
      <c r="C79" t="s">
        <v>87</v>
      </c>
      <c r="D79" t="s">
        <v>98</v>
      </c>
      <c r="E79">
        <v>9958285.7142857108</v>
      </c>
      <c r="F79">
        <v>10323707.5585714</v>
      </c>
      <c r="G79">
        <v>7</v>
      </c>
    </row>
    <row r="80" spans="1:8" x14ac:dyDescent="0.2">
      <c r="A80">
        <v>88</v>
      </c>
      <c r="B80" t="s">
        <v>74</v>
      </c>
      <c r="C80" t="s">
        <v>87</v>
      </c>
      <c r="D80" t="s">
        <v>98</v>
      </c>
      <c r="E80">
        <v>19492978.225000001</v>
      </c>
      <c r="F80">
        <v>19655983.094999999</v>
      </c>
      <c r="H80">
        <v>2</v>
      </c>
    </row>
    <row r="81" spans="1:8" x14ac:dyDescent="0.2">
      <c r="A81">
        <v>96</v>
      </c>
      <c r="B81" t="s">
        <v>74</v>
      </c>
      <c r="C81" t="s">
        <v>87</v>
      </c>
      <c r="D81" t="s">
        <v>98</v>
      </c>
      <c r="E81">
        <v>7448000</v>
      </c>
      <c r="F81">
        <v>10072006.449999999</v>
      </c>
      <c r="G81">
        <v>1</v>
      </c>
    </row>
    <row r="82" spans="1:8" x14ac:dyDescent="0.2">
      <c r="A82">
        <v>105</v>
      </c>
      <c r="B82" t="s">
        <v>74</v>
      </c>
      <c r="C82" t="s">
        <v>87</v>
      </c>
      <c r="D82" t="s">
        <v>98</v>
      </c>
      <c r="E82">
        <v>9227000</v>
      </c>
      <c r="F82">
        <v>9599973.5399999991</v>
      </c>
      <c r="G82">
        <v>1</v>
      </c>
    </row>
    <row r="83" spans="1:8" x14ac:dyDescent="0.2">
      <c r="A83">
        <v>4</v>
      </c>
      <c r="B83" t="s">
        <v>11</v>
      </c>
      <c r="C83" t="s">
        <v>104</v>
      </c>
      <c r="D83" t="s">
        <v>517</v>
      </c>
      <c r="E83">
        <v>7699000</v>
      </c>
      <c r="F83">
        <v>9600000</v>
      </c>
      <c r="G83">
        <v>1</v>
      </c>
    </row>
    <row r="84" spans="1:8" x14ac:dyDescent="0.2">
      <c r="A84">
        <v>4</v>
      </c>
      <c r="B84" t="s">
        <v>11</v>
      </c>
      <c r="C84" t="s">
        <v>104</v>
      </c>
      <c r="D84" t="s">
        <v>517</v>
      </c>
      <c r="E84">
        <v>9300000</v>
      </c>
      <c r="F84">
        <v>9600000</v>
      </c>
      <c r="G84">
        <v>1</v>
      </c>
    </row>
    <row r="85" spans="1:8" x14ac:dyDescent="0.2">
      <c r="A85">
        <v>28</v>
      </c>
      <c r="B85" t="s">
        <v>11</v>
      </c>
      <c r="C85" t="s">
        <v>104</v>
      </c>
      <c r="D85" t="s">
        <v>517</v>
      </c>
      <c r="E85">
        <v>9300000</v>
      </c>
      <c r="F85">
        <v>9606025.0299999993</v>
      </c>
      <c r="G85">
        <v>1</v>
      </c>
    </row>
    <row r="86" spans="1:8" x14ac:dyDescent="0.2">
      <c r="A86">
        <v>116</v>
      </c>
      <c r="B86" t="s">
        <v>11</v>
      </c>
      <c r="C86" t="s">
        <v>104</v>
      </c>
      <c r="D86" t="s">
        <v>517</v>
      </c>
      <c r="E86">
        <v>14930148.82</v>
      </c>
      <c r="F86">
        <v>15160297.640000001</v>
      </c>
      <c r="H86">
        <v>1</v>
      </c>
    </row>
    <row r="87" spans="1:8" x14ac:dyDescent="0.2">
      <c r="A87">
        <v>117</v>
      </c>
      <c r="B87" t="s">
        <v>11</v>
      </c>
      <c r="C87" t="s">
        <v>104</v>
      </c>
      <c r="D87" t="s">
        <v>517</v>
      </c>
      <c r="E87">
        <v>9253500</v>
      </c>
      <c r="F87">
        <v>9511293.75</v>
      </c>
      <c r="G87">
        <v>2</v>
      </c>
    </row>
    <row r="88" spans="1:8" x14ac:dyDescent="0.2">
      <c r="A88">
        <v>28</v>
      </c>
      <c r="B88" t="s">
        <v>11</v>
      </c>
      <c r="C88" t="s">
        <v>518</v>
      </c>
      <c r="D88" t="s">
        <v>518</v>
      </c>
      <c r="E88">
        <v>9300000</v>
      </c>
      <c r="F88">
        <v>9606025.0299999993</v>
      </c>
      <c r="G88">
        <v>1</v>
      </c>
    </row>
    <row r="89" spans="1:8" x14ac:dyDescent="0.2">
      <c r="A89">
        <v>87</v>
      </c>
      <c r="B89" t="s">
        <v>11</v>
      </c>
      <c r="C89" t="s">
        <v>518</v>
      </c>
      <c r="D89" t="s">
        <v>518</v>
      </c>
      <c r="E89">
        <v>9300000</v>
      </c>
      <c r="F89">
        <v>9410581.6699999999</v>
      </c>
      <c r="G89">
        <v>2</v>
      </c>
    </row>
    <row r="90" spans="1:8" x14ac:dyDescent="0.2">
      <c r="A90">
        <v>93</v>
      </c>
      <c r="B90" t="s">
        <v>11</v>
      </c>
      <c r="C90" t="s">
        <v>518</v>
      </c>
      <c r="D90" t="s">
        <v>518</v>
      </c>
      <c r="E90">
        <v>9300000</v>
      </c>
      <c r="F90">
        <v>9550000</v>
      </c>
      <c r="G90">
        <v>1</v>
      </c>
    </row>
    <row r="91" spans="1:8" x14ac:dyDescent="0.2">
      <c r="A91">
        <v>27</v>
      </c>
      <c r="B91" t="s">
        <v>11</v>
      </c>
      <c r="C91" t="s">
        <v>518</v>
      </c>
      <c r="D91" t="s">
        <v>518</v>
      </c>
      <c r="E91">
        <v>8833000</v>
      </c>
      <c r="F91">
        <v>17854000</v>
      </c>
      <c r="G91">
        <v>1</v>
      </c>
    </row>
    <row r="92" spans="1:8" x14ac:dyDescent="0.2">
      <c r="A92">
        <v>117</v>
      </c>
      <c r="B92" t="s">
        <v>11</v>
      </c>
      <c r="C92" t="s">
        <v>518</v>
      </c>
      <c r="D92" t="s">
        <v>518</v>
      </c>
      <c r="E92">
        <v>9208000</v>
      </c>
      <c r="F92">
        <v>9511293.75</v>
      </c>
      <c r="G92">
        <v>1</v>
      </c>
    </row>
    <row r="93" spans="1:8" x14ac:dyDescent="0.2">
      <c r="A93">
        <v>121</v>
      </c>
      <c r="B93" t="s">
        <v>11</v>
      </c>
      <c r="C93" t="s">
        <v>518</v>
      </c>
      <c r="D93" t="s">
        <v>518</v>
      </c>
      <c r="E93">
        <v>9300000</v>
      </c>
      <c r="F93">
        <v>9645157.5</v>
      </c>
      <c r="G93">
        <v>1</v>
      </c>
    </row>
    <row r="94" spans="1:8" x14ac:dyDescent="0.2">
      <c r="A94">
        <v>105</v>
      </c>
      <c r="B94" t="s">
        <v>11</v>
      </c>
      <c r="C94" t="s">
        <v>518</v>
      </c>
      <c r="D94" t="s">
        <v>518</v>
      </c>
      <c r="E94">
        <v>9300000</v>
      </c>
      <c r="F94">
        <v>9599973.5399999991</v>
      </c>
      <c r="G94">
        <v>2</v>
      </c>
    </row>
    <row r="95" spans="1:8" x14ac:dyDescent="0.2">
      <c r="A95">
        <v>4</v>
      </c>
      <c r="B95" t="s">
        <v>13</v>
      </c>
      <c r="C95" t="s">
        <v>106</v>
      </c>
      <c r="D95" t="s">
        <v>524</v>
      </c>
      <c r="E95">
        <v>9262166.6666666698</v>
      </c>
      <c r="F95">
        <v>9857500</v>
      </c>
      <c r="G95">
        <v>12</v>
      </c>
    </row>
    <row r="96" spans="1:8" x14ac:dyDescent="0.2">
      <c r="A96">
        <v>4</v>
      </c>
      <c r="B96" t="s">
        <v>13</v>
      </c>
      <c r="C96" t="s">
        <v>106</v>
      </c>
      <c r="D96" t="s">
        <v>524</v>
      </c>
      <c r="E96">
        <v>9249000</v>
      </c>
      <c r="F96">
        <v>9600000</v>
      </c>
      <c r="G96">
        <v>4</v>
      </c>
    </row>
    <row r="97" spans="1:8" x14ac:dyDescent="0.2">
      <c r="A97">
        <v>14</v>
      </c>
      <c r="B97" t="s">
        <v>13</v>
      </c>
      <c r="C97" t="s">
        <v>106</v>
      </c>
      <c r="D97" t="s">
        <v>524</v>
      </c>
      <c r="E97">
        <v>20152761.300000001</v>
      </c>
      <c r="F97">
        <v>20203068.109999999</v>
      </c>
      <c r="H97">
        <v>2</v>
      </c>
    </row>
    <row r="98" spans="1:8" x14ac:dyDescent="0.2">
      <c r="A98">
        <v>14</v>
      </c>
      <c r="B98" t="s">
        <v>13</v>
      </c>
      <c r="C98" t="s">
        <v>106</v>
      </c>
      <c r="D98" t="s">
        <v>524</v>
      </c>
      <c r="E98">
        <v>25420317.23</v>
      </c>
      <c r="F98">
        <v>25600453.18</v>
      </c>
      <c r="H98">
        <v>1</v>
      </c>
    </row>
    <row r="99" spans="1:8" x14ac:dyDescent="0.2">
      <c r="A99">
        <v>28</v>
      </c>
      <c r="B99" t="s">
        <v>13</v>
      </c>
      <c r="C99" t="s">
        <v>106</v>
      </c>
      <c r="D99" t="s">
        <v>524</v>
      </c>
      <c r="E99">
        <v>9182000</v>
      </c>
      <c r="F99">
        <v>9604691.6300000008</v>
      </c>
      <c r="G99">
        <v>1</v>
      </c>
    </row>
    <row r="100" spans="1:8" x14ac:dyDescent="0.2">
      <c r="A100">
        <v>28</v>
      </c>
      <c r="B100" t="s">
        <v>13</v>
      </c>
      <c r="C100" t="s">
        <v>106</v>
      </c>
      <c r="D100" t="s">
        <v>524</v>
      </c>
      <c r="E100">
        <v>9300000</v>
      </c>
      <c r="F100">
        <v>9571842.5299999993</v>
      </c>
      <c r="G100">
        <v>1</v>
      </c>
    </row>
    <row r="101" spans="1:8" x14ac:dyDescent="0.2">
      <c r="A101">
        <v>87</v>
      </c>
      <c r="B101" t="s">
        <v>13</v>
      </c>
      <c r="C101" t="s">
        <v>106</v>
      </c>
      <c r="D101" t="s">
        <v>524</v>
      </c>
      <c r="E101">
        <v>27343096.25</v>
      </c>
      <c r="F101">
        <v>27490137.5</v>
      </c>
      <c r="H101">
        <v>1</v>
      </c>
    </row>
    <row r="102" spans="1:8" x14ac:dyDescent="0.2">
      <c r="A102">
        <v>93</v>
      </c>
      <c r="B102" t="s">
        <v>13</v>
      </c>
      <c r="C102" t="s">
        <v>106</v>
      </c>
      <c r="D102" t="s">
        <v>524</v>
      </c>
      <c r="E102">
        <v>7028000</v>
      </c>
      <c r="F102">
        <v>30550000</v>
      </c>
      <c r="G102">
        <v>1</v>
      </c>
    </row>
    <row r="103" spans="1:8" x14ac:dyDescent="0.2">
      <c r="A103">
        <v>93</v>
      </c>
      <c r="B103" t="s">
        <v>13</v>
      </c>
      <c r="C103" t="s">
        <v>106</v>
      </c>
      <c r="D103" t="s">
        <v>524</v>
      </c>
      <c r="E103">
        <v>10823333.3333333</v>
      </c>
      <c r="F103">
        <v>13583333.3333333</v>
      </c>
      <c r="G103">
        <v>3</v>
      </c>
    </row>
    <row r="104" spans="1:8" x14ac:dyDescent="0.2">
      <c r="A104">
        <v>93</v>
      </c>
      <c r="B104" t="s">
        <v>13</v>
      </c>
      <c r="C104" t="s">
        <v>106</v>
      </c>
      <c r="D104" t="s">
        <v>524</v>
      </c>
      <c r="E104">
        <v>16904137.23</v>
      </c>
      <c r="F104">
        <v>17075702.844999999</v>
      </c>
      <c r="H104">
        <v>2</v>
      </c>
    </row>
    <row r="105" spans="1:8" x14ac:dyDescent="0.2">
      <c r="A105">
        <v>93</v>
      </c>
      <c r="B105" t="s">
        <v>13</v>
      </c>
      <c r="C105" t="s">
        <v>106</v>
      </c>
      <c r="D105" t="s">
        <v>524</v>
      </c>
      <c r="E105">
        <v>19626593.313333299</v>
      </c>
      <c r="F105">
        <v>19704161.510000002</v>
      </c>
      <c r="H105">
        <v>6</v>
      </c>
    </row>
    <row r="106" spans="1:8" x14ac:dyDescent="0.2">
      <c r="A106">
        <v>32</v>
      </c>
      <c r="B106" t="s">
        <v>13</v>
      </c>
      <c r="C106" t="s">
        <v>106</v>
      </c>
      <c r="D106" t="s">
        <v>524</v>
      </c>
      <c r="E106">
        <v>9300000</v>
      </c>
      <c r="F106">
        <v>9586264.25</v>
      </c>
      <c r="G106">
        <v>2</v>
      </c>
    </row>
    <row r="107" spans="1:8" x14ac:dyDescent="0.2">
      <c r="A107">
        <v>32</v>
      </c>
      <c r="B107" t="s">
        <v>13</v>
      </c>
      <c r="C107" t="s">
        <v>106</v>
      </c>
      <c r="D107" t="s">
        <v>524</v>
      </c>
      <c r="E107">
        <v>9158333.3333333302</v>
      </c>
      <c r="F107">
        <v>11281244.5</v>
      </c>
      <c r="G107">
        <v>3</v>
      </c>
    </row>
    <row r="108" spans="1:8" x14ac:dyDescent="0.2">
      <c r="A108">
        <v>101</v>
      </c>
      <c r="B108" t="s">
        <v>13</v>
      </c>
      <c r="C108" t="s">
        <v>106</v>
      </c>
      <c r="D108" t="s">
        <v>524</v>
      </c>
      <c r="E108">
        <v>9300000</v>
      </c>
      <c r="F108">
        <v>9557000</v>
      </c>
      <c r="G108">
        <v>1</v>
      </c>
    </row>
    <row r="109" spans="1:8" x14ac:dyDescent="0.2">
      <c r="A109">
        <v>22</v>
      </c>
      <c r="B109" t="s">
        <v>13</v>
      </c>
      <c r="C109" t="s">
        <v>106</v>
      </c>
      <c r="D109" t="s">
        <v>524</v>
      </c>
      <c r="E109">
        <v>9267000</v>
      </c>
      <c r="F109">
        <v>13571000</v>
      </c>
      <c r="G109">
        <v>1</v>
      </c>
    </row>
    <row r="110" spans="1:8" x14ac:dyDescent="0.2">
      <c r="A110">
        <v>96</v>
      </c>
      <c r="B110" t="s">
        <v>13</v>
      </c>
      <c r="C110" t="s">
        <v>106</v>
      </c>
      <c r="D110" t="s">
        <v>524</v>
      </c>
      <c r="E110">
        <v>9300000</v>
      </c>
      <c r="F110">
        <v>9706302.7550000008</v>
      </c>
      <c r="G110">
        <v>2</v>
      </c>
    </row>
    <row r="111" spans="1:8" x14ac:dyDescent="0.2">
      <c r="A111">
        <v>93</v>
      </c>
      <c r="B111" t="s">
        <v>11</v>
      </c>
      <c r="C111" t="s">
        <v>83</v>
      </c>
      <c r="D111" t="s">
        <v>543</v>
      </c>
      <c r="E111">
        <v>8539000</v>
      </c>
      <c r="F111">
        <v>14789435.560000001</v>
      </c>
      <c r="G111">
        <v>1</v>
      </c>
    </row>
    <row r="112" spans="1:8" x14ac:dyDescent="0.2">
      <c r="A112">
        <v>93</v>
      </c>
      <c r="B112" t="s">
        <v>11</v>
      </c>
      <c r="C112" t="s">
        <v>104</v>
      </c>
      <c r="D112" t="s">
        <v>543</v>
      </c>
      <c r="E112">
        <v>9260000</v>
      </c>
      <c r="F112">
        <v>12988960.99</v>
      </c>
      <c r="G112">
        <v>1</v>
      </c>
    </row>
    <row r="113" spans="1:8" x14ac:dyDescent="0.2">
      <c r="A113">
        <v>93</v>
      </c>
      <c r="B113" t="s">
        <v>11</v>
      </c>
      <c r="C113" t="s">
        <v>104</v>
      </c>
      <c r="D113" t="s">
        <v>543</v>
      </c>
      <c r="E113">
        <v>9247000</v>
      </c>
      <c r="F113">
        <v>9600000</v>
      </c>
      <c r="G113">
        <v>1</v>
      </c>
    </row>
    <row r="114" spans="1:8" x14ac:dyDescent="0.2">
      <c r="A114">
        <v>32</v>
      </c>
      <c r="B114" t="s">
        <v>11</v>
      </c>
      <c r="C114" t="s">
        <v>104</v>
      </c>
      <c r="D114" t="s">
        <v>543</v>
      </c>
      <c r="E114">
        <v>13950000</v>
      </c>
      <c r="F114">
        <v>14362517</v>
      </c>
      <c r="G114">
        <v>1</v>
      </c>
    </row>
    <row r="115" spans="1:8" x14ac:dyDescent="0.2">
      <c r="A115">
        <v>117</v>
      </c>
      <c r="B115" t="s">
        <v>11</v>
      </c>
      <c r="C115" t="s">
        <v>104</v>
      </c>
      <c r="D115" t="s">
        <v>543</v>
      </c>
      <c r="E115">
        <v>9234000</v>
      </c>
      <c r="F115">
        <v>9511293.75</v>
      </c>
      <c r="G115">
        <v>1</v>
      </c>
    </row>
    <row r="116" spans="1:8" x14ac:dyDescent="0.2">
      <c r="A116">
        <v>117</v>
      </c>
      <c r="B116" t="s">
        <v>11</v>
      </c>
      <c r="C116" t="s">
        <v>104</v>
      </c>
      <c r="D116" t="s">
        <v>543</v>
      </c>
      <c r="E116">
        <v>9267000</v>
      </c>
      <c r="F116">
        <v>9511293.75</v>
      </c>
      <c r="G116">
        <v>1</v>
      </c>
    </row>
    <row r="117" spans="1:8" x14ac:dyDescent="0.2">
      <c r="A117">
        <v>93</v>
      </c>
      <c r="B117" t="s">
        <v>74</v>
      </c>
      <c r="C117" t="s">
        <v>747</v>
      </c>
      <c r="D117" t="s">
        <v>543</v>
      </c>
      <c r="E117">
        <v>8917000</v>
      </c>
      <c r="F117">
        <v>35400000</v>
      </c>
      <c r="G117">
        <v>1</v>
      </c>
    </row>
    <row r="118" spans="1:8" x14ac:dyDescent="0.2">
      <c r="A118">
        <v>116</v>
      </c>
      <c r="B118" t="s">
        <v>11</v>
      </c>
      <c r="C118" t="s">
        <v>11</v>
      </c>
      <c r="D118" t="s">
        <v>543</v>
      </c>
      <c r="E118">
        <v>9300000</v>
      </c>
      <c r="F118">
        <v>9466708.0800000001</v>
      </c>
      <c r="G118">
        <v>1</v>
      </c>
    </row>
    <row r="119" spans="1:8" x14ac:dyDescent="0.2">
      <c r="A119">
        <v>117</v>
      </c>
      <c r="B119" t="s">
        <v>12</v>
      </c>
      <c r="C119" t="s">
        <v>878</v>
      </c>
      <c r="D119" t="s">
        <v>543</v>
      </c>
      <c r="E119">
        <v>9300000</v>
      </c>
      <c r="F119">
        <v>9511293.75</v>
      </c>
      <c r="G119">
        <v>1</v>
      </c>
    </row>
    <row r="120" spans="1:8" x14ac:dyDescent="0.2">
      <c r="A120">
        <v>92</v>
      </c>
      <c r="B120" t="s">
        <v>103</v>
      </c>
      <c r="C120" t="s">
        <v>931</v>
      </c>
      <c r="D120" t="s">
        <v>543</v>
      </c>
      <c r="E120">
        <v>9300000</v>
      </c>
      <c r="F120">
        <v>9523000</v>
      </c>
      <c r="G120">
        <v>1</v>
      </c>
    </row>
    <row r="121" spans="1:8" x14ac:dyDescent="0.2">
      <c r="A121">
        <v>88</v>
      </c>
      <c r="B121" t="s">
        <v>103</v>
      </c>
      <c r="C121" t="s">
        <v>982</v>
      </c>
      <c r="D121" t="s">
        <v>543</v>
      </c>
      <c r="E121">
        <v>14321328.35</v>
      </c>
      <c r="F121">
        <v>14459040.5</v>
      </c>
      <c r="H121">
        <v>1</v>
      </c>
    </row>
    <row r="122" spans="1:8" x14ac:dyDescent="0.2">
      <c r="A122">
        <v>4</v>
      </c>
      <c r="B122" t="s">
        <v>74</v>
      </c>
      <c r="C122" t="s">
        <v>97</v>
      </c>
      <c r="D122" t="s">
        <v>598</v>
      </c>
      <c r="E122">
        <v>9260000</v>
      </c>
      <c r="F122">
        <v>9600000</v>
      </c>
      <c r="G122">
        <v>1</v>
      </c>
    </row>
    <row r="123" spans="1:8" x14ac:dyDescent="0.2">
      <c r="A123">
        <v>4</v>
      </c>
      <c r="B123" t="s">
        <v>74</v>
      </c>
      <c r="C123" t="s">
        <v>97</v>
      </c>
      <c r="D123" t="s">
        <v>598</v>
      </c>
      <c r="E123">
        <v>8020750</v>
      </c>
      <c r="F123">
        <v>11960631.045</v>
      </c>
      <c r="G123">
        <v>4</v>
      </c>
    </row>
    <row r="124" spans="1:8" x14ac:dyDescent="0.2">
      <c r="A124">
        <v>4</v>
      </c>
      <c r="B124" t="s">
        <v>74</v>
      </c>
      <c r="C124" t="s">
        <v>97</v>
      </c>
      <c r="D124" t="s">
        <v>598</v>
      </c>
      <c r="E124">
        <v>21128059.75</v>
      </c>
      <c r="F124">
        <v>21128059.75</v>
      </c>
      <c r="H124">
        <v>1</v>
      </c>
    </row>
    <row r="125" spans="1:8" x14ac:dyDescent="0.2">
      <c r="A125">
        <v>28</v>
      </c>
      <c r="B125" t="s">
        <v>74</v>
      </c>
      <c r="C125" t="s">
        <v>97</v>
      </c>
      <c r="D125" t="s">
        <v>598</v>
      </c>
      <c r="E125">
        <v>9300000</v>
      </c>
      <c r="F125">
        <v>9571842.5299999993</v>
      </c>
      <c r="G125">
        <v>1</v>
      </c>
    </row>
    <row r="126" spans="1:8" x14ac:dyDescent="0.2">
      <c r="A126">
        <v>87</v>
      </c>
      <c r="B126" t="s">
        <v>74</v>
      </c>
      <c r="C126" t="s">
        <v>97</v>
      </c>
      <c r="D126" t="s">
        <v>598</v>
      </c>
      <c r="E126">
        <v>9300000</v>
      </c>
      <c r="F126">
        <v>9410581.6999999993</v>
      </c>
      <c r="G126">
        <v>1</v>
      </c>
    </row>
    <row r="127" spans="1:8" x14ac:dyDescent="0.2">
      <c r="A127">
        <v>93</v>
      </c>
      <c r="B127" t="s">
        <v>74</v>
      </c>
      <c r="C127" t="s">
        <v>97</v>
      </c>
      <c r="D127" t="s">
        <v>598</v>
      </c>
      <c r="E127">
        <v>9085000</v>
      </c>
      <c r="F127">
        <v>24150000</v>
      </c>
      <c r="G127">
        <v>1</v>
      </c>
    </row>
    <row r="128" spans="1:8" x14ac:dyDescent="0.2">
      <c r="A128">
        <v>88</v>
      </c>
      <c r="B128" t="s">
        <v>74</v>
      </c>
      <c r="C128" t="s">
        <v>97</v>
      </c>
      <c r="D128" t="s">
        <v>598</v>
      </c>
      <c r="E128">
        <v>11625000</v>
      </c>
      <c r="F128">
        <v>12200049.845000001</v>
      </c>
      <c r="G128">
        <v>2</v>
      </c>
    </row>
    <row r="129" spans="1:8" x14ac:dyDescent="0.2">
      <c r="A129">
        <v>88</v>
      </c>
      <c r="B129" t="s">
        <v>74</v>
      </c>
      <c r="C129" t="s">
        <v>97</v>
      </c>
      <c r="D129" t="s">
        <v>598</v>
      </c>
      <c r="E129">
        <v>9300000</v>
      </c>
      <c r="F129">
        <v>9709426.5099999998</v>
      </c>
      <c r="G129">
        <v>1</v>
      </c>
    </row>
    <row r="130" spans="1:8" x14ac:dyDescent="0.2">
      <c r="A130">
        <v>88</v>
      </c>
      <c r="B130" t="s">
        <v>74</v>
      </c>
      <c r="C130" t="s">
        <v>97</v>
      </c>
      <c r="D130" t="s">
        <v>598</v>
      </c>
      <c r="E130">
        <v>20787241.052499998</v>
      </c>
      <c r="F130">
        <v>20930831.2225</v>
      </c>
      <c r="H130">
        <v>4</v>
      </c>
    </row>
    <row r="131" spans="1:8" x14ac:dyDescent="0.2">
      <c r="A131">
        <v>88</v>
      </c>
      <c r="B131" t="s">
        <v>74</v>
      </c>
      <c r="C131" t="s">
        <v>97</v>
      </c>
      <c r="D131" t="s">
        <v>598</v>
      </c>
      <c r="E131">
        <v>20326855.75</v>
      </c>
      <c r="F131">
        <v>20355739.504999999</v>
      </c>
      <c r="H131">
        <v>2</v>
      </c>
    </row>
    <row r="132" spans="1:8" x14ac:dyDescent="0.2">
      <c r="A132">
        <v>105</v>
      </c>
      <c r="B132" t="s">
        <v>74</v>
      </c>
      <c r="C132" t="s">
        <v>97</v>
      </c>
      <c r="D132" t="s">
        <v>598</v>
      </c>
      <c r="E132">
        <v>9263500</v>
      </c>
      <c r="F132">
        <v>9599973.5399999991</v>
      </c>
      <c r="G132">
        <v>2</v>
      </c>
    </row>
    <row r="133" spans="1:8" x14ac:dyDescent="0.2">
      <c r="A133">
        <v>4</v>
      </c>
      <c r="B133" t="s">
        <v>105</v>
      </c>
      <c r="C133" t="s">
        <v>108</v>
      </c>
      <c r="D133" t="s">
        <v>607</v>
      </c>
      <c r="E133">
        <v>9263500</v>
      </c>
      <c r="F133">
        <v>9600000</v>
      </c>
      <c r="G133">
        <v>2</v>
      </c>
    </row>
    <row r="134" spans="1:8" x14ac:dyDescent="0.2">
      <c r="A134">
        <v>4</v>
      </c>
      <c r="B134" t="s">
        <v>105</v>
      </c>
      <c r="C134" t="s">
        <v>108</v>
      </c>
      <c r="D134" t="s">
        <v>607</v>
      </c>
      <c r="E134">
        <v>9300000</v>
      </c>
      <c r="F134">
        <v>9600000</v>
      </c>
      <c r="G134">
        <v>3</v>
      </c>
    </row>
    <row r="135" spans="1:8" x14ac:dyDescent="0.2">
      <c r="A135">
        <v>93</v>
      </c>
      <c r="B135" t="s">
        <v>105</v>
      </c>
      <c r="C135" t="s">
        <v>108</v>
      </c>
      <c r="D135" t="s">
        <v>607</v>
      </c>
      <c r="E135">
        <v>9299500</v>
      </c>
      <c r="F135">
        <v>9599977.5950000007</v>
      </c>
      <c r="G135">
        <v>2</v>
      </c>
    </row>
    <row r="136" spans="1:8" x14ac:dyDescent="0.2">
      <c r="A136">
        <v>93</v>
      </c>
      <c r="B136" t="s">
        <v>105</v>
      </c>
      <c r="C136" t="s">
        <v>108</v>
      </c>
      <c r="D136" t="s">
        <v>607</v>
      </c>
      <c r="E136">
        <v>21354209.129999999</v>
      </c>
      <c r="F136">
        <v>21420787.920000002</v>
      </c>
      <c r="H136">
        <v>1</v>
      </c>
    </row>
    <row r="137" spans="1:8" x14ac:dyDescent="0.2">
      <c r="A137">
        <v>28</v>
      </c>
      <c r="B137" t="s">
        <v>13</v>
      </c>
      <c r="C137" t="s">
        <v>106</v>
      </c>
      <c r="D137" t="s">
        <v>616</v>
      </c>
      <c r="E137">
        <v>9286000</v>
      </c>
      <c r="F137">
        <v>9605866.8300000001</v>
      </c>
      <c r="G137">
        <v>1</v>
      </c>
    </row>
    <row r="138" spans="1:8" x14ac:dyDescent="0.2">
      <c r="A138">
        <v>28</v>
      </c>
      <c r="B138" t="s">
        <v>13</v>
      </c>
      <c r="C138" t="s">
        <v>106</v>
      </c>
      <c r="D138" t="s">
        <v>616</v>
      </c>
      <c r="E138">
        <v>9300000</v>
      </c>
      <c r="F138">
        <v>9606025.0299999993</v>
      </c>
      <c r="G138">
        <v>1</v>
      </c>
    </row>
    <row r="139" spans="1:8" x14ac:dyDescent="0.2">
      <c r="A139">
        <v>87</v>
      </c>
      <c r="B139" t="s">
        <v>13</v>
      </c>
      <c r="C139" t="s">
        <v>106</v>
      </c>
      <c r="D139" t="s">
        <v>616</v>
      </c>
      <c r="E139">
        <v>9300000</v>
      </c>
      <c r="F139">
        <v>9606024.2899999991</v>
      </c>
      <c r="G139">
        <v>1</v>
      </c>
    </row>
    <row r="140" spans="1:8" x14ac:dyDescent="0.2">
      <c r="A140">
        <v>93</v>
      </c>
      <c r="B140" t="s">
        <v>13</v>
      </c>
      <c r="C140" t="s">
        <v>106</v>
      </c>
      <c r="D140" t="s">
        <v>616</v>
      </c>
      <c r="E140">
        <v>7888500</v>
      </c>
      <c r="F140">
        <v>29136633.055</v>
      </c>
      <c r="G140">
        <v>2</v>
      </c>
    </row>
    <row r="141" spans="1:8" x14ac:dyDescent="0.2">
      <c r="A141">
        <v>93</v>
      </c>
      <c r="B141" t="s">
        <v>13</v>
      </c>
      <c r="C141" t="s">
        <v>106</v>
      </c>
      <c r="D141" t="s">
        <v>616</v>
      </c>
      <c r="E141">
        <v>9139333.3333333302</v>
      </c>
      <c r="F141">
        <v>15647500</v>
      </c>
      <c r="G141">
        <v>6</v>
      </c>
    </row>
    <row r="142" spans="1:8" x14ac:dyDescent="0.2">
      <c r="A142">
        <v>93</v>
      </c>
      <c r="B142" t="s">
        <v>13</v>
      </c>
      <c r="C142" t="s">
        <v>106</v>
      </c>
      <c r="D142" t="s">
        <v>616</v>
      </c>
      <c r="E142">
        <v>20470563.120000001</v>
      </c>
      <c r="F142">
        <v>20541520.510000002</v>
      </c>
      <c r="H142">
        <v>1</v>
      </c>
    </row>
    <row r="143" spans="1:8" x14ac:dyDescent="0.2">
      <c r="A143">
        <v>93</v>
      </c>
      <c r="B143" t="s">
        <v>13</v>
      </c>
      <c r="C143" t="s">
        <v>106</v>
      </c>
      <c r="D143" t="s">
        <v>616</v>
      </c>
      <c r="E143">
        <v>14705776.75</v>
      </c>
      <c r="F143">
        <v>14843753.5</v>
      </c>
      <c r="H143">
        <v>2</v>
      </c>
    </row>
    <row r="144" spans="1:8" x14ac:dyDescent="0.2">
      <c r="A144">
        <v>32</v>
      </c>
      <c r="B144" t="s">
        <v>13</v>
      </c>
      <c r="C144" t="s">
        <v>106</v>
      </c>
      <c r="D144" t="s">
        <v>616</v>
      </c>
      <c r="E144">
        <v>9300000</v>
      </c>
      <c r="F144">
        <v>9586264.25</v>
      </c>
      <c r="G144">
        <v>1</v>
      </c>
    </row>
    <row r="145" spans="1:8" x14ac:dyDescent="0.2">
      <c r="A145">
        <v>14</v>
      </c>
      <c r="B145" t="s">
        <v>103</v>
      </c>
      <c r="C145" t="s">
        <v>653</v>
      </c>
      <c r="D145" t="s">
        <v>654</v>
      </c>
      <c r="E145">
        <v>22594662.640000001</v>
      </c>
      <c r="F145">
        <v>22594662.640000001</v>
      </c>
      <c r="H145">
        <v>1</v>
      </c>
    </row>
    <row r="146" spans="1:8" x14ac:dyDescent="0.2">
      <c r="A146">
        <v>14</v>
      </c>
      <c r="B146" t="s">
        <v>103</v>
      </c>
      <c r="C146" t="s">
        <v>653</v>
      </c>
      <c r="D146" t="s">
        <v>654</v>
      </c>
      <c r="E146">
        <v>16475769.949999999</v>
      </c>
      <c r="F146">
        <v>16668477.48</v>
      </c>
      <c r="H146">
        <v>1</v>
      </c>
    </row>
    <row r="147" spans="1:8" x14ac:dyDescent="0.2">
      <c r="A147">
        <v>93</v>
      </c>
      <c r="B147" t="s">
        <v>103</v>
      </c>
      <c r="C147" t="s">
        <v>653</v>
      </c>
      <c r="D147" t="s">
        <v>654</v>
      </c>
      <c r="E147">
        <v>24089133.5</v>
      </c>
      <c r="F147">
        <v>24089133.5</v>
      </c>
      <c r="H147">
        <v>1</v>
      </c>
    </row>
    <row r="148" spans="1:8" x14ac:dyDescent="0.2">
      <c r="A148">
        <v>27</v>
      </c>
      <c r="B148" t="s">
        <v>103</v>
      </c>
      <c r="C148" t="s">
        <v>653</v>
      </c>
      <c r="D148" t="s">
        <v>654</v>
      </c>
      <c r="E148">
        <v>6902000</v>
      </c>
      <c r="F148">
        <v>50715000</v>
      </c>
      <c r="G148">
        <v>1</v>
      </c>
    </row>
    <row r="149" spans="1:8" x14ac:dyDescent="0.2">
      <c r="A149">
        <v>4</v>
      </c>
      <c r="B149" t="s">
        <v>11</v>
      </c>
      <c r="C149" t="s">
        <v>95</v>
      </c>
      <c r="D149" t="s">
        <v>655</v>
      </c>
      <c r="E149">
        <v>9094666.6666666698</v>
      </c>
      <c r="F149">
        <v>16641000</v>
      </c>
      <c r="G149">
        <v>3</v>
      </c>
    </row>
    <row r="150" spans="1:8" x14ac:dyDescent="0.2">
      <c r="A150">
        <v>4</v>
      </c>
      <c r="B150" t="s">
        <v>11</v>
      </c>
      <c r="C150" t="s">
        <v>95</v>
      </c>
      <c r="D150" t="s">
        <v>655</v>
      </c>
      <c r="E150">
        <v>8791000</v>
      </c>
      <c r="F150">
        <v>24291000</v>
      </c>
      <c r="G150">
        <v>1</v>
      </c>
    </row>
    <row r="151" spans="1:8" x14ac:dyDescent="0.2">
      <c r="A151">
        <v>93</v>
      </c>
      <c r="B151" t="s">
        <v>11</v>
      </c>
      <c r="C151" t="s">
        <v>95</v>
      </c>
      <c r="D151" t="s">
        <v>655</v>
      </c>
      <c r="E151">
        <v>6272000</v>
      </c>
      <c r="F151">
        <v>29503380.449999999</v>
      </c>
      <c r="G151">
        <v>1</v>
      </c>
    </row>
    <row r="152" spans="1:8" x14ac:dyDescent="0.2">
      <c r="A152">
        <v>93</v>
      </c>
      <c r="B152" t="s">
        <v>11</v>
      </c>
      <c r="C152" t="s">
        <v>95</v>
      </c>
      <c r="D152" t="s">
        <v>655</v>
      </c>
      <c r="E152">
        <v>6927250</v>
      </c>
      <c r="F152">
        <v>14026198.699999999</v>
      </c>
      <c r="G152">
        <v>4</v>
      </c>
    </row>
    <row r="153" spans="1:8" x14ac:dyDescent="0.2">
      <c r="A153">
        <v>96</v>
      </c>
      <c r="B153" t="s">
        <v>11</v>
      </c>
      <c r="C153" t="s">
        <v>95</v>
      </c>
      <c r="D153" t="s">
        <v>655</v>
      </c>
      <c r="E153">
        <v>17821025.579999998</v>
      </c>
      <c r="F153">
        <v>17884472.870000001</v>
      </c>
      <c r="H153">
        <v>1</v>
      </c>
    </row>
    <row r="154" spans="1:8" x14ac:dyDescent="0.2">
      <c r="A154">
        <v>4</v>
      </c>
      <c r="B154" t="s">
        <v>12</v>
      </c>
      <c r="C154" t="s">
        <v>85</v>
      </c>
      <c r="D154" t="s">
        <v>85</v>
      </c>
      <c r="E154">
        <v>9300000</v>
      </c>
      <c r="F154">
        <v>9600000</v>
      </c>
      <c r="G154">
        <v>2</v>
      </c>
    </row>
    <row r="155" spans="1:8" x14ac:dyDescent="0.2">
      <c r="A155">
        <v>93</v>
      </c>
      <c r="B155" t="s">
        <v>12</v>
      </c>
      <c r="C155" t="s">
        <v>85</v>
      </c>
      <c r="D155" t="s">
        <v>85</v>
      </c>
      <c r="E155">
        <v>22667656.699999999</v>
      </c>
      <c r="F155">
        <v>22667656.699999999</v>
      </c>
      <c r="H155">
        <v>1</v>
      </c>
    </row>
    <row r="156" spans="1:8" x14ac:dyDescent="0.2">
      <c r="A156">
        <v>4</v>
      </c>
      <c r="B156" t="s">
        <v>105</v>
      </c>
      <c r="C156" t="s">
        <v>509</v>
      </c>
      <c r="D156" t="s">
        <v>663</v>
      </c>
      <c r="E156">
        <v>9293000</v>
      </c>
      <c r="F156">
        <v>9600000</v>
      </c>
      <c r="G156">
        <v>1</v>
      </c>
    </row>
    <row r="157" spans="1:8" x14ac:dyDescent="0.2">
      <c r="A157">
        <v>4</v>
      </c>
      <c r="B157" t="s">
        <v>105</v>
      </c>
      <c r="C157" t="s">
        <v>509</v>
      </c>
      <c r="D157" t="s">
        <v>663</v>
      </c>
      <c r="E157">
        <v>13950000</v>
      </c>
      <c r="F157">
        <v>14250000</v>
      </c>
      <c r="G157">
        <v>1</v>
      </c>
    </row>
    <row r="158" spans="1:8" x14ac:dyDescent="0.2">
      <c r="A158">
        <v>4</v>
      </c>
      <c r="B158" t="s">
        <v>105</v>
      </c>
      <c r="C158" t="s">
        <v>509</v>
      </c>
      <c r="D158" t="s">
        <v>663</v>
      </c>
      <c r="E158">
        <v>9300000</v>
      </c>
      <c r="F158">
        <v>9600000</v>
      </c>
      <c r="H158">
        <v>1</v>
      </c>
    </row>
    <row r="159" spans="1:8" x14ac:dyDescent="0.2">
      <c r="A159">
        <v>93</v>
      </c>
      <c r="B159" t="s">
        <v>105</v>
      </c>
      <c r="C159" t="s">
        <v>509</v>
      </c>
      <c r="D159" t="s">
        <v>663</v>
      </c>
      <c r="E159">
        <v>9221000</v>
      </c>
      <c r="F159">
        <v>14070000</v>
      </c>
      <c r="G159">
        <v>1</v>
      </c>
    </row>
    <row r="160" spans="1:8" x14ac:dyDescent="0.2">
      <c r="A160">
        <v>93</v>
      </c>
      <c r="B160" t="s">
        <v>105</v>
      </c>
      <c r="C160" t="s">
        <v>509</v>
      </c>
      <c r="D160" t="s">
        <v>663</v>
      </c>
      <c r="E160">
        <v>22490580.809999999</v>
      </c>
      <c r="F160">
        <v>22490580.809999999</v>
      </c>
      <c r="H160">
        <v>1</v>
      </c>
    </row>
    <row r="161" spans="1:8" x14ac:dyDescent="0.2">
      <c r="A161">
        <v>96</v>
      </c>
      <c r="B161" t="s">
        <v>105</v>
      </c>
      <c r="C161" t="s">
        <v>509</v>
      </c>
      <c r="D161" t="s">
        <v>663</v>
      </c>
      <c r="E161">
        <v>9300000</v>
      </c>
      <c r="F161">
        <v>9932686.8499999996</v>
      </c>
      <c r="G161">
        <v>1</v>
      </c>
    </row>
    <row r="162" spans="1:8" x14ac:dyDescent="0.2">
      <c r="A162">
        <v>121</v>
      </c>
      <c r="B162" t="s">
        <v>105</v>
      </c>
      <c r="C162" t="s">
        <v>509</v>
      </c>
      <c r="D162" t="s">
        <v>663</v>
      </c>
      <c r="E162">
        <v>14963346.279999999</v>
      </c>
      <c r="F162">
        <v>15101923.26</v>
      </c>
      <c r="H162">
        <v>1</v>
      </c>
    </row>
    <row r="163" spans="1:8" x14ac:dyDescent="0.2">
      <c r="A163">
        <v>4</v>
      </c>
      <c r="B163" t="s">
        <v>73</v>
      </c>
      <c r="C163" t="s">
        <v>658</v>
      </c>
      <c r="D163" t="s">
        <v>672</v>
      </c>
      <c r="E163">
        <v>9300000</v>
      </c>
      <c r="F163">
        <v>9600000</v>
      </c>
      <c r="G163">
        <v>1</v>
      </c>
    </row>
    <row r="164" spans="1:8" x14ac:dyDescent="0.2">
      <c r="A164">
        <v>28</v>
      </c>
      <c r="B164" t="s">
        <v>73</v>
      </c>
      <c r="C164" t="s">
        <v>658</v>
      </c>
      <c r="D164" t="s">
        <v>672</v>
      </c>
      <c r="E164">
        <v>9300000</v>
      </c>
      <c r="F164">
        <v>9606025.0299999993</v>
      </c>
      <c r="G164">
        <v>1</v>
      </c>
    </row>
    <row r="165" spans="1:8" x14ac:dyDescent="0.2">
      <c r="A165">
        <v>93</v>
      </c>
      <c r="B165" t="s">
        <v>73</v>
      </c>
      <c r="C165" t="s">
        <v>658</v>
      </c>
      <c r="D165" t="s">
        <v>672</v>
      </c>
      <c r="E165">
        <v>22391817.039999999</v>
      </c>
      <c r="F165">
        <v>22584883.100000001</v>
      </c>
      <c r="H165">
        <v>1</v>
      </c>
    </row>
    <row r="166" spans="1:8" x14ac:dyDescent="0.2">
      <c r="A166">
        <v>93</v>
      </c>
      <c r="B166" t="s">
        <v>73</v>
      </c>
      <c r="C166" t="s">
        <v>658</v>
      </c>
      <c r="D166" t="s">
        <v>672</v>
      </c>
      <c r="E166">
        <v>18490668.954999998</v>
      </c>
      <c r="F166">
        <v>18549126.620000001</v>
      </c>
      <c r="H166">
        <v>2</v>
      </c>
    </row>
    <row r="167" spans="1:8" x14ac:dyDescent="0.2">
      <c r="A167">
        <v>93</v>
      </c>
      <c r="B167" t="s">
        <v>103</v>
      </c>
      <c r="C167" t="s">
        <v>931</v>
      </c>
      <c r="D167" t="s">
        <v>672</v>
      </c>
      <c r="E167">
        <v>21813810.760000002</v>
      </c>
      <c r="F167">
        <v>21876557.390000001</v>
      </c>
      <c r="H167">
        <v>1</v>
      </c>
    </row>
    <row r="168" spans="1:8" x14ac:dyDescent="0.2">
      <c r="A168">
        <v>32</v>
      </c>
      <c r="B168" t="s">
        <v>103</v>
      </c>
      <c r="C168" t="s">
        <v>931</v>
      </c>
      <c r="D168" t="s">
        <v>672</v>
      </c>
      <c r="E168">
        <v>9234000</v>
      </c>
      <c r="F168">
        <v>15676082.550000001</v>
      </c>
      <c r="G168">
        <v>1</v>
      </c>
    </row>
    <row r="169" spans="1:8" x14ac:dyDescent="0.2">
      <c r="A169">
        <v>22</v>
      </c>
      <c r="B169" t="s">
        <v>103</v>
      </c>
      <c r="C169" t="s">
        <v>931</v>
      </c>
      <c r="D169" t="s">
        <v>672</v>
      </c>
      <c r="E169">
        <v>8077000</v>
      </c>
      <c r="F169">
        <v>27327000</v>
      </c>
      <c r="G169">
        <v>1</v>
      </c>
    </row>
    <row r="170" spans="1:8" x14ac:dyDescent="0.2">
      <c r="A170">
        <v>92</v>
      </c>
      <c r="B170" t="s">
        <v>103</v>
      </c>
      <c r="C170" t="s">
        <v>931</v>
      </c>
      <c r="D170" t="s">
        <v>672</v>
      </c>
      <c r="E170">
        <v>9293000</v>
      </c>
      <c r="F170">
        <v>9511000</v>
      </c>
      <c r="G170">
        <v>1</v>
      </c>
    </row>
    <row r="171" spans="1:8" x14ac:dyDescent="0.2">
      <c r="A171">
        <v>92</v>
      </c>
      <c r="B171" t="s">
        <v>103</v>
      </c>
      <c r="C171" t="s">
        <v>931</v>
      </c>
      <c r="D171" t="s">
        <v>672</v>
      </c>
      <c r="E171">
        <v>9300000</v>
      </c>
      <c r="F171">
        <v>9523000</v>
      </c>
      <c r="G171">
        <v>1</v>
      </c>
    </row>
    <row r="172" spans="1:8" x14ac:dyDescent="0.2">
      <c r="A172">
        <v>93</v>
      </c>
      <c r="B172" t="s">
        <v>103</v>
      </c>
      <c r="C172" t="s">
        <v>1095</v>
      </c>
      <c r="D172" t="s">
        <v>672</v>
      </c>
      <c r="E172">
        <v>7448000</v>
      </c>
      <c r="F172">
        <v>30950000.969999999</v>
      </c>
      <c r="G172">
        <v>1</v>
      </c>
    </row>
    <row r="173" spans="1:8" x14ac:dyDescent="0.2">
      <c r="A173">
        <v>117</v>
      </c>
      <c r="B173" t="s">
        <v>103</v>
      </c>
      <c r="C173" t="s">
        <v>1095</v>
      </c>
      <c r="D173" t="s">
        <v>672</v>
      </c>
      <c r="E173">
        <v>9001000</v>
      </c>
      <c r="F173">
        <v>9511293.75</v>
      </c>
      <c r="G173">
        <v>1</v>
      </c>
    </row>
    <row r="174" spans="1:8" x14ac:dyDescent="0.2">
      <c r="A174">
        <v>93</v>
      </c>
      <c r="B174" t="s">
        <v>13</v>
      </c>
      <c r="C174" t="s">
        <v>672</v>
      </c>
      <c r="D174" t="s">
        <v>672</v>
      </c>
      <c r="E174">
        <v>7867000</v>
      </c>
      <c r="F174">
        <v>8117000</v>
      </c>
      <c r="G174">
        <v>1</v>
      </c>
    </row>
    <row r="175" spans="1:8" x14ac:dyDescent="0.2">
      <c r="A175">
        <v>4</v>
      </c>
      <c r="B175" t="s">
        <v>103</v>
      </c>
      <c r="C175" t="s">
        <v>109</v>
      </c>
      <c r="D175" t="s">
        <v>742</v>
      </c>
      <c r="E175">
        <v>9188000</v>
      </c>
      <c r="F175">
        <v>9645595.5199999996</v>
      </c>
      <c r="G175">
        <v>1</v>
      </c>
    </row>
    <row r="176" spans="1:8" x14ac:dyDescent="0.2">
      <c r="A176">
        <v>93</v>
      </c>
      <c r="B176" t="s">
        <v>103</v>
      </c>
      <c r="C176" t="s">
        <v>109</v>
      </c>
      <c r="D176" t="s">
        <v>742</v>
      </c>
      <c r="E176">
        <v>8878333.3333333302</v>
      </c>
      <c r="F176">
        <v>9836764.6166666709</v>
      </c>
      <c r="G176">
        <v>3</v>
      </c>
    </row>
    <row r="177" spans="1:8" x14ac:dyDescent="0.2">
      <c r="A177">
        <v>93</v>
      </c>
      <c r="B177" t="s">
        <v>103</v>
      </c>
      <c r="C177" t="s">
        <v>109</v>
      </c>
      <c r="D177" t="s">
        <v>742</v>
      </c>
      <c r="E177">
        <v>14199916.48</v>
      </c>
      <c r="F177">
        <v>14449832.93</v>
      </c>
      <c r="H177">
        <v>1</v>
      </c>
    </row>
    <row r="178" spans="1:8" x14ac:dyDescent="0.2">
      <c r="A178">
        <v>88</v>
      </c>
      <c r="B178" t="s">
        <v>103</v>
      </c>
      <c r="C178" t="s">
        <v>109</v>
      </c>
      <c r="D178" t="s">
        <v>742</v>
      </c>
      <c r="E178">
        <v>19636300.170000002</v>
      </c>
      <c r="F178">
        <v>19691072.239999998</v>
      </c>
      <c r="H178">
        <v>1</v>
      </c>
    </row>
    <row r="179" spans="1:8" x14ac:dyDescent="0.2">
      <c r="A179">
        <v>94</v>
      </c>
      <c r="B179" t="s">
        <v>103</v>
      </c>
      <c r="C179" t="s">
        <v>109</v>
      </c>
      <c r="D179" t="s">
        <v>742</v>
      </c>
      <c r="E179">
        <v>9269333.3333333302</v>
      </c>
      <c r="F179">
        <v>9653978.6699999999</v>
      </c>
      <c r="G179">
        <v>3</v>
      </c>
    </row>
    <row r="180" spans="1:8" x14ac:dyDescent="0.2">
      <c r="A180">
        <v>94</v>
      </c>
      <c r="B180" t="s">
        <v>103</v>
      </c>
      <c r="C180" t="s">
        <v>109</v>
      </c>
      <c r="D180" t="s">
        <v>742</v>
      </c>
      <c r="E180">
        <v>6975000</v>
      </c>
      <c r="F180">
        <v>14156039.875</v>
      </c>
      <c r="G180">
        <v>2</v>
      </c>
    </row>
    <row r="181" spans="1:8" x14ac:dyDescent="0.2">
      <c r="A181">
        <v>93</v>
      </c>
      <c r="B181" t="s">
        <v>11</v>
      </c>
      <c r="C181" t="s">
        <v>983</v>
      </c>
      <c r="D181" t="s">
        <v>742</v>
      </c>
      <c r="E181">
        <v>9188000</v>
      </c>
      <c r="F181">
        <v>26312538.670000002</v>
      </c>
      <c r="G181">
        <v>1</v>
      </c>
    </row>
    <row r="182" spans="1:8" x14ac:dyDescent="0.2">
      <c r="A182">
        <v>32</v>
      </c>
      <c r="B182" t="s">
        <v>11</v>
      </c>
      <c r="C182" t="s">
        <v>983</v>
      </c>
      <c r="D182" t="s">
        <v>742</v>
      </c>
      <c r="E182">
        <v>9234000</v>
      </c>
      <c r="F182">
        <v>16304255.35</v>
      </c>
      <c r="G182">
        <v>1</v>
      </c>
    </row>
    <row r="183" spans="1:8" x14ac:dyDescent="0.2">
      <c r="A183">
        <v>4</v>
      </c>
      <c r="B183" t="s">
        <v>73</v>
      </c>
      <c r="C183" t="s">
        <v>743</v>
      </c>
      <c r="D183" t="s">
        <v>744</v>
      </c>
      <c r="E183">
        <v>9300000</v>
      </c>
      <c r="F183">
        <v>9600000</v>
      </c>
      <c r="G183">
        <v>3</v>
      </c>
    </row>
    <row r="184" spans="1:8" x14ac:dyDescent="0.2">
      <c r="A184">
        <v>4</v>
      </c>
      <c r="B184" t="s">
        <v>73</v>
      </c>
      <c r="C184" t="s">
        <v>743</v>
      </c>
      <c r="D184" t="s">
        <v>744</v>
      </c>
      <c r="E184">
        <v>9057000</v>
      </c>
      <c r="F184">
        <v>9580000</v>
      </c>
      <c r="G184">
        <v>5</v>
      </c>
    </row>
    <row r="185" spans="1:8" x14ac:dyDescent="0.2">
      <c r="A185">
        <v>28</v>
      </c>
      <c r="B185" t="s">
        <v>73</v>
      </c>
      <c r="C185" t="s">
        <v>743</v>
      </c>
      <c r="D185" t="s">
        <v>744</v>
      </c>
      <c r="E185">
        <v>9300000</v>
      </c>
      <c r="F185">
        <v>9606025.0299999993</v>
      </c>
      <c r="G185">
        <v>1</v>
      </c>
    </row>
    <row r="186" spans="1:8" x14ac:dyDescent="0.2">
      <c r="A186">
        <v>87</v>
      </c>
      <c r="B186" t="s">
        <v>73</v>
      </c>
      <c r="C186" t="s">
        <v>743</v>
      </c>
      <c r="D186" t="s">
        <v>744</v>
      </c>
      <c r="E186">
        <v>9300000</v>
      </c>
      <c r="F186">
        <v>9508302.9800000004</v>
      </c>
      <c r="G186">
        <v>2</v>
      </c>
    </row>
    <row r="187" spans="1:8" x14ac:dyDescent="0.2">
      <c r="A187">
        <v>93</v>
      </c>
      <c r="B187" t="s">
        <v>73</v>
      </c>
      <c r="C187" t="s">
        <v>743</v>
      </c>
      <c r="D187" t="s">
        <v>744</v>
      </c>
      <c r="E187">
        <v>16422616</v>
      </c>
      <c r="F187">
        <v>16489265</v>
      </c>
      <c r="H187">
        <v>2</v>
      </c>
    </row>
    <row r="188" spans="1:8" x14ac:dyDescent="0.2">
      <c r="A188">
        <v>121</v>
      </c>
      <c r="B188" t="s">
        <v>73</v>
      </c>
      <c r="C188" t="s">
        <v>743</v>
      </c>
      <c r="D188" t="s">
        <v>744</v>
      </c>
      <c r="E188">
        <v>9127000</v>
      </c>
      <c r="F188">
        <v>9643202.5999999996</v>
      </c>
      <c r="G188">
        <v>1</v>
      </c>
    </row>
    <row r="189" spans="1:8" x14ac:dyDescent="0.2">
      <c r="A189">
        <v>105</v>
      </c>
      <c r="B189" t="s">
        <v>73</v>
      </c>
      <c r="C189" t="s">
        <v>743</v>
      </c>
      <c r="D189" t="s">
        <v>744</v>
      </c>
      <c r="E189">
        <v>9300000</v>
      </c>
      <c r="F189">
        <v>9599973.5399999991</v>
      </c>
      <c r="G189">
        <v>1</v>
      </c>
    </row>
    <row r="190" spans="1:8" x14ac:dyDescent="0.2">
      <c r="A190">
        <v>4</v>
      </c>
      <c r="B190" t="s">
        <v>74</v>
      </c>
      <c r="C190" t="s">
        <v>745</v>
      </c>
      <c r="D190" t="s">
        <v>745</v>
      </c>
      <c r="E190">
        <v>9300000</v>
      </c>
      <c r="F190">
        <v>9500000</v>
      </c>
      <c r="G190">
        <v>2</v>
      </c>
    </row>
    <row r="191" spans="1:8" x14ac:dyDescent="0.2">
      <c r="A191">
        <v>4</v>
      </c>
      <c r="B191" t="s">
        <v>74</v>
      </c>
      <c r="C191" t="s">
        <v>745</v>
      </c>
      <c r="D191" t="s">
        <v>745</v>
      </c>
      <c r="E191">
        <v>9247000</v>
      </c>
      <c r="F191">
        <v>9600000</v>
      </c>
      <c r="G191">
        <v>1</v>
      </c>
    </row>
    <row r="192" spans="1:8" x14ac:dyDescent="0.2">
      <c r="A192">
        <v>87</v>
      </c>
      <c r="B192" t="s">
        <v>74</v>
      </c>
      <c r="C192" t="s">
        <v>745</v>
      </c>
      <c r="D192" t="s">
        <v>745</v>
      </c>
      <c r="E192">
        <v>9227000</v>
      </c>
      <c r="F192">
        <v>9561171.8100000005</v>
      </c>
      <c r="G192">
        <v>1</v>
      </c>
    </row>
    <row r="193" spans="1:8" x14ac:dyDescent="0.2">
      <c r="A193">
        <v>93</v>
      </c>
      <c r="B193" t="s">
        <v>74</v>
      </c>
      <c r="C193" t="s">
        <v>745</v>
      </c>
      <c r="D193" t="s">
        <v>745</v>
      </c>
      <c r="E193">
        <v>25435000</v>
      </c>
      <c r="F193">
        <v>25435000</v>
      </c>
      <c r="H193">
        <v>1</v>
      </c>
    </row>
    <row r="194" spans="1:8" x14ac:dyDescent="0.2">
      <c r="A194">
        <v>88</v>
      </c>
      <c r="B194" t="s">
        <v>74</v>
      </c>
      <c r="C194" t="s">
        <v>745</v>
      </c>
      <c r="D194" t="s">
        <v>745</v>
      </c>
      <c r="E194">
        <v>9300000</v>
      </c>
      <c r="F194">
        <v>9620978.5999999996</v>
      </c>
      <c r="G194">
        <v>1</v>
      </c>
    </row>
    <row r="195" spans="1:8" x14ac:dyDescent="0.2">
      <c r="A195">
        <v>117</v>
      </c>
      <c r="B195" t="s">
        <v>74</v>
      </c>
      <c r="C195" t="s">
        <v>745</v>
      </c>
      <c r="D195" t="s">
        <v>745</v>
      </c>
      <c r="E195">
        <v>8203000</v>
      </c>
      <c r="F195">
        <v>9511293.75</v>
      </c>
      <c r="G195">
        <v>1</v>
      </c>
    </row>
    <row r="196" spans="1:8" x14ac:dyDescent="0.2">
      <c r="A196">
        <v>4</v>
      </c>
      <c r="B196" t="s">
        <v>74</v>
      </c>
      <c r="C196" t="s">
        <v>747</v>
      </c>
      <c r="D196" t="s">
        <v>748</v>
      </c>
      <c r="E196">
        <v>6975000</v>
      </c>
      <c r="F196">
        <v>11825000</v>
      </c>
      <c r="G196">
        <v>2</v>
      </c>
    </row>
    <row r="197" spans="1:8" x14ac:dyDescent="0.2">
      <c r="A197">
        <v>93</v>
      </c>
      <c r="B197" t="s">
        <v>74</v>
      </c>
      <c r="C197" t="s">
        <v>747</v>
      </c>
      <c r="D197" t="s">
        <v>748</v>
      </c>
      <c r="E197">
        <v>27695874.829999998</v>
      </c>
      <c r="F197">
        <v>27695874.829999998</v>
      </c>
      <c r="H197">
        <v>1</v>
      </c>
    </row>
    <row r="198" spans="1:8" x14ac:dyDescent="0.2">
      <c r="A198">
        <v>93</v>
      </c>
      <c r="B198" t="s">
        <v>74</v>
      </c>
      <c r="C198" t="s">
        <v>747</v>
      </c>
      <c r="D198" t="s">
        <v>748</v>
      </c>
      <c r="E198">
        <v>29784360.440000001</v>
      </c>
      <c r="F198">
        <v>30028468.469999999</v>
      </c>
      <c r="H198">
        <v>1</v>
      </c>
    </row>
    <row r="199" spans="1:8" x14ac:dyDescent="0.2">
      <c r="A199">
        <v>116</v>
      </c>
      <c r="B199" t="s">
        <v>74</v>
      </c>
      <c r="C199" t="s">
        <v>747</v>
      </c>
      <c r="D199" t="s">
        <v>748</v>
      </c>
      <c r="E199">
        <v>25394681.57</v>
      </c>
      <c r="F199">
        <v>25444312.859999999</v>
      </c>
      <c r="H199">
        <v>1</v>
      </c>
    </row>
    <row r="200" spans="1:8" x14ac:dyDescent="0.2">
      <c r="A200">
        <v>117</v>
      </c>
      <c r="B200" t="s">
        <v>74</v>
      </c>
      <c r="C200" t="s">
        <v>747</v>
      </c>
      <c r="D200" t="s">
        <v>748</v>
      </c>
      <c r="E200">
        <v>9100000</v>
      </c>
      <c r="F200">
        <v>9311293.75</v>
      </c>
      <c r="G200">
        <v>1</v>
      </c>
    </row>
    <row r="201" spans="1:8" x14ac:dyDescent="0.2">
      <c r="A201">
        <v>4</v>
      </c>
      <c r="B201" t="s">
        <v>105</v>
      </c>
      <c r="C201" t="s">
        <v>107</v>
      </c>
      <c r="D201" t="s">
        <v>526</v>
      </c>
      <c r="E201">
        <v>9300000</v>
      </c>
      <c r="F201">
        <v>9600000</v>
      </c>
      <c r="G201">
        <v>1</v>
      </c>
    </row>
    <row r="202" spans="1:8" x14ac:dyDescent="0.2">
      <c r="A202">
        <v>4</v>
      </c>
      <c r="B202" t="s">
        <v>105</v>
      </c>
      <c r="C202" t="s">
        <v>107</v>
      </c>
      <c r="D202" t="s">
        <v>526</v>
      </c>
      <c r="E202">
        <v>9293000</v>
      </c>
      <c r="F202">
        <v>9600000</v>
      </c>
      <c r="G202">
        <v>2</v>
      </c>
    </row>
    <row r="203" spans="1:8" x14ac:dyDescent="0.2">
      <c r="A203">
        <v>93</v>
      </c>
      <c r="B203" t="s">
        <v>105</v>
      </c>
      <c r="C203" t="s">
        <v>107</v>
      </c>
      <c r="D203" t="s">
        <v>526</v>
      </c>
      <c r="E203">
        <v>9260000</v>
      </c>
      <c r="F203">
        <v>21250000</v>
      </c>
      <c r="G203">
        <v>1</v>
      </c>
    </row>
    <row r="204" spans="1:8" x14ac:dyDescent="0.2">
      <c r="A204">
        <v>93</v>
      </c>
      <c r="B204" t="s">
        <v>105</v>
      </c>
      <c r="C204" t="s">
        <v>107</v>
      </c>
      <c r="D204" t="s">
        <v>526</v>
      </c>
      <c r="E204">
        <v>8154000</v>
      </c>
      <c r="F204">
        <v>22750000</v>
      </c>
      <c r="G204">
        <v>2</v>
      </c>
    </row>
    <row r="205" spans="1:8" x14ac:dyDescent="0.2">
      <c r="A205">
        <v>22</v>
      </c>
      <c r="B205" t="s">
        <v>105</v>
      </c>
      <c r="C205" t="s">
        <v>107</v>
      </c>
      <c r="D205" t="s">
        <v>526</v>
      </c>
      <c r="E205">
        <v>8937500</v>
      </c>
      <c r="F205">
        <v>15443792.300000001</v>
      </c>
      <c r="G205">
        <v>2</v>
      </c>
    </row>
    <row r="206" spans="1:8" x14ac:dyDescent="0.2">
      <c r="A206">
        <v>96</v>
      </c>
      <c r="B206" t="s">
        <v>105</v>
      </c>
      <c r="C206" t="s">
        <v>107</v>
      </c>
      <c r="D206" t="s">
        <v>526</v>
      </c>
      <c r="E206">
        <v>23708914.460000001</v>
      </c>
      <c r="F206">
        <v>23708914.460000001</v>
      </c>
      <c r="H206">
        <v>1</v>
      </c>
    </row>
    <row r="207" spans="1:8" x14ac:dyDescent="0.2">
      <c r="A207">
        <v>121</v>
      </c>
      <c r="B207" t="s">
        <v>105</v>
      </c>
      <c r="C207" t="s">
        <v>107</v>
      </c>
      <c r="D207" t="s">
        <v>526</v>
      </c>
      <c r="E207">
        <v>9127000</v>
      </c>
      <c r="F207">
        <v>9643202.5999999996</v>
      </c>
      <c r="G207">
        <v>1</v>
      </c>
    </row>
    <row r="208" spans="1:8" x14ac:dyDescent="0.2">
      <c r="A208">
        <v>4</v>
      </c>
      <c r="B208" t="s">
        <v>74</v>
      </c>
      <c r="C208" t="s">
        <v>74</v>
      </c>
      <c r="D208" t="s">
        <v>749</v>
      </c>
      <c r="E208">
        <v>9300000</v>
      </c>
      <c r="F208">
        <v>9600000</v>
      </c>
      <c r="G208">
        <v>1</v>
      </c>
    </row>
    <row r="209" spans="1:7" x14ac:dyDescent="0.2">
      <c r="A209">
        <v>93</v>
      </c>
      <c r="B209" t="s">
        <v>74</v>
      </c>
      <c r="C209" t="s">
        <v>74</v>
      </c>
      <c r="D209" t="s">
        <v>749</v>
      </c>
      <c r="E209">
        <v>9234000</v>
      </c>
      <c r="F209">
        <v>9675000</v>
      </c>
      <c r="G209">
        <v>2</v>
      </c>
    </row>
    <row r="210" spans="1:7" x14ac:dyDescent="0.2">
      <c r="A210">
        <v>88</v>
      </c>
      <c r="B210" t="s">
        <v>74</v>
      </c>
      <c r="C210" t="s">
        <v>74</v>
      </c>
      <c r="D210" t="s">
        <v>749</v>
      </c>
      <c r="E210">
        <v>9251666.6666666698</v>
      </c>
      <c r="F210">
        <v>9620432.4333333299</v>
      </c>
      <c r="G210">
        <v>3</v>
      </c>
    </row>
    <row r="211" spans="1:7" x14ac:dyDescent="0.2">
      <c r="A211">
        <v>88</v>
      </c>
      <c r="B211" t="s">
        <v>74</v>
      </c>
      <c r="C211" t="s">
        <v>74</v>
      </c>
      <c r="D211" t="s">
        <v>749</v>
      </c>
      <c r="E211">
        <v>9293000</v>
      </c>
      <c r="F211">
        <v>9620820.4000000004</v>
      </c>
      <c r="G211">
        <v>2</v>
      </c>
    </row>
    <row r="212" spans="1:7" x14ac:dyDescent="0.2">
      <c r="A212">
        <v>117</v>
      </c>
      <c r="B212" t="s">
        <v>74</v>
      </c>
      <c r="C212" t="s">
        <v>74</v>
      </c>
      <c r="D212" t="s">
        <v>749</v>
      </c>
      <c r="E212">
        <v>9273000</v>
      </c>
      <c r="F212">
        <v>9511293.75</v>
      </c>
      <c r="G212">
        <v>1</v>
      </c>
    </row>
    <row r="213" spans="1:7" x14ac:dyDescent="0.2">
      <c r="A213">
        <v>96</v>
      </c>
      <c r="B213" t="s">
        <v>74</v>
      </c>
      <c r="C213" t="s">
        <v>74</v>
      </c>
      <c r="D213" t="s">
        <v>749</v>
      </c>
      <c r="E213">
        <v>9300000</v>
      </c>
      <c r="F213">
        <v>9604557.5099999998</v>
      </c>
      <c r="G213">
        <v>1</v>
      </c>
    </row>
    <row r="214" spans="1:7" x14ac:dyDescent="0.2">
      <c r="A214">
        <v>4</v>
      </c>
      <c r="B214" t="s">
        <v>103</v>
      </c>
      <c r="C214" t="s">
        <v>109</v>
      </c>
      <c r="D214" t="s">
        <v>751</v>
      </c>
      <c r="E214">
        <v>9300000</v>
      </c>
      <c r="F214">
        <v>9806800</v>
      </c>
      <c r="G214">
        <v>1</v>
      </c>
    </row>
    <row r="215" spans="1:7" x14ac:dyDescent="0.2">
      <c r="A215">
        <v>93</v>
      </c>
      <c r="B215" t="s">
        <v>103</v>
      </c>
      <c r="C215" t="s">
        <v>109</v>
      </c>
      <c r="D215" t="s">
        <v>751</v>
      </c>
      <c r="E215">
        <v>9154400</v>
      </c>
      <c r="F215">
        <v>13550981.886</v>
      </c>
      <c r="G215">
        <v>5</v>
      </c>
    </row>
    <row r="216" spans="1:7" x14ac:dyDescent="0.2">
      <c r="A216">
        <v>93</v>
      </c>
      <c r="B216" t="s">
        <v>103</v>
      </c>
      <c r="C216" t="s">
        <v>109</v>
      </c>
      <c r="D216" t="s">
        <v>751</v>
      </c>
      <c r="E216">
        <v>13950000</v>
      </c>
      <c r="F216">
        <v>14200000</v>
      </c>
      <c r="G216">
        <v>1</v>
      </c>
    </row>
    <row r="217" spans="1:7" x14ac:dyDescent="0.2">
      <c r="A217">
        <v>27</v>
      </c>
      <c r="B217" t="s">
        <v>103</v>
      </c>
      <c r="C217" t="s">
        <v>109</v>
      </c>
      <c r="D217" t="s">
        <v>751</v>
      </c>
      <c r="E217">
        <v>9085000</v>
      </c>
      <c r="F217">
        <v>24548000</v>
      </c>
      <c r="G217">
        <v>1</v>
      </c>
    </row>
    <row r="218" spans="1:7" x14ac:dyDescent="0.2">
      <c r="A218">
        <v>22</v>
      </c>
      <c r="B218" t="s">
        <v>103</v>
      </c>
      <c r="C218" t="s">
        <v>109</v>
      </c>
      <c r="D218" t="s">
        <v>751</v>
      </c>
      <c r="E218">
        <v>8539000</v>
      </c>
      <c r="F218">
        <v>21622000</v>
      </c>
      <c r="G218">
        <v>1</v>
      </c>
    </row>
    <row r="219" spans="1:7" x14ac:dyDescent="0.2">
      <c r="A219">
        <v>22</v>
      </c>
      <c r="B219" t="s">
        <v>103</v>
      </c>
      <c r="C219" t="s">
        <v>109</v>
      </c>
      <c r="D219" t="s">
        <v>751</v>
      </c>
      <c r="E219">
        <v>8077000</v>
      </c>
      <c r="F219">
        <v>29628000</v>
      </c>
      <c r="G219">
        <v>1</v>
      </c>
    </row>
    <row r="220" spans="1:7" x14ac:dyDescent="0.2">
      <c r="A220">
        <v>96</v>
      </c>
      <c r="B220" t="s">
        <v>103</v>
      </c>
      <c r="C220" t="s">
        <v>109</v>
      </c>
      <c r="D220" t="s">
        <v>751</v>
      </c>
      <c r="E220">
        <v>8898500</v>
      </c>
      <c r="F220">
        <v>11736666.050000001</v>
      </c>
      <c r="G220">
        <v>2</v>
      </c>
    </row>
    <row r="221" spans="1:7" x14ac:dyDescent="0.2">
      <c r="A221">
        <v>105</v>
      </c>
      <c r="B221" t="s">
        <v>103</v>
      </c>
      <c r="C221" t="s">
        <v>109</v>
      </c>
      <c r="D221" t="s">
        <v>751</v>
      </c>
      <c r="E221">
        <v>9300000</v>
      </c>
      <c r="F221">
        <v>9599973.5399999991</v>
      </c>
      <c r="G221">
        <v>2</v>
      </c>
    </row>
    <row r="222" spans="1:7" x14ac:dyDescent="0.2">
      <c r="A222">
        <v>4</v>
      </c>
      <c r="B222" t="s">
        <v>11</v>
      </c>
      <c r="C222" t="s">
        <v>95</v>
      </c>
      <c r="D222" t="s">
        <v>753</v>
      </c>
      <c r="E222">
        <v>9182000</v>
      </c>
      <c r="F222">
        <v>9600000</v>
      </c>
      <c r="G222">
        <v>1</v>
      </c>
    </row>
    <row r="223" spans="1:7" x14ac:dyDescent="0.2">
      <c r="A223">
        <v>28</v>
      </c>
      <c r="B223" t="s">
        <v>11</v>
      </c>
      <c r="C223" t="s">
        <v>95</v>
      </c>
      <c r="D223" t="s">
        <v>753</v>
      </c>
      <c r="E223">
        <v>9300000</v>
      </c>
      <c r="F223">
        <v>9606025.0299999993</v>
      </c>
      <c r="G223">
        <v>1</v>
      </c>
    </row>
    <row r="224" spans="1:7" x14ac:dyDescent="0.2">
      <c r="A224">
        <v>117</v>
      </c>
      <c r="B224" t="s">
        <v>11</v>
      </c>
      <c r="C224" t="s">
        <v>95</v>
      </c>
      <c r="D224" t="s">
        <v>753</v>
      </c>
      <c r="E224">
        <v>9290000</v>
      </c>
      <c r="F224">
        <v>9511294.75</v>
      </c>
      <c r="G224">
        <v>2</v>
      </c>
    </row>
    <row r="225" spans="1:8" x14ac:dyDescent="0.2">
      <c r="A225">
        <v>121</v>
      </c>
      <c r="B225" t="s">
        <v>11</v>
      </c>
      <c r="C225" t="s">
        <v>95</v>
      </c>
      <c r="D225" t="s">
        <v>753</v>
      </c>
      <c r="E225">
        <v>9300000</v>
      </c>
      <c r="F225">
        <v>9645157.5</v>
      </c>
      <c r="G225">
        <v>1</v>
      </c>
    </row>
    <row r="226" spans="1:8" x14ac:dyDescent="0.2">
      <c r="A226">
        <v>4</v>
      </c>
      <c r="B226" t="s">
        <v>73</v>
      </c>
      <c r="C226" t="s">
        <v>754</v>
      </c>
      <c r="D226" t="s">
        <v>754</v>
      </c>
      <c r="E226">
        <v>9293000</v>
      </c>
      <c r="F226">
        <v>9600000</v>
      </c>
      <c r="G226">
        <v>2</v>
      </c>
    </row>
    <row r="227" spans="1:8" x14ac:dyDescent="0.2">
      <c r="A227">
        <v>28</v>
      </c>
      <c r="B227" t="s">
        <v>73</v>
      </c>
      <c r="C227" t="s">
        <v>754</v>
      </c>
      <c r="D227" t="s">
        <v>754</v>
      </c>
      <c r="E227">
        <v>6200000</v>
      </c>
      <c r="F227">
        <v>9497955.34333333</v>
      </c>
      <c r="G227">
        <v>3</v>
      </c>
    </row>
    <row r="228" spans="1:8" x14ac:dyDescent="0.2">
      <c r="A228">
        <v>93</v>
      </c>
      <c r="B228" t="s">
        <v>73</v>
      </c>
      <c r="C228" t="s">
        <v>754</v>
      </c>
      <c r="D228" t="s">
        <v>754</v>
      </c>
      <c r="E228">
        <v>9244000</v>
      </c>
      <c r="F228">
        <v>9775000</v>
      </c>
      <c r="G228">
        <v>2</v>
      </c>
    </row>
    <row r="229" spans="1:8" x14ac:dyDescent="0.2">
      <c r="A229">
        <v>93</v>
      </c>
      <c r="B229" t="s">
        <v>73</v>
      </c>
      <c r="C229" t="s">
        <v>754</v>
      </c>
      <c r="D229" t="s">
        <v>754</v>
      </c>
      <c r="E229">
        <v>9201000</v>
      </c>
      <c r="F229">
        <v>19700000</v>
      </c>
      <c r="G229">
        <v>1</v>
      </c>
    </row>
    <row r="230" spans="1:8" x14ac:dyDescent="0.2">
      <c r="A230">
        <v>93</v>
      </c>
      <c r="B230" t="s">
        <v>73</v>
      </c>
      <c r="C230" t="s">
        <v>754</v>
      </c>
      <c r="D230" t="s">
        <v>754</v>
      </c>
      <c r="E230">
        <v>18163801.030000001</v>
      </c>
      <c r="F230">
        <v>18199801.030000001</v>
      </c>
      <c r="H230">
        <v>1</v>
      </c>
    </row>
    <row r="231" spans="1:8" x14ac:dyDescent="0.2">
      <c r="A231">
        <v>121</v>
      </c>
      <c r="B231" t="s">
        <v>73</v>
      </c>
      <c r="C231" t="s">
        <v>754</v>
      </c>
      <c r="D231" t="s">
        <v>754</v>
      </c>
      <c r="E231">
        <v>13950000</v>
      </c>
      <c r="F231">
        <v>14422720</v>
      </c>
      <c r="G231">
        <v>1</v>
      </c>
    </row>
    <row r="232" spans="1:8" x14ac:dyDescent="0.2">
      <c r="A232">
        <v>105</v>
      </c>
      <c r="B232" t="s">
        <v>73</v>
      </c>
      <c r="C232" t="s">
        <v>754</v>
      </c>
      <c r="D232" t="s">
        <v>754</v>
      </c>
      <c r="E232">
        <v>13950000</v>
      </c>
      <c r="F232">
        <v>14391414.68</v>
      </c>
      <c r="G232">
        <v>1</v>
      </c>
    </row>
    <row r="233" spans="1:8" x14ac:dyDescent="0.2">
      <c r="A233">
        <v>28</v>
      </c>
      <c r="B233" t="s">
        <v>74</v>
      </c>
      <c r="C233" t="s">
        <v>74</v>
      </c>
      <c r="D233" t="s">
        <v>755</v>
      </c>
      <c r="E233">
        <v>9260000</v>
      </c>
      <c r="F233">
        <v>9605573.0299999993</v>
      </c>
      <c r="G233">
        <v>1</v>
      </c>
    </row>
    <row r="234" spans="1:8" x14ac:dyDescent="0.2">
      <c r="A234">
        <v>93</v>
      </c>
      <c r="B234" t="s">
        <v>74</v>
      </c>
      <c r="C234" t="s">
        <v>74</v>
      </c>
      <c r="D234" t="s">
        <v>755</v>
      </c>
      <c r="E234">
        <v>8497000</v>
      </c>
      <c r="F234">
        <v>25500000</v>
      </c>
      <c r="G234">
        <v>1</v>
      </c>
    </row>
    <row r="235" spans="1:8" x14ac:dyDescent="0.2">
      <c r="A235">
        <v>93</v>
      </c>
      <c r="B235" t="s">
        <v>74</v>
      </c>
      <c r="C235" t="s">
        <v>74</v>
      </c>
      <c r="D235" t="s">
        <v>755</v>
      </c>
      <c r="E235">
        <v>19985171.800000001</v>
      </c>
      <c r="F235">
        <v>20172286</v>
      </c>
      <c r="H235">
        <v>1</v>
      </c>
    </row>
    <row r="236" spans="1:8" x14ac:dyDescent="0.2">
      <c r="A236">
        <v>117</v>
      </c>
      <c r="B236" t="s">
        <v>74</v>
      </c>
      <c r="C236" t="s">
        <v>74</v>
      </c>
      <c r="D236" t="s">
        <v>755</v>
      </c>
      <c r="E236">
        <v>9300000</v>
      </c>
      <c r="F236">
        <v>9511293.75</v>
      </c>
      <c r="G236">
        <v>1</v>
      </c>
    </row>
    <row r="237" spans="1:8" x14ac:dyDescent="0.2">
      <c r="A237">
        <v>4</v>
      </c>
      <c r="B237" t="s">
        <v>74</v>
      </c>
      <c r="C237" t="s">
        <v>72</v>
      </c>
      <c r="D237" t="s">
        <v>756</v>
      </c>
      <c r="E237">
        <v>9221000</v>
      </c>
      <c r="F237">
        <v>9600000</v>
      </c>
      <c r="G237">
        <v>1</v>
      </c>
    </row>
    <row r="238" spans="1:8" x14ac:dyDescent="0.2">
      <c r="A238">
        <v>28</v>
      </c>
      <c r="B238" t="s">
        <v>74</v>
      </c>
      <c r="C238" t="s">
        <v>72</v>
      </c>
      <c r="D238" t="s">
        <v>756</v>
      </c>
      <c r="E238">
        <v>9300000</v>
      </c>
      <c r="F238">
        <v>9579294.375</v>
      </c>
      <c r="G238">
        <v>4</v>
      </c>
    </row>
    <row r="239" spans="1:8" x14ac:dyDescent="0.2">
      <c r="A239">
        <v>87</v>
      </c>
      <c r="B239" t="s">
        <v>74</v>
      </c>
      <c r="C239" t="s">
        <v>72</v>
      </c>
      <c r="D239" t="s">
        <v>756</v>
      </c>
      <c r="E239">
        <v>9292500</v>
      </c>
      <c r="F239">
        <v>9393490.4199999999</v>
      </c>
      <c r="G239">
        <v>4</v>
      </c>
    </row>
    <row r="240" spans="1:8" x14ac:dyDescent="0.2">
      <c r="A240">
        <v>93</v>
      </c>
      <c r="B240" t="s">
        <v>74</v>
      </c>
      <c r="C240" t="s">
        <v>72</v>
      </c>
      <c r="D240" t="s">
        <v>756</v>
      </c>
      <c r="E240">
        <v>16531734</v>
      </c>
      <c r="F240">
        <v>16631734</v>
      </c>
      <c r="H240">
        <v>1</v>
      </c>
    </row>
    <row r="241" spans="1:8" x14ac:dyDescent="0.2">
      <c r="A241">
        <v>88</v>
      </c>
      <c r="B241" t="s">
        <v>74</v>
      </c>
      <c r="C241" t="s">
        <v>72</v>
      </c>
      <c r="D241" t="s">
        <v>756</v>
      </c>
      <c r="E241">
        <v>9300000</v>
      </c>
      <c r="F241">
        <v>9620978.5999999996</v>
      </c>
      <c r="G241">
        <v>1</v>
      </c>
    </row>
    <row r="242" spans="1:8" x14ac:dyDescent="0.2">
      <c r="A242">
        <v>88</v>
      </c>
      <c r="B242" t="s">
        <v>74</v>
      </c>
      <c r="C242" t="s">
        <v>72</v>
      </c>
      <c r="D242" t="s">
        <v>756</v>
      </c>
      <c r="E242">
        <v>9300000</v>
      </c>
      <c r="F242">
        <v>9855697.25</v>
      </c>
      <c r="G242">
        <v>1</v>
      </c>
    </row>
    <row r="243" spans="1:8" x14ac:dyDescent="0.2">
      <c r="A243">
        <v>105</v>
      </c>
      <c r="B243" t="s">
        <v>74</v>
      </c>
      <c r="C243" t="s">
        <v>72</v>
      </c>
      <c r="D243" t="s">
        <v>756</v>
      </c>
      <c r="E243">
        <v>9300000</v>
      </c>
      <c r="F243">
        <v>9599973.5399999991</v>
      </c>
      <c r="G243">
        <v>1</v>
      </c>
    </row>
    <row r="244" spans="1:8" x14ac:dyDescent="0.2">
      <c r="A244">
        <v>4</v>
      </c>
      <c r="B244" t="s">
        <v>11</v>
      </c>
      <c r="C244" t="s">
        <v>83</v>
      </c>
      <c r="D244" t="s">
        <v>83</v>
      </c>
      <c r="E244">
        <v>9300000</v>
      </c>
      <c r="F244">
        <v>9600000</v>
      </c>
      <c r="G244">
        <v>1</v>
      </c>
    </row>
    <row r="245" spans="1:8" x14ac:dyDescent="0.2">
      <c r="A245">
        <v>93</v>
      </c>
      <c r="B245" t="s">
        <v>11</v>
      </c>
      <c r="C245" t="s">
        <v>83</v>
      </c>
      <c r="D245" t="s">
        <v>83</v>
      </c>
      <c r="E245">
        <v>13573000</v>
      </c>
      <c r="F245">
        <v>13573786.27</v>
      </c>
      <c r="G245">
        <v>1</v>
      </c>
    </row>
    <row r="246" spans="1:8" x14ac:dyDescent="0.2">
      <c r="A246">
        <v>4</v>
      </c>
      <c r="B246" t="s">
        <v>73</v>
      </c>
      <c r="C246" t="s">
        <v>516</v>
      </c>
      <c r="D246" t="s">
        <v>516</v>
      </c>
      <c r="E246">
        <v>10637000</v>
      </c>
      <c r="F246">
        <v>11465000</v>
      </c>
      <c r="G246">
        <v>3</v>
      </c>
    </row>
    <row r="247" spans="1:8" x14ac:dyDescent="0.2">
      <c r="A247">
        <v>4</v>
      </c>
      <c r="B247" t="s">
        <v>73</v>
      </c>
      <c r="C247" t="s">
        <v>516</v>
      </c>
      <c r="D247" t="s">
        <v>516</v>
      </c>
      <c r="E247">
        <v>8398500</v>
      </c>
      <c r="F247">
        <v>13087500</v>
      </c>
      <c r="G247">
        <v>4</v>
      </c>
    </row>
    <row r="248" spans="1:8" x14ac:dyDescent="0.2">
      <c r="A248">
        <v>28</v>
      </c>
      <c r="B248" t="s">
        <v>73</v>
      </c>
      <c r="C248" t="s">
        <v>516</v>
      </c>
      <c r="D248" t="s">
        <v>516</v>
      </c>
      <c r="E248">
        <v>9022000</v>
      </c>
      <c r="F248">
        <v>9602883.6300000008</v>
      </c>
      <c r="G248">
        <v>2</v>
      </c>
    </row>
    <row r="249" spans="1:8" x14ac:dyDescent="0.2">
      <c r="A249">
        <v>93</v>
      </c>
      <c r="B249" t="s">
        <v>73</v>
      </c>
      <c r="C249" t="s">
        <v>516</v>
      </c>
      <c r="D249" t="s">
        <v>516</v>
      </c>
      <c r="E249">
        <v>9126000</v>
      </c>
      <c r="F249">
        <v>13824500</v>
      </c>
      <c r="G249">
        <v>2</v>
      </c>
    </row>
    <row r="250" spans="1:8" x14ac:dyDescent="0.2">
      <c r="A250">
        <v>93</v>
      </c>
      <c r="B250" t="s">
        <v>73</v>
      </c>
      <c r="C250" t="s">
        <v>516</v>
      </c>
      <c r="D250" t="s">
        <v>516</v>
      </c>
      <c r="E250">
        <v>9094333.3333333302</v>
      </c>
      <c r="F250">
        <v>13733333.3333333</v>
      </c>
      <c r="G250">
        <v>3</v>
      </c>
    </row>
    <row r="251" spans="1:8" x14ac:dyDescent="0.2">
      <c r="A251">
        <v>93</v>
      </c>
      <c r="B251" t="s">
        <v>73</v>
      </c>
      <c r="C251" t="s">
        <v>516</v>
      </c>
      <c r="D251" t="s">
        <v>516</v>
      </c>
      <c r="E251">
        <v>24354615.384615399</v>
      </c>
      <c r="F251">
        <v>24354615.384615399</v>
      </c>
      <c r="H251">
        <v>104</v>
      </c>
    </row>
    <row r="252" spans="1:8" x14ac:dyDescent="0.2">
      <c r="A252">
        <v>93</v>
      </c>
      <c r="B252" t="s">
        <v>73</v>
      </c>
      <c r="C252" t="s">
        <v>516</v>
      </c>
      <c r="D252" t="s">
        <v>516</v>
      </c>
      <c r="E252">
        <v>20545000</v>
      </c>
      <c r="F252">
        <v>20545000</v>
      </c>
      <c r="H252">
        <v>1</v>
      </c>
    </row>
    <row r="253" spans="1:8" x14ac:dyDescent="0.2">
      <c r="A253">
        <v>27</v>
      </c>
      <c r="B253" t="s">
        <v>73</v>
      </c>
      <c r="C253" t="s">
        <v>516</v>
      </c>
      <c r="D253" t="s">
        <v>516</v>
      </c>
      <c r="E253">
        <v>8245000</v>
      </c>
      <c r="F253">
        <v>33807500</v>
      </c>
      <c r="G253">
        <v>2</v>
      </c>
    </row>
    <row r="254" spans="1:8" x14ac:dyDescent="0.2">
      <c r="A254">
        <v>4</v>
      </c>
      <c r="B254" t="s">
        <v>11</v>
      </c>
      <c r="C254" t="s">
        <v>99</v>
      </c>
      <c r="D254" t="s">
        <v>760</v>
      </c>
      <c r="E254">
        <v>9300000</v>
      </c>
      <c r="F254">
        <v>9500000</v>
      </c>
      <c r="G254">
        <v>1</v>
      </c>
    </row>
    <row r="255" spans="1:8" x14ac:dyDescent="0.2">
      <c r="A255">
        <v>28</v>
      </c>
      <c r="B255" t="s">
        <v>11</v>
      </c>
      <c r="C255" t="s">
        <v>99</v>
      </c>
      <c r="D255" t="s">
        <v>760</v>
      </c>
      <c r="E255">
        <v>9300000</v>
      </c>
      <c r="F255">
        <v>9877473.1333333291</v>
      </c>
      <c r="G255">
        <v>3</v>
      </c>
    </row>
    <row r="256" spans="1:8" x14ac:dyDescent="0.2">
      <c r="A256">
        <v>28</v>
      </c>
      <c r="B256" t="s">
        <v>11</v>
      </c>
      <c r="C256" t="s">
        <v>99</v>
      </c>
      <c r="D256" t="s">
        <v>760</v>
      </c>
      <c r="E256">
        <v>11625000</v>
      </c>
      <c r="F256">
        <v>11994818.789999999</v>
      </c>
      <c r="G256">
        <v>2</v>
      </c>
    </row>
    <row r="257" spans="1:8" x14ac:dyDescent="0.2">
      <c r="A257">
        <v>93</v>
      </c>
      <c r="B257" t="s">
        <v>103</v>
      </c>
      <c r="C257" t="s">
        <v>759</v>
      </c>
      <c r="D257" t="s">
        <v>760</v>
      </c>
      <c r="E257">
        <v>9280000</v>
      </c>
      <c r="F257">
        <v>21335137.640000001</v>
      </c>
      <c r="G257">
        <v>1</v>
      </c>
    </row>
    <row r="258" spans="1:8" x14ac:dyDescent="0.2">
      <c r="A258">
        <v>32</v>
      </c>
      <c r="B258" t="s">
        <v>103</v>
      </c>
      <c r="C258" t="s">
        <v>759</v>
      </c>
      <c r="D258" t="s">
        <v>760</v>
      </c>
      <c r="E258">
        <v>9227000</v>
      </c>
      <c r="F258">
        <v>9601216.7699999996</v>
      </c>
      <c r="G258">
        <v>1</v>
      </c>
    </row>
    <row r="259" spans="1:8" x14ac:dyDescent="0.2">
      <c r="A259">
        <v>93</v>
      </c>
      <c r="B259" t="s">
        <v>11</v>
      </c>
      <c r="C259" t="s">
        <v>824</v>
      </c>
      <c r="D259" t="s">
        <v>760</v>
      </c>
      <c r="E259">
        <v>7699000</v>
      </c>
      <c r="F259">
        <v>36195100</v>
      </c>
      <c r="G259">
        <v>1</v>
      </c>
    </row>
    <row r="260" spans="1:8" x14ac:dyDescent="0.2">
      <c r="A260">
        <v>96</v>
      </c>
      <c r="B260" t="s">
        <v>11</v>
      </c>
      <c r="C260" t="s">
        <v>824</v>
      </c>
      <c r="D260" t="s">
        <v>760</v>
      </c>
      <c r="E260">
        <v>4650000</v>
      </c>
      <c r="F260">
        <v>9608564</v>
      </c>
      <c r="G260">
        <v>2</v>
      </c>
    </row>
    <row r="261" spans="1:8" x14ac:dyDescent="0.2">
      <c r="A261">
        <v>4</v>
      </c>
      <c r="B261" t="s">
        <v>12</v>
      </c>
      <c r="C261" t="s">
        <v>828</v>
      </c>
      <c r="D261" t="s">
        <v>760</v>
      </c>
      <c r="E261">
        <v>9300000</v>
      </c>
      <c r="F261">
        <v>9644202.6600000001</v>
      </c>
      <c r="G261">
        <v>1</v>
      </c>
    </row>
    <row r="262" spans="1:8" x14ac:dyDescent="0.2">
      <c r="A262">
        <v>4</v>
      </c>
      <c r="B262" t="s">
        <v>12</v>
      </c>
      <c r="C262" t="s">
        <v>828</v>
      </c>
      <c r="D262" t="s">
        <v>760</v>
      </c>
      <c r="E262">
        <v>8788000</v>
      </c>
      <c r="F262">
        <v>9222182.5150000006</v>
      </c>
      <c r="G262">
        <v>2</v>
      </c>
    </row>
    <row r="263" spans="1:8" x14ac:dyDescent="0.2">
      <c r="A263">
        <v>32</v>
      </c>
      <c r="B263" t="s">
        <v>12</v>
      </c>
      <c r="C263" t="s">
        <v>828</v>
      </c>
      <c r="D263" t="s">
        <v>760</v>
      </c>
      <c r="E263">
        <v>8665000</v>
      </c>
      <c r="F263">
        <v>11079410.609999999</v>
      </c>
      <c r="G263">
        <v>1</v>
      </c>
    </row>
    <row r="264" spans="1:8" x14ac:dyDescent="0.2">
      <c r="A264">
        <v>27</v>
      </c>
      <c r="B264" t="s">
        <v>12</v>
      </c>
      <c r="C264" t="s">
        <v>1091</v>
      </c>
      <c r="D264" t="s">
        <v>760</v>
      </c>
      <c r="E264">
        <v>7238000</v>
      </c>
      <c r="F264">
        <v>36348000</v>
      </c>
      <c r="G264">
        <v>1</v>
      </c>
    </row>
    <row r="265" spans="1:8" x14ac:dyDescent="0.2">
      <c r="A265">
        <v>93</v>
      </c>
      <c r="B265" t="s">
        <v>103</v>
      </c>
      <c r="C265" t="s">
        <v>109</v>
      </c>
      <c r="D265" t="s">
        <v>761</v>
      </c>
      <c r="E265">
        <v>9276500</v>
      </c>
      <c r="F265">
        <v>10524951.205</v>
      </c>
      <c r="G265">
        <v>2</v>
      </c>
    </row>
    <row r="266" spans="1:8" x14ac:dyDescent="0.2">
      <c r="A266">
        <v>93</v>
      </c>
      <c r="B266" t="s">
        <v>103</v>
      </c>
      <c r="C266" t="s">
        <v>109</v>
      </c>
      <c r="D266" t="s">
        <v>761</v>
      </c>
      <c r="E266">
        <v>9247000</v>
      </c>
      <c r="F266">
        <v>18889547.609999999</v>
      </c>
      <c r="G266">
        <v>1</v>
      </c>
    </row>
    <row r="267" spans="1:8" x14ac:dyDescent="0.2">
      <c r="A267">
        <v>93</v>
      </c>
      <c r="B267" t="s">
        <v>103</v>
      </c>
      <c r="C267" t="s">
        <v>109</v>
      </c>
      <c r="D267" t="s">
        <v>761</v>
      </c>
      <c r="E267">
        <v>16736000.630000001</v>
      </c>
      <c r="F267">
        <v>16791945.145</v>
      </c>
      <c r="H267">
        <v>2</v>
      </c>
    </row>
    <row r="268" spans="1:8" x14ac:dyDescent="0.2">
      <c r="A268">
        <v>88</v>
      </c>
      <c r="B268" t="s">
        <v>103</v>
      </c>
      <c r="C268" t="s">
        <v>109</v>
      </c>
      <c r="D268" t="s">
        <v>761</v>
      </c>
      <c r="E268">
        <v>9244000</v>
      </c>
      <c r="F268">
        <v>10120856.99</v>
      </c>
      <c r="G268">
        <v>2</v>
      </c>
    </row>
    <row r="269" spans="1:8" x14ac:dyDescent="0.2">
      <c r="A269">
        <v>88</v>
      </c>
      <c r="B269" t="s">
        <v>103</v>
      </c>
      <c r="C269" t="s">
        <v>109</v>
      </c>
      <c r="D269" t="s">
        <v>761</v>
      </c>
      <c r="E269">
        <v>21872317.899999999</v>
      </c>
      <c r="F269">
        <v>22053311.280000001</v>
      </c>
      <c r="H269">
        <v>1</v>
      </c>
    </row>
    <row r="270" spans="1:8" x14ac:dyDescent="0.2">
      <c r="A270">
        <v>22</v>
      </c>
      <c r="B270" t="s">
        <v>103</v>
      </c>
      <c r="C270" t="s">
        <v>109</v>
      </c>
      <c r="D270" t="s">
        <v>761</v>
      </c>
      <c r="E270">
        <v>6986000</v>
      </c>
      <c r="F270">
        <v>25336000</v>
      </c>
      <c r="G270">
        <v>1</v>
      </c>
    </row>
    <row r="271" spans="1:8" x14ac:dyDescent="0.2">
      <c r="A271">
        <v>105</v>
      </c>
      <c r="B271" t="s">
        <v>103</v>
      </c>
      <c r="C271" t="s">
        <v>109</v>
      </c>
      <c r="D271" t="s">
        <v>761</v>
      </c>
      <c r="E271">
        <v>13950000</v>
      </c>
      <c r="F271">
        <v>14391414.68</v>
      </c>
      <c r="G271">
        <v>1</v>
      </c>
    </row>
    <row r="272" spans="1:8" x14ac:dyDescent="0.2">
      <c r="A272">
        <v>4</v>
      </c>
      <c r="B272" t="s">
        <v>105</v>
      </c>
      <c r="C272" t="s">
        <v>105</v>
      </c>
      <c r="D272" t="s">
        <v>105</v>
      </c>
      <c r="E272">
        <v>9201000</v>
      </c>
      <c r="F272">
        <v>9600000</v>
      </c>
      <c r="G272">
        <v>1</v>
      </c>
    </row>
    <row r="273" spans="1:8" x14ac:dyDescent="0.2">
      <c r="A273">
        <v>93</v>
      </c>
      <c r="B273" t="s">
        <v>105</v>
      </c>
      <c r="C273" t="s">
        <v>105</v>
      </c>
      <c r="D273" t="s">
        <v>105</v>
      </c>
      <c r="E273">
        <v>8718500</v>
      </c>
      <c r="F273">
        <v>9067000</v>
      </c>
      <c r="G273">
        <v>2</v>
      </c>
    </row>
    <row r="274" spans="1:8" x14ac:dyDescent="0.2">
      <c r="A274">
        <v>93</v>
      </c>
      <c r="B274" t="s">
        <v>105</v>
      </c>
      <c r="C274" t="s">
        <v>105</v>
      </c>
      <c r="D274" t="s">
        <v>105</v>
      </c>
      <c r="E274">
        <v>24295619.030000001</v>
      </c>
      <c r="F274">
        <v>24295619.030000001</v>
      </c>
      <c r="H274">
        <v>2</v>
      </c>
    </row>
    <row r="275" spans="1:8" x14ac:dyDescent="0.2">
      <c r="A275">
        <v>22</v>
      </c>
      <c r="B275" t="s">
        <v>105</v>
      </c>
      <c r="C275" t="s">
        <v>105</v>
      </c>
      <c r="D275" t="s">
        <v>105</v>
      </c>
      <c r="E275">
        <v>8161000</v>
      </c>
      <c r="F275">
        <v>36761000</v>
      </c>
      <c r="G275">
        <v>1</v>
      </c>
    </row>
    <row r="276" spans="1:8" x14ac:dyDescent="0.2">
      <c r="A276">
        <v>27</v>
      </c>
      <c r="B276" t="s">
        <v>11</v>
      </c>
      <c r="C276" t="s">
        <v>11</v>
      </c>
      <c r="D276" t="s">
        <v>823</v>
      </c>
      <c r="E276">
        <v>7238000</v>
      </c>
      <c r="F276">
        <v>46977000</v>
      </c>
      <c r="G276">
        <v>1</v>
      </c>
    </row>
    <row r="277" spans="1:8" x14ac:dyDescent="0.2">
      <c r="A277">
        <v>28</v>
      </c>
      <c r="B277" t="s">
        <v>11</v>
      </c>
      <c r="C277" t="s">
        <v>758</v>
      </c>
      <c r="D277" t="s">
        <v>758</v>
      </c>
      <c r="E277">
        <v>13950000</v>
      </c>
      <c r="F277">
        <v>14387047.619999999</v>
      </c>
      <c r="G277">
        <v>1</v>
      </c>
    </row>
    <row r="278" spans="1:8" x14ac:dyDescent="0.2">
      <c r="A278">
        <v>28</v>
      </c>
      <c r="B278" t="s">
        <v>11</v>
      </c>
      <c r="C278" t="s">
        <v>758</v>
      </c>
      <c r="D278" t="s">
        <v>758</v>
      </c>
      <c r="E278">
        <v>8161000</v>
      </c>
      <c r="F278">
        <v>9593154.3300000001</v>
      </c>
      <c r="G278">
        <v>1</v>
      </c>
    </row>
    <row r="279" spans="1:8" x14ac:dyDescent="0.2">
      <c r="A279">
        <v>93</v>
      </c>
      <c r="B279" t="s">
        <v>11</v>
      </c>
      <c r="C279" t="s">
        <v>758</v>
      </c>
      <c r="D279" t="s">
        <v>758</v>
      </c>
      <c r="E279">
        <v>7196000</v>
      </c>
      <c r="F279">
        <v>31739206.559999999</v>
      </c>
      <c r="G279">
        <v>1</v>
      </c>
    </row>
    <row r="280" spans="1:8" x14ac:dyDescent="0.2">
      <c r="A280">
        <v>101</v>
      </c>
      <c r="B280" t="s">
        <v>11</v>
      </c>
      <c r="C280" t="s">
        <v>758</v>
      </c>
      <c r="D280" t="s">
        <v>758</v>
      </c>
      <c r="E280">
        <v>29428790.539999999</v>
      </c>
      <c r="F280">
        <v>29428790.539999999</v>
      </c>
      <c r="H280">
        <v>1</v>
      </c>
    </row>
    <row r="281" spans="1:8" x14ac:dyDescent="0.2">
      <c r="A281">
        <v>4</v>
      </c>
      <c r="B281" t="s">
        <v>12</v>
      </c>
      <c r="C281" t="s">
        <v>12</v>
      </c>
      <c r="D281" t="s">
        <v>825</v>
      </c>
      <c r="E281">
        <v>9267000</v>
      </c>
      <c r="F281">
        <v>23834000</v>
      </c>
      <c r="G281">
        <v>1</v>
      </c>
    </row>
    <row r="282" spans="1:8" x14ac:dyDescent="0.2">
      <c r="A282">
        <v>28</v>
      </c>
      <c r="B282" t="s">
        <v>12</v>
      </c>
      <c r="C282" t="s">
        <v>12</v>
      </c>
      <c r="D282" t="s">
        <v>825</v>
      </c>
      <c r="E282">
        <v>7531000</v>
      </c>
      <c r="F282">
        <v>29394461.52</v>
      </c>
      <c r="G282">
        <v>1</v>
      </c>
    </row>
    <row r="283" spans="1:8" x14ac:dyDescent="0.2">
      <c r="A283">
        <v>93</v>
      </c>
      <c r="B283" t="s">
        <v>12</v>
      </c>
      <c r="C283" t="s">
        <v>12</v>
      </c>
      <c r="D283" t="s">
        <v>825</v>
      </c>
      <c r="E283">
        <v>9200000</v>
      </c>
      <c r="F283">
        <v>9550000</v>
      </c>
      <c r="G283">
        <v>1</v>
      </c>
    </row>
    <row r="284" spans="1:8" x14ac:dyDescent="0.2">
      <c r="A284">
        <v>93</v>
      </c>
      <c r="B284" t="s">
        <v>12</v>
      </c>
      <c r="C284" t="s">
        <v>12</v>
      </c>
      <c r="D284" t="s">
        <v>825</v>
      </c>
      <c r="E284">
        <v>7406000</v>
      </c>
      <c r="F284">
        <v>9840724.2799999993</v>
      </c>
      <c r="G284">
        <v>1</v>
      </c>
    </row>
    <row r="285" spans="1:8" x14ac:dyDescent="0.2">
      <c r="A285">
        <v>27</v>
      </c>
      <c r="B285" t="s">
        <v>12</v>
      </c>
      <c r="C285" t="s">
        <v>12</v>
      </c>
      <c r="D285" t="s">
        <v>825</v>
      </c>
      <c r="E285">
        <v>7867000</v>
      </c>
      <c r="F285">
        <v>54635000</v>
      </c>
      <c r="G285">
        <v>1</v>
      </c>
    </row>
    <row r="286" spans="1:8" x14ac:dyDescent="0.2">
      <c r="A286">
        <v>32</v>
      </c>
      <c r="B286" t="s">
        <v>12</v>
      </c>
      <c r="C286" t="s">
        <v>12</v>
      </c>
      <c r="D286" t="s">
        <v>825</v>
      </c>
      <c r="E286">
        <v>8020000</v>
      </c>
      <c r="F286">
        <v>8310602.7400000002</v>
      </c>
      <c r="G286">
        <v>1</v>
      </c>
    </row>
    <row r="287" spans="1:8" x14ac:dyDescent="0.2">
      <c r="A287">
        <v>22</v>
      </c>
      <c r="B287" t="s">
        <v>12</v>
      </c>
      <c r="C287" t="s">
        <v>12</v>
      </c>
      <c r="D287" t="s">
        <v>825</v>
      </c>
      <c r="E287">
        <v>7678500</v>
      </c>
      <c r="F287">
        <v>62264000</v>
      </c>
      <c r="G287">
        <v>2</v>
      </c>
    </row>
    <row r="288" spans="1:8" x14ac:dyDescent="0.2">
      <c r="A288">
        <v>96</v>
      </c>
      <c r="B288" t="s">
        <v>12</v>
      </c>
      <c r="C288" t="s">
        <v>12</v>
      </c>
      <c r="D288" t="s">
        <v>825</v>
      </c>
      <c r="E288">
        <v>9280000</v>
      </c>
      <c r="F288">
        <v>9612677</v>
      </c>
      <c r="G288">
        <v>1</v>
      </c>
    </row>
    <row r="289" spans="1:8" x14ac:dyDescent="0.2">
      <c r="A289">
        <v>108</v>
      </c>
      <c r="B289" t="s">
        <v>12</v>
      </c>
      <c r="C289" t="s">
        <v>12</v>
      </c>
      <c r="D289" t="s">
        <v>825</v>
      </c>
      <c r="E289">
        <v>9300000</v>
      </c>
      <c r="F289">
        <v>9530000</v>
      </c>
      <c r="G289">
        <v>1</v>
      </c>
    </row>
    <row r="290" spans="1:8" x14ac:dyDescent="0.2">
      <c r="A290">
        <v>4</v>
      </c>
      <c r="B290" t="s">
        <v>12</v>
      </c>
      <c r="C290" t="s">
        <v>373</v>
      </c>
      <c r="D290" t="s">
        <v>373</v>
      </c>
      <c r="E290">
        <v>9965000</v>
      </c>
      <c r="F290">
        <v>28851333.333333299</v>
      </c>
      <c r="G290">
        <v>3</v>
      </c>
    </row>
    <row r="291" spans="1:8" x14ac:dyDescent="0.2">
      <c r="A291">
        <v>93</v>
      </c>
      <c r="B291" t="s">
        <v>12</v>
      </c>
      <c r="C291" t="s">
        <v>373</v>
      </c>
      <c r="D291" t="s">
        <v>373</v>
      </c>
      <c r="E291">
        <v>6608000</v>
      </c>
      <c r="F291">
        <v>42525000</v>
      </c>
      <c r="G291">
        <v>1</v>
      </c>
    </row>
    <row r="292" spans="1:8" x14ac:dyDescent="0.2">
      <c r="A292">
        <v>32</v>
      </c>
      <c r="B292" t="s">
        <v>12</v>
      </c>
      <c r="C292" t="s">
        <v>373</v>
      </c>
      <c r="D292" t="s">
        <v>373</v>
      </c>
      <c r="E292">
        <v>9293000</v>
      </c>
      <c r="F292">
        <v>9611594.1500000004</v>
      </c>
      <c r="G292">
        <v>1</v>
      </c>
    </row>
    <row r="293" spans="1:8" x14ac:dyDescent="0.2">
      <c r="A293">
        <v>22</v>
      </c>
      <c r="B293" t="s">
        <v>12</v>
      </c>
      <c r="C293" t="s">
        <v>373</v>
      </c>
      <c r="D293" t="s">
        <v>373</v>
      </c>
      <c r="E293">
        <v>9043000</v>
      </c>
      <c r="F293">
        <v>53343000</v>
      </c>
      <c r="G293">
        <v>1</v>
      </c>
    </row>
    <row r="294" spans="1:8" x14ac:dyDescent="0.2">
      <c r="A294">
        <v>27</v>
      </c>
      <c r="B294" t="s">
        <v>12</v>
      </c>
      <c r="C294" t="s">
        <v>373</v>
      </c>
      <c r="D294" t="s">
        <v>826</v>
      </c>
      <c r="E294">
        <v>8875000</v>
      </c>
      <c r="F294">
        <v>51987000</v>
      </c>
      <c r="G294">
        <v>1</v>
      </c>
    </row>
    <row r="295" spans="1:8" x14ac:dyDescent="0.2">
      <c r="A295">
        <v>108</v>
      </c>
      <c r="B295" t="s">
        <v>12</v>
      </c>
      <c r="C295" t="s">
        <v>373</v>
      </c>
      <c r="D295" t="s">
        <v>826</v>
      </c>
      <c r="E295">
        <v>9200000</v>
      </c>
      <c r="F295">
        <v>9430000</v>
      </c>
      <c r="G295">
        <v>1</v>
      </c>
    </row>
    <row r="296" spans="1:8" x14ac:dyDescent="0.2">
      <c r="A296">
        <v>93</v>
      </c>
      <c r="B296" t="s">
        <v>74</v>
      </c>
      <c r="C296" t="s">
        <v>74</v>
      </c>
      <c r="D296" t="s">
        <v>829</v>
      </c>
      <c r="E296">
        <v>9300000</v>
      </c>
      <c r="F296">
        <v>9650000</v>
      </c>
      <c r="G296">
        <v>1</v>
      </c>
    </row>
    <row r="297" spans="1:8" x14ac:dyDescent="0.2">
      <c r="A297">
        <v>27</v>
      </c>
      <c r="B297" t="s">
        <v>74</v>
      </c>
      <c r="C297" t="s">
        <v>74</v>
      </c>
      <c r="D297" t="s">
        <v>829</v>
      </c>
      <c r="E297">
        <v>9182000</v>
      </c>
      <c r="F297">
        <v>25205000</v>
      </c>
      <c r="G297">
        <v>1</v>
      </c>
    </row>
    <row r="298" spans="1:8" x14ac:dyDescent="0.2">
      <c r="A298">
        <v>93</v>
      </c>
      <c r="B298" t="s">
        <v>74</v>
      </c>
      <c r="C298" t="s">
        <v>72</v>
      </c>
      <c r="D298" t="s">
        <v>831</v>
      </c>
      <c r="E298">
        <v>9300000</v>
      </c>
      <c r="F298">
        <v>9550000</v>
      </c>
      <c r="G298">
        <v>1</v>
      </c>
    </row>
    <row r="299" spans="1:8" x14ac:dyDescent="0.2">
      <c r="A299">
        <v>93</v>
      </c>
      <c r="B299" t="s">
        <v>74</v>
      </c>
      <c r="C299" t="s">
        <v>72</v>
      </c>
      <c r="D299" t="s">
        <v>831</v>
      </c>
      <c r="E299">
        <v>15164098.949999999</v>
      </c>
      <c r="F299">
        <v>15448197.9</v>
      </c>
      <c r="H299">
        <v>1</v>
      </c>
    </row>
    <row r="300" spans="1:8" x14ac:dyDescent="0.2">
      <c r="A300">
        <v>93</v>
      </c>
      <c r="B300" t="s">
        <v>74</v>
      </c>
      <c r="C300" t="s">
        <v>72</v>
      </c>
      <c r="D300" t="s">
        <v>831</v>
      </c>
      <c r="E300">
        <v>21882840.280000001</v>
      </c>
      <c r="F300">
        <v>21882840.280000001</v>
      </c>
      <c r="H300">
        <v>1</v>
      </c>
    </row>
    <row r="301" spans="1:8" x14ac:dyDescent="0.2">
      <c r="A301">
        <v>87</v>
      </c>
      <c r="B301" t="s">
        <v>103</v>
      </c>
      <c r="C301" t="s">
        <v>109</v>
      </c>
      <c r="D301" t="s">
        <v>832</v>
      </c>
      <c r="E301">
        <v>9285000</v>
      </c>
      <c r="F301">
        <v>9376399.1699999999</v>
      </c>
      <c r="G301">
        <v>1</v>
      </c>
    </row>
    <row r="302" spans="1:8" x14ac:dyDescent="0.2">
      <c r="A302">
        <v>88</v>
      </c>
      <c r="B302" t="s">
        <v>103</v>
      </c>
      <c r="C302" t="s">
        <v>109</v>
      </c>
      <c r="D302" t="s">
        <v>832</v>
      </c>
      <c r="E302">
        <v>9300000</v>
      </c>
      <c r="F302">
        <v>9884934.0999999996</v>
      </c>
      <c r="G302">
        <v>3</v>
      </c>
    </row>
    <row r="303" spans="1:8" x14ac:dyDescent="0.2">
      <c r="A303">
        <v>88</v>
      </c>
      <c r="B303" t="s">
        <v>103</v>
      </c>
      <c r="C303" t="s">
        <v>109</v>
      </c>
      <c r="D303" t="s">
        <v>832</v>
      </c>
      <c r="E303">
        <v>10062250</v>
      </c>
      <c r="F303">
        <v>11329696.300000001</v>
      </c>
      <c r="G303">
        <v>4</v>
      </c>
    </row>
    <row r="304" spans="1:8" x14ac:dyDescent="0.2">
      <c r="A304">
        <v>4</v>
      </c>
      <c r="B304" t="s">
        <v>11</v>
      </c>
      <c r="C304" t="s">
        <v>95</v>
      </c>
      <c r="D304" t="s">
        <v>833</v>
      </c>
      <c r="E304">
        <v>9263500</v>
      </c>
      <c r="F304">
        <v>16715000</v>
      </c>
      <c r="G304">
        <v>2</v>
      </c>
    </row>
    <row r="305" spans="1:8" x14ac:dyDescent="0.2">
      <c r="A305">
        <v>4</v>
      </c>
      <c r="B305" t="s">
        <v>11</v>
      </c>
      <c r="C305" t="s">
        <v>95</v>
      </c>
      <c r="D305" t="s">
        <v>833</v>
      </c>
      <c r="E305">
        <v>9293000</v>
      </c>
      <c r="F305">
        <v>9600000</v>
      </c>
      <c r="G305">
        <v>1</v>
      </c>
    </row>
    <row r="306" spans="1:8" x14ac:dyDescent="0.2">
      <c r="A306">
        <v>87</v>
      </c>
      <c r="B306" t="s">
        <v>11</v>
      </c>
      <c r="C306" t="s">
        <v>95</v>
      </c>
      <c r="D306" t="s">
        <v>833</v>
      </c>
      <c r="E306">
        <v>8833000</v>
      </c>
      <c r="F306">
        <v>26680638.969999999</v>
      </c>
      <c r="G306">
        <v>1</v>
      </c>
    </row>
    <row r="307" spans="1:8" x14ac:dyDescent="0.2">
      <c r="A307">
        <v>93</v>
      </c>
      <c r="B307" t="s">
        <v>11</v>
      </c>
      <c r="C307" t="s">
        <v>95</v>
      </c>
      <c r="D307" t="s">
        <v>833</v>
      </c>
      <c r="E307">
        <v>6902000</v>
      </c>
      <c r="F307">
        <v>11700000</v>
      </c>
      <c r="G307">
        <v>1</v>
      </c>
    </row>
    <row r="308" spans="1:8" x14ac:dyDescent="0.2">
      <c r="A308">
        <v>93</v>
      </c>
      <c r="B308" t="s">
        <v>11</v>
      </c>
      <c r="C308" t="s">
        <v>95</v>
      </c>
      <c r="D308" t="s">
        <v>833</v>
      </c>
      <c r="E308">
        <v>6818000</v>
      </c>
      <c r="F308">
        <v>28005000</v>
      </c>
      <c r="G308">
        <v>1</v>
      </c>
    </row>
    <row r="309" spans="1:8" x14ac:dyDescent="0.2">
      <c r="A309">
        <v>27</v>
      </c>
      <c r="B309" t="s">
        <v>11</v>
      </c>
      <c r="C309" t="s">
        <v>95</v>
      </c>
      <c r="D309" t="s">
        <v>833</v>
      </c>
      <c r="E309">
        <v>9241000</v>
      </c>
      <c r="F309">
        <v>26516000</v>
      </c>
      <c r="G309">
        <v>1</v>
      </c>
    </row>
    <row r="310" spans="1:8" x14ac:dyDescent="0.2">
      <c r="A310">
        <v>27</v>
      </c>
      <c r="B310" t="s">
        <v>11</v>
      </c>
      <c r="C310" t="s">
        <v>95</v>
      </c>
      <c r="D310" t="s">
        <v>833</v>
      </c>
      <c r="E310">
        <v>9241000</v>
      </c>
      <c r="F310">
        <v>27118000</v>
      </c>
      <c r="G310">
        <v>1</v>
      </c>
    </row>
    <row r="311" spans="1:8" x14ac:dyDescent="0.2">
      <c r="A311">
        <v>117</v>
      </c>
      <c r="B311" t="s">
        <v>11</v>
      </c>
      <c r="C311" t="s">
        <v>95</v>
      </c>
      <c r="D311" t="s">
        <v>833</v>
      </c>
      <c r="E311">
        <v>9300000</v>
      </c>
      <c r="F311">
        <v>9551293.75</v>
      </c>
      <c r="G311">
        <v>1</v>
      </c>
    </row>
    <row r="312" spans="1:8" x14ac:dyDescent="0.2">
      <c r="A312">
        <v>22</v>
      </c>
      <c r="B312" t="s">
        <v>11</v>
      </c>
      <c r="C312" t="s">
        <v>95</v>
      </c>
      <c r="D312" t="s">
        <v>833</v>
      </c>
      <c r="E312">
        <v>8119000</v>
      </c>
      <c r="F312">
        <v>35319000</v>
      </c>
      <c r="G312">
        <v>1</v>
      </c>
    </row>
    <row r="313" spans="1:8" x14ac:dyDescent="0.2">
      <c r="A313">
        <v>121</v>
      </c>
      <c r="B313" t="s">
        <v>11</v>
      </c>
      <c r="C313" t="s">
        <v>95</v>
      </c>
      <c r="D313" t="s">
        <v>833</v>
      </c>
      <c r="E313">
        <v>9188000</v>
      </c>
      <c r="F313">
        <v>10160183.460000001</v>
      </c>
      <c r="G313">
        <v>1</v>
      </c>
    </row>
    <row r="314" spans="1:8" x14ac:dyDescent="0.2">
      <c r="A314">
        <v>4</v>
      </c>
      <c r="B314" t="s">
        <v>11</v>
      </c>
      <c r="C314" t="s">
        <v>84</v>
      </c>
      <c r="D314" t="s">
        <v>84</v>
      </c>
      <c r="E314">
        <v>9135700</v>
      </c>
      <c r="F314">
        <v>9987500</v>
      </c>
      <c r="G314">
        <v>10</v>
      </c>
    </row>
    <row r="315" spans="1:8" x14ac:dyDescent="0.2">
      <c r="A315">
        <v>4</v>
      </c>
      <c r="B315" t="s">
        <v>11</v>
      </c>
      <c r="C315" t="s">
        <v>84</v>
      </c>
      <c r="D315" t="s">
        <v>84</v>
      </c>
      <c r="E315">
        <v>8696250</v>
      </c>
      <c r="F315">
        <v>10750000</v>
      </c>
      <c r="G315">
        <v>8</v>
      </c>
    </row>
    <row r="316" spans="1:8" x14ac:dyDescent="0.2">
      <c r="A316">
        <v>93</v>
      </c>
      <c r="B316" t="s">
        <v>11</v>
      </c>
      <c r="C316" t="s">
        <v>84</v>
      </c>
      <c r="D316" t="s">
        <v>84</v>
      </c>
      <c r="E316">
        <v>9300000</v>
      </c>
      <c r="F316">
        <v>9700000</v>
      </c>
      <c r="G316">
        <v>2</v>
      </c>
    </row>
    <row r="317" spans="1:8" x14ac:dyDescent="0.2">
      <c r="A317">
        <v>93</v>
      </c>
      <c r="B317" t="s">
        <v>11</v>
      </c>
      <c r="C317" t="s">
        <v>84</v>
      </c>
      <c r="D317" t="s">
        <v>84</v>
      </c>
      <c r="E317">
        <v>17427901.75</v>
      </c>
      <c r="F317">
        <v>17427901.75</v>
      </c>
      <c r="H317">
        <v>1</v>
      </c>
    </row>
    <row r="318" spans="1:8" x14ac:dyDescent="0.2">
      <c r="A318">
        <v>93</v>
      </c>
      <c r="B318" t="s">
        <v>11</v>
      </c>
      <c r="C318" t="s">
        <v>84</v>
      </c>
      <c r="D318" t="s">
        <v>84</v>
      </c>
      <c r="E318">
        <v>14635750.890000001</v>
      </c>
      <c r="F318">
        <v>14788215.560000001</v>
      </c>
      <c r="H318">
        <v>1</v>
      </c>
    </row>
    <row r="319" spans="1:8" x14ac:dyDescent="0.2">
      <c r="A319">
        <v>96</v>
      </c>
      <c r="B319" t="s">
        <v>11</v>
      </c>
      <c r="C319" t="s">
        <v>84</v>
      </c>
      <c r="D319" t="s">
        <v>84</v>
      </c>
      <c r="E319">
        <v>14311503.9</v>
      </c>
      <c r="F319">
        <v>14466434.15</v>
      </c>
      <c r="H319">
        <v>1</v>
      </c>
    </row>
    <row r="320" spans="1:8" x14ac:dyDescent="0.2">
      <c r="A320">
        <v>121</v>
      </c>
      <c r="B320" t="s">
        <v>11</v>
      </c>
      <c r="C320" t="s">
        <v>84</v>
      </c>
      <c r="D320" t="s">
        <v>84</v>
      </c>
      <c r="E320">
        <v>22405424.25</v>
      </c>
      <c r="F320">
        <v>22410424.25</v>
      </c>
      <c r="H320">
        <v>1</v>
      </c>
    </row>
    <row r="321" spans="1:7" x14ac:dyDescent="0.2">
      <c r="A321">
        <v>105</v>
      </c>
      <c r="B321" t="s">
        <v>11</v>
      </c>
      <c r="C321" t="s">
        <v>84</v>
      </c>
      <c r="D321" t="s">
        <v>84</v>
      </c>
      <c r="E321">
        <v>9300000</v>
      </c>
      <c r="F321">
        <v>9599973.5</v>
      </c>
      <c r="G321">
        <v>1</v>
      </c>
    </row>
    <row r="322" spans="1:7" x14ac:dyDescent="0.2">
      <c r="A322">
        <v>28</v>
      </c>
      <c r="B322" t="s">
        <v>73</v>
      </c>
      <c r="C322" t="s">
        <v>836</v>
      </c>
      <c r="D322" t="s">
        <v>836</v>
      </c>
      <c r="E322">
        <v>10832333.3333333</v>
      </c>
      <c r="F322">
        <v>11189262.053333299</v>
      </c>
      <c r="G322">
        <v>3</v>
      </c>
    </row>
    <row r="323" spans="1:7" x14ac:dyDescent="0.2">
      <c r="A323">
        <v>28</v>
      </c>
      <c r="B323" t="s">
        <v>73</v>
      </c>
      <c r="C323" t="s">
        <v>836</v>
      </c>
      <c r="D323" t="s">
        <v>836</v>
      </c>
      <c r="E323">
        <v>9807111.1111111101</v>
      </c>
      <c r="F323">
        <v>10114775.73</v>
      </c>
      <c r="G323">
        <v>9</v>
      </c>
    </row>
    <row r="324" spans="1:7" x14ac:dyDescent="0.2">
      <c r="A324">
        <v>116</v>
      </c>
      <c r="B324" t="s">
        <v>73</v>
      </c>
      <c r="C324" t="s">
        <v>836</v>
      </c>
      <c r="D324" t="s">
        <v>836</v>
      </c>
      <c r="E324">
        <v>9300000</v>
      </c>
      <c r="F324">
        <v>9466708.0800000001</v>
      </c>
      <c r="G324">
        <v>1</v>
      </c>
    </row>
    <row r="325" spans="1:7" x14ac:dyDescent="0.2">
      <c r="A325">
        <v>32</v>
      </c>
      <c r="B325" t="s">
        <v>73</v>
      </c>
      <c r="C325" t="s">
        <v>836</v>
      </c>
      <c r="D325" t="s">
        <v>836</v>
      </c>
      <c r="E325">
        <v>9275000</v>
      </c>
      <c r="F325">
        <v>10819359.01</v>
      </c>
      <c r="G325">
        <v>2</v>
      </c>
    </row>
    <row r="326" spans="1:7" x14ac:dyDescent="0.2">
      <c r="A326">
        <v>32</v>
      </c>
      <c r="B326" t="s">
        <v>73</v>
      </c>
      <c r="C326" t="s">
        <v>836</v>
      </c>
      <c r="D326" t="s">
        <v>836</v>
      </c>
      <c r="E326">
        <v>9293000</v>
      </c>
      <c r="F326">
        <v>12977338.140000001</v>
      </c>
      <c r="G326">
        <v>1</v>
      </c>
    </row>
    <row r="327" spans="1:7" x14ac:dyDescent="0.2">
      <c r="A327">
        <v>96</v>
      </c>
      <c r="B327" t="s">
        <v>73</v>
      </c>
      <c r="C327" t="s">
        <v>836</v>
      </c>
      <c r="D327" t="s">
        <v>836</v>
      </c>
      <c r="E327">
        <v>9270500</v>
      </c>
      <c r="F327">
        <v>9604557.7550000008</v>
      </c>
      <c r="G327">
        <v>2</v>
      </c>
    </row>
    <row r="328" spans="1:7" x14ac:dyDescent="0.2">
      <c r="A328">
        <v>28</v>
      </c>
      <c r="B328" t="s">
        <v>73</v>
      </c>
      <c r="C328" t="s">
        <v>86</v>
      </c>
      <c r="D328" t="s">
        <v>86</v>
      </c>
      <c r="E328">
        <v>9263500</v>
      </c>
      <c r="F328">
        <v>9562337.5649999995</v>
      </c>
      <c r="G328">
        <v>2</v>
      </c>
    </row>
    <row r="329" spans="1:7" x14ac:dyDescent="0.2">
      <c r="A329">
        <v>28</v>
      </c>
      <c r="B329" t="s">
        <v>73</v>
      </c>
      <c r="C329" t="s">
        <v>86</v>
      </c>
      <c r="D329" t="s">
        <v>86</v>
      </c>
      <c r="E329">
        <v>9121000</v>
      </c>
      <c r="F329">
        <v>9625331.8533333298</v>
      </c>
      <c r="G329">
        <v>3</v>
      </c>
    </row>
    <row r="330" spans="1:7" x14ac:dyDescent="0.2">
      <c r="A330">
        <v>87</v>
      </c>
      <c r="B330" t="s">
        <v>73</v>
      </c>
      <c r="C330" t="s">
        <v>86</v>
      </c>
      <c r="D330" t="s">
        <v>86</v>
      </c>
      <c r="E330">
        <v>7783000</v>
      </c>
      <c r="F330">
        <v>9606024.2899999991</v>
      </c>
      <c r="G330">
        <v>1</v>
      </c>
    </row>
    <row r="331" spans="1:7" x14ac:dyDescent="0.2">
      <c r="A331">
        <v>93</v>
      </c>
      <c r="B331" t="s">
        <v>73</v>
      </c>
      <c r="C331" t="s">
        <v>86</v>
      </c>
      <c r="D331" t="s">
        <v>86</v>
      </c>
      <c r="E331">
        <v>9300000</v>
      </c>
      <c r="F331">
        <v>9550005.5700000003</v>
      </c>
      <c r="G331">
        <v>1</v>
      </c>
    </row>
    <row r="332" spans="1:7" x14ac:dyDescent="0.2">
      <c r="A332">
        <v>27</v>
      </c>
      <c r="B332" t="s">
        <v>73</v>
      </c>
      <c r="C332" t="s">
        <v>86</v>
      </c>
      <c r="D332" t="s">
        <v>86</v>
      </c>
      <c r="E332">
        <v>7825000</v>
      </c>
      <c r="F332">
        <v>28177000</v>
      </c>
      <c r="G332">
        <v>1</v>
      </c>
    </row>
    <row r="333" spans="1:7" x14ac:dyDescent="0.2">
      <c r="A333">
        <v>22</v>
      </c>
      <c r="B333" t="s">
        <v>73</v>
      </c>
      <c r="C333" t="s">
        <v>86</v>
      </c>
      <c r="D333" t="s">
        <v>86</v>
      </c>
      <c r="E333">
        <v>7406000</v>
      </c>
      <c r="F333">
        <v>35990000</v>
      </c>
      <c r="G333">
        <v>1</v>
      </c>
    </row>
    <row r="334" spans="1:7" x14ac:dyDescent="0.2">
      <c r="A334">
        <v>92</v>
      </c>
      <c r="B334" t="s">
        <v>103</v>
      </c>
      <c r="C334" t="s">
        <v>931</v>
      </c>
      <c r="D334" t="s">
        <v>86</v>
      </c>
      <c r="E334">
        <v>9260000</v>
      </c>
      <c r="F334">
        <v>9531000</v>
      </c>
      <c r="G334">
        <v>1</v>
      </c>
    </row>
    <row r="335" spans="1:7" x14ac:dyDescent="0.2">
      <c r="A335">
        <v>4</v>
      </c>
      <c r="B335" t="s">
        <v>74</v>
      </c>
      <c r="C335" t="s">
        <v>87</v>
      </c>
      <c r="D335" t="s">
        <v>838</v>
      </c>
      <c r="E335">
        <v>6975000</v>
      </c>
      <c r="F335">
        <v>11825000</v>
      </c>
      <c r="G335">
        <v>2</v>
      </c>
    </row>
    <row r="336" spans="1:7" x14ac:dyDescent="0.2">
      <c r="A336">
        <v>28</v>
      </c>
      <c r="B336" t="s">
        <v>74</v>
      </c>
      <c r="C336" t="s">
        <v>87</v>
      </c>
      <c r="D336" t="s">
        <v>838</v>
      </c>
      <c r="E336">
        <v>9300000</v>
      </c>
      <c r="F336">
        <v>9606025.0299999993</v>
      </c>
      <c r="G336">
        <v>1</v>
      </c>
    </row>
    <row r="337" spans="1:8" x14ac:dyDescent="0.2">
      <c r="A337">
        <v>28</v>
      </c>
      <c r="B337" t="s">
        <v>74</v>
      </c>
      <c r="C337" t="s">
        <v>87</v>
      </c>
      <c r="D337" t="s">
        <v>838</v>
      </c>
      <c r="E337">
        <v>7993500</v>
      </c>
      <c r="F337">
        <v>9591261.5800000001</v>
      </c>
      <c r="G337">
        <v>2</v>
      </c>
    </row>
    <row r="338" spans="1:8" x14ac:dyDescent="0.2">
      <c r="A338">
        <v>93</v>
      </c>
      <c r="B338" t="s">
        <v>74</v>
      </c>
      <c r="C338" t="s">
        <v>87</v>
      </c>
      <c r="D338" t="s">
        <v>838</v>
      </c>
      <c r="E338">
        <v>6200000</v>
      </c>
      <c r="F338">
        <v>10122337.3533333</v>
      </c>
      <c r="G338">
        <v>3</v>
      </c>
    </row>
    <row r="339" spans="1:8" x14ac:dyDescent="0.2">
      <c r="A339">
        <v>88</v>
      </c>
      <c r="B339" t="s">
        <v>74</v>
      </c>
      <c r="C339" t="s">
        <v>87</v>
      </c>
      <c r="D339" t="s">
        <v>838</v>
      </c>
      <c r="E339">
        <v>13950000</v>
      </c>
      <c r="F339">
        <v>14406767.9</v>
      </c>
      <c r="G339">
        <v>1</v>
      </c>
    </row>
    <row r="340" spans="1:8" x14ac:dyDescent="0.2">
      <c r="A340">
        <v>4</v>
      </c>
      <c r="B340" t="s">
        <v>103</v>
      </c>
      <c r="C340" t="s">
        <v>109</v>
      </c>
      <c r="D340" t="s">
        <v>839</v>
      </c>
      <c r="E340">
        <v>9300000</v>
      </c>
      <c r="F340">
        <v>9600000</v>
      </c>
      <c r="G340">
        <v>1</v>
      </c>
    </row>
    <row r="341" spans="1:8" x14ac:dyDescent="0.2">
      <c r="A341">
        <v>4</v>
      </c>
      <c r="B341" t="s">
        <v>103</v>
      </c>
      <c r="C341" t="s">
        <v>109</v>
      </c>
      <c r="D341" t="s">
        <v>839</v>
      </c>
      <c r="E341">
        <v>9300000</v>
      </c>
      <c r="F341">
        <v>9782382.0800000001</v>
      </c>
      <c r="G341">
        <v>1</v>
      </c>
    </row>
    <row r="342" spans="1:8" x14ac:dyDescent="0.2">
      <c r="A342">
        <v>28</v>
      </c>
      <c r="B342" t="s">
        <v>103</v>
      </c>
      <c r="C342" t="s">
        <v>109</v>
      </c>
      <c r="D342" t="s">
        <v>839</v>
      </c>
      <c r="E342">
        <v>9300000</v>
      </c>
      <c r="F342">
        <v>9606025.0299999993</v>
      </c>
      <c r="G342">
        <v>1</v>
      </c>
    </row>
    <row r="343" spans="1:8" x14ac:dyDescent="0.2">
      <c r="A343">
        <v>87</v>
      </c>
      <c r="B343" t="s">
        <v>103</v>
      </c>
      <c r="C343" t="s">
        <v>109</v>
      </c>
      <c r="D343" t="s">
        <v>839</v>
      </c>
      <c r="E343">
        <v>7993000</v>
      </c>
      <c r="F343">
        <v>15795001.699999999</v>
      </c>
      <c r="G343">
        <v>1</v>
      </c>
    </row>
    <row r="344" spans="1:8" x14ac:dyDescent="0.2">
      <c r="A344">
        <v>93</v>
      </c>
      <c r="B344" t="s">
        <v>103</v>
      </c>
      <c r="C344" t="s">
        <v>109</v>
      </c>
      <c r="D344" t="s">
        <v>839</v>
      </c>
      <c r="E344">
        <v>10289250</v>
      </c>
      <c r="F344">
        <v>13361477.755000001</v>
      </c>
      <c r="G344">
        <v>4</v>
      </c>
    </row>
    <row r="345" spans="1:8" x14ac:dyDescent="0.2">
      <c r="A345">
        <v>93</v>
      </c>
      <c r="B345" t="s">
        <v>103</v>
      </c>
      <c r="C345" t="s">
        <v>109</v>
      </c>
      <c r="D345" t="s">
        <v>839</v>
      </c>
      <c r="E345">
        <v>15649768.045</v>
      </c>
      <c r="F345">
        <v>15699768.045</v>
      </c>
      <c r="H345">
        <v>2</v>
      </c>
    </row>
    <row r="346" spans="1:8" x14ac:dyDescent="0.2">
      <c r="A346">
        <v>88</v>
      </c>
      <c r="B346" t="s">
        <v>103</v>
      </c>
      <c r="C346" t="s">
        <v>109</v>
      </c>
      <c r="D346" t="s">
        <v>839</v>
      </c>
      <c r="E346">
        <v>9300000</v>
      </c>
      <c r="F346">
        <v>9620978.5999999996</v>
      </c>
      <c r="G346">
        <v>1</v>
      </c>
    </row>
    <row r="347" spans="1:8" x14ac:dyDescent="0.2">
      <c r="A347">
        <v>88</v>
      </c>
      <c r="B347" t="s">
        <v>103</v>
      </c>
      <c r="C347" t="s">
        <v>109</v>
      </c>
      <c r="D347" t="s">
        <v>839</v>
      </c>
      <c r="E347">
        <v>19898773.649999999</v>
      </c>
      <c r="F347">
        <v>19898773.649999999</v>
      </c>
      <c r="H347">
        <v>1</v>
      </c>
    </row>
    <row r="348" spans="1:8" x14ac:dyDescent="0.2">
      <c r="A348">
        <v>88</v>
      </c>
      <c r="B348" t="s">
        <v>103</v>
      </c>
      <c r="C348" t="s">
        <v>109</v>
      </c>
      <c r="D348" t="s">
        <v>839</v>
      </c>
      <c r="E348">
        <v>17813494.614999998</v>
      </c>
      <c r="F348">
        <v>17920603.649999999</v>
      </c>
      <c r="H348">
        <v>2</v>
      </c>
    </row>
    <row r="349" spans="1:8" x14ac:dyDescent="0.2">
      <c r="A349">
        <v>93</v>
      </c>
      <c r="B349" t="s">
        <v>11</v>
      </c>
      <c r="C349" t="s">
        <v>104</v>
      </c>
      <c r="D349" t="s">
        <v>840</v>
      </c>
      <c r="E349">
        <v>23872499.899999999</v>
      </c>
      <c r="F349">
        <v>23936111</v>
      </c>
      <c r="H349">
        <v>1</v>
      </c>
    </row>
    <row r="350" spans="1:8" x14ac:dyDescent="0.2">
      <c r="A350">
        <v>26</v>
      </c>
      <c r="B350" t="s">
        <v>11</v>
      </c>
      <c r="C350" t="s">
        <v>104</v>
      </c>
      <c r="D350" t="s">
        <v>840</v>
      </c>
      <c r="E350">
        <v>9001000</v>
      </c>
      <c r="F350">
        <v>12186990</v>
      </c>
      <c r="G350">
        <v>1</v>
      </c>
    </row>
    <row r="351" spans="1:8" x14ac:dyDescent="0.2">
      <c r="A351">
        <v>22</v>
      </c>
      <c r="B351" t="s">
        <v>11</v>
      </c>
      <c r="C351" t="s">
        <v>752</v>
      </c>
      <c r="D351" t="s">
        <v>840</v>
      </c>
      <c r="E351">
        <v>9221000</v>
      </c>
      <c r="F351">
        <v>30931037.030000001</v>
      </c>
      <c r="G351">
        <v>1</v>
      </c>
    </row>
    <row r="352" spans="1:8" x14ac:dyDescent="0.2">
      <c r="A352">
        <v>4</v>
      </c>
      <c r="B352" t="s">
        <v>103</v>
      </c>
      <c r="C352" t="s">
        <v>759</v>
      </c>
      <c r="D352" t="s">
        <v>840</v>
      </c>
      <c r="E352">
        <v>9188000</v>
      </c>
      <c r="F352">
        <v>9600000</v>
      </c>
      <c r="G352">
        <v>1</v>
      </c>
    </row>
    <row r="353" spans="1:8" x14ac:dyDescent="0.2">
      <c r="A353">
        <v>93</v>
      </c>
      <c r="B353" t="s">
        <v>11</v>
      </c>
      <c r="C353" t="s">
        <v>83</v>
      </c>
      <c r="D353" t="s">
        <v>103</v>
      </c>
      <c r="E353">
        <v>9241000</v>
      </c>
      <c r="F353">
        <v>13477640.689999999</v>
      </c>
      <c r="G353">
        <v>1</v>
      </c>
    </row>
    <row r="354" spans="1:8" x14ac:dyDescent="0.2">
      <c r="A354">
        <v>117</v>
      </c>
      <c r="B354" t="s">
        <v>11</v>
      </c>
      <c r="C354" t="s">
        <v>83</v>
      </c>
      <c r="D354" t="s">
        <v>103</v>
      </c>
      <c r="E354">
        <v>8077000</v>
      </c>
      <c r="F354">
        <v>9511293.75</v>
      </c>
      <c r="G354">
        <v>1</v>
      </c>
    </row>
    <row r="355" spans="1:8" x14ac:dyDescent="0.2">
      <c r="A355">
        <v>96</v>
      </c>
      <c r="B355" t="s">
        <v>11</v>
      </c>
      <c r="C355" t="s">
        <v>83</v>
      </c>
      <c r="D355" t="s">
        <v>103</v>
      </c>
      <c r="E355">
        <v>9260000</v>
      </c>
      <c r="F355">
        <v>9604558</v>
      </c>
      <c r="G355">
        <v>1</v>
      </c>
    </row>
    <row r="356" spans="1:8" x14ac:dyDescent="0.2">
      <c r="A356">
        <v>93</v>
      </c>
      <c r="B356" t="s">
        <v>11</v>
      </c>
      <c r="C356" t="s">
        <v>11</v>
      </c>
      <c r="D356" t="s">
        <v>103</v>
      </c>
      <c r="E356">
        <v>7741000</v>
      </c>
      <c r="F356">
        <v>67300000</v>
      </c>
      <c r="G356">
        <v>1</v>
      </c>
    </row>
    <row r="357" spans="1:8" x14ac:dyDescent="0.2">
      <c r="A357">
        <v>27</v>
      </c>
      <c r="B357" t="s">
        <v>11</v>
      </c>
      <c r="C357" t="s">
        <v>11</v>
      </c>
      <c r="D357" t="s">
        <v>103</v>
      </c>
      <c r="E357">
        <v>7699000</v>
      </c>
      <c r="F357">
        <v>55270000</v>
      </c>
      <c r="G357">
        <v>1</v>
      </c>
    </row>
    <row r="358" spans="1:8" x14ac:dyDescent="0.2">
      <c r="A358">
        <v>27</v>
      </c>
      <c r="B358" t="s">
        <v>11</v>
      </c>
      <c r="C358" t="s">
        <v>11</v>
      </c>
      <c r="D358" t="s">
        <v>841</v>
      </c>
      <c r="E358">
        <v>9227000</v>
      </c>
      <c r="F358">
        <v>21542000</v>
      </c>
      <c r="G358">
        <v>1</v>
      </c>
    </row>
    <row r="359" spans="1:8" x14ac:dyDescent="0.2">
      <c r="A359">
        <v>28</v>
      </c>
      <c r="B359" t="s">
        <v>11</v>
      </c>
      <c r="C359" t="s">
        <v>104</v>
      </c>
      <c r="D359" t="s">
        <v>842</v>
      </c>
      <c r="E359">
        <v>9300000</v>
      </c>
      <c r="F359">
        <v>9606025.0299999993</v>
      </c>
      <c r="G359">
        <v>1</v>
      </c>
    </row>
    <row r="360" spans="1:8" x14ac:dyDescent="0.2">
      <c r="A360">
        <v>93</v>
      </c>
      <c r="B360" t="s">
        <v>11</v>
      </c>
      <c r="C360" t="s">
        <v>104</v>
      </c>
      <c r="D360" t="s">
        <v>842</v>
      </c>
      <c r="E360">
        <v>9280000</v>
      </c>
      <c r="F360">
        <v>9750000</v>
      </c>
      <c r="G360">
        <v>1</v>
      </c>
    </row>
    <row r="361" spans="1:8" x14ac:dyDescent="0.2">
      <c r="A361">
        <v>93</v>
      </c>
      <c r="B361" t="s">
        <v>11</v>
      </c>
      <c r="C361" t="s">
        <v>104</v>
      </c>
      <c r="D361" t="s">
        <v>842</v>
      </c>
      <c r="E361">
        <v>7573000</v>
      </c>
      <c r="F361">
        <v>35003000</v>
      </c>
      <c r="G361">
        <v>1</v>
      </c>
    </row>
    <row r="362" spans="1:8" x14ac:dyDescent="0.2">
      <c r="A362">
        <v>93</v>
      </c>
      <c r="B362" t="s">
        <v>11</v>
      </c>
      <c r="C362" t="s">
        <v>104</v>
      </c>
      <c r="D362" t="s">
        <v>843</v>
      </c>
      <c r="E362">
        <v>8035000</v>
      </c>
      <c r="F362">
        <v>27000000</v>
      </c>
      <c r="G362">
        <v>1</v>
      </c>
    </row>
    <row r="363" spans="1:8" x14ac:dyDescent="0.2">
      <c r="A363">
        <v>32</v>
      </c>
      <c r="B363" t="s">
        <v>11</v>
      </c>
      <c r="C363" t="s">
        <v>104</v>
      </c>
      <c r="D363" t="s">
        <v>843</v>
      </c>
      <c r="E363">
        <v>9267000</v>
      </c>
      <c r="F363">
        <v>16303144.960000001</v>
      </c>
      <c r="G363">
        <v>1</v>
      </c>
    </row>
    <row r="364" spans="1:8" x14ac:dyDescent="0.2">
      <c r="A364">
        <v>4</v>
      </c>
      <c r="B364" t="s">
        <v>74</v>
      </c>
      <c r="C364" t="s">
        <v>72</v>
      </c>
      <c r="D364" t="s">
        <v>72</v>
      </c>
      <c r="E364">
        <v>9208000</v>
      </c>
      <c r="F364">
        <v>9600000</v>
      </c>
      <c r="G364">
        <v>2</v>
      </c>
    </row>
    <row r="365" spans="1:8" x14ac:dyDescent="0.2">
      <c r="A365">
        <v>4</v>
      </c>
      <c r="B365" t="s">
        <v>74</v>
      </c>
      <c r="C365" t="s">
        <v>72</v>
      </c>
      <c r="D365" t="s">
        <v>72</v>
      </c>
      <c r="E365">
        <v>19023045.620000001</v>
      </c>
      <c r="F365">
        <v>19286091.25</v>
      </c>
      <c r="H365">
        <v>1</v>
      </c>
    </row>
    <row r="366" spans="1:8" x14ac:dyDescent="0.2">
      <c r="A366">
        <v>87</v>
      </c>
      <c r="B366" t="s">
        <v>74</v>
      </c>
      <c r="C366" t="s">
        <v>72</v>
      </c>
      <c r="D366" t="s">
        <v>72</v>
      </c>
      <c r="E366">
        <v>8035000</v>
      </c>
      <c r="F366">
        <v>8398957.9800000004</v>
      </c>
      <c r="G366">
        <v>1</v>
      </c>
    </row>
    <row r="367" spans="1:8" x14ac:dyDescent="0.2">
      <c r="A367">
        <v>93</v>
      </c>
      <c r="B367" t="s">
        <v>74</v>
      </c>
      <c r="C367" t="s">
        <v>72</v>
      </c>
      <c r="D367" t="s">
        <v>72</v>
      </c>
      <c r="E367">
        <v>13950000</v>
      </c>
      <c r="F367">
        <v>14250000</v>
      </c>
      <c r="G367">
        <v>2</v>
      </c>
    </row>
    <row r="368" spans="1:8" x14ac:dyDescent="0.2">
      <c r="A368">
        <v>93</v>
      </c>
      <c r="B368" t="s">
        <v>74</v>
      </c>
      <c r="C368" t="s">
        <v>72</v>
      </c>
      <c r="D368" t="s">
        <v>72</v>
      </c>
      <c r="E368">
        <v>8478500</v>
      </c>
      <c r="F368">
        <v>9550000</v>
      </c>
      <c r="G368">
        <v>2</v>
      </c>
    </row>
    <row r="369" spans="1:8" x14ac:dyDescent="0.2">
      <c r="A369">
        <v>116</v>
      </c>
      <c r="B369" t="s">
        <v>74</v>
      </c>
      <c r="C369" t="s">
        <v>72</v>
      </c>
      <c r="D369" t="s">
        <v>72</v>
      </c>
      <c r="E369">
        <v>9297454.5454545394</v>
      </c>
      <c r="F369">
        <v>9466708.0800000001</v>
      </c>
      <c r="G369">
        <v>11</v>
      </c>
    </row>
    <row r="370" spans="1:8" x14ac:dyDescent="0.2">
      <c r="A370">
        <v>88</v>
      </c>
      <c r="B370" t="s">
        <v>74</v>
      </c>
      <c r="C370" t="s">
        <v>72</v>
      </c>
      <c r="D370" t="s">
        <v>72</v>
      </c>
      <c r="E370">
        <v>9231000</v>
      </c>
      <c r="F370">
        <v>9618376.0500000007</v>
      </c>
      <c r="G370">
        <v>2</v>
      </c>
    </row>
    <row r="371" spans="1:8" x14ac:dyDescent="0.2">
      <c r="A371">
        <v>88</v>
      </c>
      <c r="B371" t="s">
        <v>74</v>
      </c>
      <c r="C371" t="s">
        <v>72</v>
      </c>
      <c r="D371" t="s">
        <v>72</v>
      </c>
      <c r="E371">
        <v>9300000</v>
      </c>
      <c r="F371">
        <v>9620978.5999999996</v>
      </c>
      <c r="G371">
        <v>1</v>
      </c>
    </row>
    <row r="372" spans="1:8" x14ac:dyDescent="0.2">
      <c r="A372">
        <v>32</v>
      </c>
      <c r="B372" t="s">
        <v>11</v>
      </c>
      <c r="C372" t="s">
        <v>752</v>
      </c>
      <c r="D372" t="s">
        <v>72</v>
      </c>
      <c r="E372">
        <v>13950000</v>
      </c>
      <c r="F372">
        <v>14345425.789999999</v>
      </c>
      <c r="G372">
        <v>1</v>
      </c>
    </row>
    <row r="373" spans="1:8" x14ac:dyDescent="0.2">
      <c r="A373">
        <v>4</v>
      </c>
      <c r="B373" t="s">
        <v>11</v>
      </c>
      <c r="C373" t="s">
        <v>95</v>
      </c>
      <c r="D373" t="s">
        <v>845</v>
      </c>
      <c r="E373">
        <v>8119000</v>
      </c>
      <c r="F373">
        <v>9600000</v>
      </c>
      <c r="G373">
        <v>1</v>
      </c>
    </row>
    <row r="374" spans="1:8" x14ac:dyDescent="0.2">
      <c r="A374">
        <v>4</v>
      </c>
      <c r="B374" t="s">
        <v>11</v>
      </c>
      <c r="C374" t="s">
        <v>95</v>
      </c>
      <c r="D374" t="s">
        <v>845</v>
      </c>
      <c r="E374">
        <v>9300000</v>
      </c>
      <c r="F374">
        <v>9600000</v>
      </c>
      <c r="G374">
        <v>1</v>
      </c>
    </row>
    <row r="375" spans="1:8" x14ac:dyDescent="0.2">
      <c r="A375">
        <v>93</v>
      </c>
      <c r="B375" t="s">
        <v>11</v>
      </c>
      <c r="C375" t="s">
        <v>95</v>
      </c>
      <c r="D375" t="s">
        <v>845</v>
      </c>
      <c r="E375">
        <v>8909000</v>
      </c>
      <c r="F375">
        <v>18445000</v>
      </c>
      <c r="G375">
        <v>2</v>
      </c>
    </row>
    <row r="376" spans="1:8" x14ac:dyDescent="0.2">
      <c r="A376">
        <v>93</v>
      </c>
      <c r="B376" t="s">
        <v>11</v>
      </c>
      <c r="C376" t="s">
        <v>95</v>
      </c>
      <c r="D376" t="s">
        <v>845</v>
      </c>
      <c r="E376">
        <v>8536600</v>
      </c>
      <c r="F376">
        <v>21863340.897999998</v>
      </c>
      <c r="G376">
        <v>5</v>
      </c>
    </row>
    <row r="377" spans="1:8" x14ac:dyDescent="0.2">
      <c r="A377">
        <v>93</v>
      </c>
      <c r="B377" t="s">
        <v>11</v>
      </c>
      <c r="C377" t="s">
        <v>95</v>
      </c>
      <c r="D377" t="s">
        <v>845</v>
      </c>
      <c r="E377">
        <v>16956718.303333301</v>
      </c>
      <c r="F377">
        <v>17125651.603333302</v>
      </c>
      <c r="H377">
        <v>3</v>
      </c>
    </row>
    <row r="378" spans="1:8" x14ac:dyDescent="0.2">
      <c r="A378">
        <v>93</v>
      </c>
      <c r="B378" t="s">
        <v>11</v>
      </c>
      <c r="C378" t="s">
        <v>95</v>
      </c>
      <c r="D378" t="s">
        <v>845</v>
      </c>
      <c r="E378">
        <v>20038062.5</v>
      </c>
      <c r="F378">
        <v>20192862.5</v>
      </c>
      <c r="H378">
        <v>2</v>
      </c>
    </row>
    <row r="379" spans="1:8" x14ac:dyDescent="0.2">
      <c r="A379">
        <v>116</v>
      </c>
      <c r="B379" t="s">
        <v>11</v>
      </c>
      <c r="C379" t="s">
        <v>95</v>
      </c>
      <c r="D379" t="s">
        <v>845</v>
      </c>
      <c r="E379">
        <v>18252476.07</v>
      </c>
      <c r="F379">
        <v>18297417.859999999</v>
      </c>
      <c r="H379">
        <v>1</v>
      </c>
    </row>
    <row r="380" spans="1:8" x14ac:dyDescent="0.2">
      <c r="A380">
        <v>117</v>
      </c>
      <c r="B380" t="s">
        <v>11</v>
      </c>
      <c r="C380" t="s">
        <v>95</v>
      </c>
      <c r="D380" t="s">
        <v>845</v>
      </c>
      <c r="E380">
        <v>9300000</v>
      </c>
      <c r="F380">
        <v>9511293.75</v>
      </c>
      <c r="G380">
        <v>1</v>
      </c>
    </row>
    <row r="381" spans="1:8" x14ac:dyDescent="0.2">
      <c r="A381">
        <v>4</v>
      </c>
      <c r="B381" t="s">
        <v>11</v>
      </c>
      <c r="C381" t="s">
        <v>95</v>
      </c>
      <c r="D381" t="s">
        <v>846</v>
      </c>
      <c r="E381">
        <v>9213500</v>
      </c>
      <c r="F381">
        <v>9600000</v>
      </c>
      <c r="G381">
        <v>2</v>
      </c>
    </row>
    <row r="382" spans="1:8" x14ac:dyDescent="0.2">
      <c r="A382">
        <v>4</v>
      </c>
      <c r="B382" t="s">
        <v>11</v>
      </c>
      <c r="C382" t="s">
        <v>95</v>
      </c>
      <c r="D382" t="s">
        <v>846</v>
      </c>
      <c r="E382">
        <v>9264666.6666666698</v>
      </c>
      <c r="F382">
        <v>14218333.3333333</v>
      </c>
      <c r="G382">
        <v>3</v>
      </c>
    </row>
    <row r="383" spans="1:8" x14ac:dyDescent="0.2">
      <c r="A383">
        <v>28</v>
      </c>
      <c r="B383" t="s">
        <v>11</v>
      </c>
      <c r="C383" t="s">
        <v>95</v>
      </c>
      <c r="D383" t="s">
        <v>846</v>
      </c>
      <c r="E383">
        <v>9221000</v>
      </c>
      <c r="F383">
        <v>9570949.8300000001</v>
      </c>
      <c r="G383">
        <v>1</v>
      </c>
    </row>
    <row r="384" spans="1:8" x14ac:dyDescent="0.2">
      <c r="A384">
        <v>28</v>
      </c>
      <c r="B384" t="s">
        <v>11</v>
      </c>
      <c r="C384" t="s">
        <v>95</v>
      </c>
      <c r="D384" t="s">
        <v>846</v>
      </c>
      <c r="E384">
        <v>9182000</v>
      </c>
      <c r="F384">
        <v>9604691.6300000008</v>
      </c>
      <c r="G384">
        <v>1</v>
      </c>
    </row>
    <row r="385" spans="1:8" x14ac:dyDescent="0.2">
      <c r="A385">
        <v>93</v>
      </c>
      <c r="B385" t="s">
        <v>11</v>
      </c>
      <c r="C385" t="s">
        <v>95</v>
      </c>
      <c r="D385" t="s">
        <v>846</v>
      </c>
      <c r="E385">
        <v>17419189.010000002</v>
      </c>
      <c r="F385">
        <v>17573720.219999999</v>
      </c>
      <c r="H385">
        <v>2</v>
      </c>
    </row>
    <row r="386" spans="1:8" x14ac:dyDescent="0.2">
      <c r="A386">
        <v>93</v>
      </c>
      <c r="B386" t="s">
        <v>11</v>
      </c>
      <c r="C386" t="s">
        <v>95</v>
      </c>
      <c r="D386" t="s">
        <v>846</v>
      </c>
      <c r="E386">
        <v>17987202</v>
      </c>
      <c r="F386">
        <v>18035780</v>
      </c>
      <c r="H386">
        <v>1</v>
      </c>
    </row>
    <row r="387" spans="1:8" x14ac:dyDescent="0.2">
      <c r="A387">
        <v>88</v>
      </c>
      <c r="B387" t="s">
        <v>11</v>
      </c>
      <c r="C387" t="s">
        <v>95</v>
      </c>
      <c r="D387" t="s">
        <v>846</v>
      </c>
      <c r="E387">
        <v>9241000</v>
      </c>
      <c r="F387">
        <v>9760940.9399999995</v>
      </c>
      <c r="G387">
        <v>1</v>
      </c>
    </row>
    <row r="388" spans="1:8" x14ac:dyDescent="0.2">
      <c r="A388">
        <v>88</v>
      </c>
      <c r="B388" t="s">
        <v>11</v>
      </c>
      <c r="C388" t="s">
        <v>95</v>
      </c>
      <c r="D388" t="s">
        <v>846</v>
      </c>
      <c r="E388">
        <v>17343140.096666701</v>
      </c>
      <c r="F388">
        <v>17461368.763333298</v>
      </c>
      <c r="H388">
        <v>3</v>
      </c>
    </row>
    <row r="389" spans="1:8" x14ac:dyDescent="0.2">
      <c r="A389">
        <v>32</v>
      </c>
      <c r="B389" t="s">
        <v>11</v>
      </c>
      <c r="C389" t="s">
        <v>95</v>
      </c>
      <c r="D389" t="s">
        <v>846</v>
      </c>
      <c r="E389">
        <v>9188000</v>
      </c>
      <c r="F389">
        <v>15593066.65</v>
      </c>
      <c r="G389">
        <v>1</v>
      </c>
    </row>
    <row r="390" spans="1:8" x14ac:dyDescent="0.2">
      <c r="A390">
        <v>117</v>
      </c>
      <c r="B390" t="s">
        <v>11</v>
      </c>
      <c r="C390" t="s">
        <v>95</v>
      </c>
      <c r="D390" t="s">
        <v>846</v>
      </c>
      <c r="E390">
        <v>9286000</v>
      </c>
      <c r="F390">
        <v>9511293.75</v>
      </c>
      <c r="G390">
        <v>1</v>
      </c>
    </row>
    <row r="391" spans="1:8" x14ac:dyDescent="0.2">
      <c r="A391">
        <v>117</v>
      </c>
      <c r="B391" t="s">
        <v>11</v>
      </c>
      <c r="C391" t="s">
        <v>95</v>
      </c>
      <c r="D391" t="s">
        <v>846</v>
      </c>
      <c r="E391">
        <v>16769846.66</v>
      </c>
      <c r="F391">
        <v>16812371.66</v>
      </c>
      <c r="H391">
        <v>2</v>
      </c>
    </row>
    <row r="392" spans="1:8" x14ac:dyDescent="0.2">
      <c r="A392">
        <v>4</v>
      </c>
      <c r="B392" t="s">
        <v>11</v>
      </c>
      <c r="C392" t="s">
        <v>84</v>
      </c>
      <c r="D392" t="s">
        <v>847</v>
      </c>
      <c r="E392">
        <v>6975000</v>
      </c>
      <c r="F392">
        <v>14150000</v>
      </c>
      <c r="G392">
        <v>2</v>
      </c>
    </row>
    <row r="393" spans="1:8" x14ac:dyDescent="0.2">
      <c r="A393">
        <v>4</v>
      </c>
      <c r="B393" t="s">
        <v>11</v>
      </c>
      <c r="C393" t="s">
        <v>84</v>
      </c>
      <c r="D393" t="s">
        <v>847</v>
      </c>
      <c r="E393">
        <v>9300000</v>
      </c>
      <c r="F393">
        <v>9600000</v>
      </c>
      <c r="G393">
        <v>2</v>
      </c>
    </row>
    <row r="394" spans="1:8" x14ac:dyDescent="0.2">
      <c r="A394">
        <v>117</v>
      </c>
      <c r="B394" t="s">
        <v>11</v>
      </c>
      <c r="C394" t="s">
        <v>84</v>
      </c>
      <c r="D394" t="s">
        <v>847</v>
      </c>
      <c r="E394">
        <v>4650000</v>
      </c>
      <c r="F394">
        <v>9511293.75</v>
      </c>
      <c r="G394">
        <v>2</v>
      </c>
    </row>
    <row r="395" spans="1:8" x14ac:dyDescent="0.2">
      <c r="A395">
        <v>96</v>
      </c>
      <c r="B395" t="s">
        <v>11</v>
      </c>
      <c r="C395" t="s">
        <v>84</v>
      </c>
      <c r="D395" t="s">
        <v>847</v>
      </c>
      <c r="E395">
        <v>6236500</v>
      </c>
      <c r="F395">
        <v>11218426.324999999</v>
      </c>
      <c r="G395">
        <v>2</v>
      </c>
    </row>
    <row r="396" spans="1:8" x14ac:dyDescent="0.2">
      <c r="A396">
        <v>121</v>
      </c>
      <c r="B396" t="s">
        <v>11</v>
      </c>
      <c r="C396" t="s">
        <v>84</v>
      </c>
      <c r="D396" t="s">
        <v>847</v>
      </c>
      <c r="E396">
        <v>9254000</v>
      </c>
      <c r="F396">
        <v>9644637.6999999993</v>
      </c>
      <c r="G396">
        <v>2</v>
      </c>
    </row>
    <row r="397" spans="1:8" x14ac:dyDescent="0.2">
      <c r="A397">
        <v>121</v>
      </c>
      <c r="B397" t="s">
        <v>11</v>
      </c>
      <c r="C397" t="s">
        <v>84</v>
      </c>
      <c r="D397" t="s">
        <v>847</v>
      </c>
      <c r="E397">
        <v>18331974.25</v>
      </c>
      <c r="F397">
        <v>18336974.25</v>
      </c>
      <c r="H397">
        <v>1</v>
      </c>
    </row>
    <row r="398" spans="1:8" x14ac:dyDescent="0.2">
      <c r="A398">
        <v>105</v>
      </c>
      <c r="B398" t="s">
        <v>11</v>
      </c>
      <c r="C398" t="s">
        <v>84</v>
      </c>
      <c r="D398" t="s">
        <v>847</v>
      </c>
      <c r="E398">
        <v>9300000</v>
      </c>
      <c r="F398">
        <v>9599973.5399999991</v>
      </c>
      <c r="G398">
        <v>1</v>
      </c>
    </row>
    <row r="399" spans="1:8" x14ac:dyDescent="0.2">
      <c r="A399">
        <v>4</v>
      </c>
      <c r="B399" t="s">
        <v>11</v>
      </c>
      <c r="C399" t="s">
        <v>95</v>
      </c>
      <c r="D399" t="s">
        <v>848</v>
      </c>
      <c r="E399">
        <v>9260000</v>
      </c>
      <c r="F399">
        <v>9600000</v>
      </c>
      <c r="G399">
        <v>1</v>
      </c>
    </row>
    <row r="400" spans="1:8" x14ac:dyDescent="0.2">
      <c r="A400">
        <v>4</v>
      </c>
      <c r="B400" t="s">
        <v>11</v>
      </c>
      <c r="C400" t="s">
        <v>95</v>
      </c>
      <c r="D400" t="s">
        <v>848</v>
      </c>
      <c r="E400">
        <v>9286000</v>
      </c>
      <c r="F400">
        <v>9965000</v>
      </c>
      <c r="G400">
        <v>1</v>
      </c>
    </row>
    <row r="401" spans="1:8" x14ac:dyDescent="0.2">
      <c r="A401">
        <v>28</v>
      </c>
      <c r="B401" t="s">
        <v>11</v>
      </c>
      <c r="C401" t="s">
        <v>95</v>
      </c>
      <c r="D401" t="s">
        <v>848</v>
      </c>
      <c r="E401">
        <v>8987000</v>
      </c>
      <c r="F401">
        <v>19287208.195</v>
      </c>
      <c r="G401">
        <v>2</v>
      </c>
    </row>
    <row r="402" spans="1:8" x14ac:dyDescent="0.2">
      <c r="A402">
        <v>93</v>
      </c>
      <c r="B402" t="s">
        <v>11</v>
      </c>
      <c r="C402" t="s">
        <v>95</v>
      </c>
      <c r="D402" t="s">
        <v>848</v>
      </c>
      <c r="E402">
        <v>8006500</v>
      </c>
      <c r="F402">
        <v>43837000.155000001</v>
      </c>
      <c r="G402">
        <v>2</v>
      </c>
    </row>
    <row r="403" spans="1:8" x14ac:dyDescent="0.2">
      <c r="A403">
        <v>27</v>
      </c>
      <c r="B403" t="s">
        <v>11</v>
      </c>
      <c r="C403" t="s">
        <v>95</v>
      </c>
      <c r="D403" t="s">
        <v>848</v>
      </c>
      <c r="E403">
        <v>7426500</v>
      </c>
      <c r="F403">
        <v>27506000</v>
      </c>
      <c r="G403">
        <v>2</v>
      </c>
    </row>
    <row r="404" spans="1:8" x14ac:dyDescent="0.2">
      <c r="A404">
        <v>96</v>
      </c>
      <c r="B404" t="s">
        <v>11</v>
      </c>
      <c r="C404" t="s">
        <v>95</v>
      </c>
      <c r="D404" t="s">
        <v>848</v>
      </c>
      <c r="E404">
        <v>9280000</v>
      </c>
      <c r="F404">
        <v>9604557.5099999998</v>
      </c>
      <c r="G404">
        <v>1</v>
      </c>
    </row>
    <row r="405" spans="1:8" x14ac:dyDescent="0.2">
      <c r="A405">
        <v>121</v>
      </c>
      <c r="B405" t="s">
        <v>11</v>
      </c>
      <c r="C405" t="s">
        <v>95</v>
      </c>
      <c r="D405" t="s">
        <v>848</v>
      </c>
      <c r="E405">
        <v>9300000</v>
      </c>
      <c r="F405">
        <v>9645157.5</v>
      </c>
      <c r="G405">
        <v>1</v>
      </c>
    </row>
    <row r="406" spans="1:8" x14ac:dyDescent="0.2">
      <c r="A406">
        <v>28</v>
      </c>
      <c r="B406" t="s">
        <v>74</v>
      </c>
      <c r="C406" t="s">
        <v>75</v>
      </c>
      <c r="D406" t="s">
        <v>849</v>
      </c>
      <c r="E406">
        <v>9300000</v>
      </c>
      <c r="F406">
        <v>9602670.5700000003</v>
      </c>
      <c r="G406">
        <v>1</v>
      </c>
    </row>
    <row r="407" spans="1:8" x14ac:dyDescent="0.2">
      <c r="A407">
        <v>93</v>
      </c>
      <c r="B407" t="s">
        <v>74</v>
      </c>
      <c r="C407" t="s">
        <v>75</v>
      </c>
      <c r="D407" t="s">
        <v>849</v>
      </c>
      <c r="E407">
        <v>6975000</v>
      </c>
      <c r="F407">
        <v>12084235</v>
      </c>
      <c r="G407">
        <v>2</v>
      </c>
    </row>
    <row r="408" spans="1:8" x14ac:dyDescent="0.2">
      <c r="A408">
        <v>93</v>
      </c>
      <c r="B408" t="s">
        <v>74</v>
      </c>
      <c r="C408" t="s">
        <v>75</v>
      </c>
      <c r="D408" t="s">
        <v>849</v>
      </c>
      <c r="E408">
        <v>9217500</v>
      </c>
      <c r="F408">
        <v>15825000</v>
      </c>
      <c r="G408">
        <v>2</v>
      </c>
    </row>
    <row r="409" spans="1:8" x14ac:dyDescent="0.2">
      <c r="A409">
        <v>93</v>
      </c>
      <c r="B409" t="s">
        <v>74</v>
      </c>
      <c r="C409" t="s">
        <v>75</v>
      </c>
      <c r="D409" t="s">
        <v>849</v>
      </c>
      <c r="E409">
        <v>15469513.039999999</v>
      </c>
      <c r="F409">
        <v>15521681.16</v>
      </c>
      <c r="H409">
        <v>1</v>
      </c>
    </row>
    <row r="410" spans="1:8" x14ac:dyDescent="0.2">
      <c r="A410">
        <v>88</v>
      </c>
      <c r="B410" t="s">
        <v>74</v>
      </c>
      <c r="C410" t="s">
        <v>75</v>
      </c>
      <c r="D410" t="s">
        <v>849</v>
      </c>
      <c r="E410">
        <v>9263500</v>
      </c>
      <c r="F410">
        <v>9746949.2349999994</v>
      </c>
      <c r="G410">
        <v>2</v>
      </c>
    </row>
    <row r="411" spans="1:8" x14ac:dyDescent="0.2">
      <c r="A411">
        <v>4</v>
      </c>
      <c r="B411" t="s">
        <v>105</v>
      </c>
      <c r="C411" t="s">
        <v>830</v>
      </c>
      <c r="D411" t="s">
        <v>830</v>
      </c>
      <c r="E411">
        <v>10563666.6666667</v>
      </c>
      <c r="F411">
        <v>11150000</v>
      </c>
      <c r="G411">
        <v>3</v>
      </c>
    </row>
    <row r="412" spans="1:8" x14ac:dyDescent="0.2">
      <c r="A412">
        <v>4</v>
      </c>
      <c r="B412" t="s">
        <v>105</v>
      </c>
      <c r="C412" t="s">
        <v>830</v>
      </c>
      <c r="D412" t="s">
        <v>830</v>
      </c>
      <c r="E412">
        <v>8361000</v>
      </c>
      <c r="F412">
        <v>14021666.6666667</v>
      </c>
      <c r="G412">
        <v>6</v>
      </c>
    </row>
    <row r="413" spans="1:8" x14ac:dyDescent="0.2">
      <c r="A413">
        <v>4</v>
      </c>
      <c r="B413" t="s">
        <v>105</v>
      </c>
      <c r="C413" t="s">
        <v>830</v>
      </c>
      <c r="D413" t="s">
        <v>830</v>
      </c>
      <c r="E413">
        <v>14804379.02</v>
      </c>
      <c r="F413">
        <v>14804379.02</v>
      </c>
      <c r="H413">
        <v>1</v>
      </c>
    </row>
    <row r="414" spans="1:8" x14ac:dyDescent="0.2">
      <c r="A414">
        <v>93</v>
      </c>
      <c r="B414" t="s">
        <v>105</v>
      </c>
      <c r="C414" t="s">
        <v>830</v>
      </c>
      <c r="D414" t="s">
        <v>830</v>
      </c>
      <c r="E414">
        <v>9214000</v>
      </c>
      <c r="F414">
        <v>19434000</v>
      </c>
      <c r="G414">
        <v>1</v>
      </c>
    </row>
    <row r="415" spans="1:8" x14ac:dyDescent="0.2">
      <c r="A415">
        <v>93</v>
      </c>
      <c r="B415" t="s">
        <v>105</v>
      </c>
      <c r="C415" t="s">
        <v>830</v>
      </c>
      <c r="D415" t="s">
        <v>830</v>
      </c>
      <c r="E415">
        <v>24686302</v>
      </c>
      <c r="F415">
        <v>24734780</v>
      </c>
      <c r="H415">
        <v>1</v>
      </c>
    </row>
    <row r="416" spans="1:8" x14ac:dyDescent="0.2">
      <c r="A416">
        <v>32</v>
      </c>
      <c r="B416" t="s">
        <v>105</v>
      </c>
      <c r="C416" t="s">
        <v>830</v>
      </c>
      <c r="D416" t="s">
        <v>830</v>
      </c>
      <c r="E416">
        <v>20506207.892999999</v>
      </c>
      <c r="F416">
        <v>20506207.892999999</v>
      </c>
      <c r="H416">
        <v>10</v>
      </c>
    </row>
    <row r="417" spans="1:8" x14ac:dyDescent="0.2">
      <c r="A417">
        <v>4</v>
      </c>
      <c r="B417" t="s">
        <v>105</v>
      </c>
      <c r="C417" t="s">
        <v>830</v>
      </c>
      <c r="D417" t="s">
        <v>850</v>
      </c>
      <c r="E417">
        <v>9796125</v>
      </c>
      <c r="F417">
        <v>10181250</v>
      </c>
      <c r="G417">
        <v>8</v>
      </c>
    </row>
    <row r="418" spans="1:8" x14ac:dyDescent="0.2">
      <c r="A418">
        <v>4</v>
      </c>
      <c r="B418" t="s">
        <v>105</v>
      </c>
      <c r="C418" t="s">
        <v>830</v>
      </c>
      <c r="D418" t="s">
        <v>850</v>
      </c>
      <c r="E418">
        <v>9228333.3333333302</v>
      </c>
      <c r="F418">
        <v>10033333.3333333</v>
      </c>
      <c r="G418">
        <v>3</v>
      </c>
    </row>
    <row r="419" spans="1:8" x14ac:dyDescent="0.2">
      <c r="A419">
        <v>101</v>
      </c>
      <c r="B419" t="s">
        <v>105</v>
      </c>
      <c r="C419" t="s">
        <v>830</v>
      </c>
      <c r="D419" t="s">
        <v>850</v>
      </c>
      <c r="E419">
        <v>9300000</v>
      </c>
      <c r="F419">
        <v>9557000</v>
      </c>
      <c r="G419">
        <v>1</v>
      </c>
    </row>
    <row r="420" spans="1:8" x14ac:dyDescent="0.2">
      <c r="A420">
        <v>4</v>
      </c>
      <c r="B420" t="s">
        <v>105</v>
      </c>
      <c r="C420" t="s">
        <v>483</v>
      </c>
      <c r="D420" t="s">
        <v>851</v>
      </c>
      <c r="E420">
        <v>8898500</v>
      </c>
      <c r="F420">
        <v>16820000</v>
      </c>
      <c r="G420">
        <v>2</v>
      </c>
    </row>
    <row r="421" spans="1:8" x14ac:dyDescent="0.2">
      <c r="A421">
        <v>117</v>
      </c>
      <c r="B421" t="s">
        <v>105</v>
      </c>
      <c r="C421" t="s">
        <v>483</v>
      </c>
      <c r="D421" t="s">
        <v>851</v>
      </c>
      <c r="E421">
        <v>6975000</v>
      </c>
      <c r="F421">
        <v>14298868.15</v>
      </c>
      <c r="G421">
        <v>2</v>
      </c>
    </row>
    <row r="422" spans="1:8" x14ac:dyDescent="0.2">
      <c r="A422">
        <v>101</v>
      </c>
      <c r="B422" t="s">
        <v>105</v>
      </c>
      <c r="C422" t="s">
        <v>483</v>
      </c>
      <c r="D422" t="s">
        <v>851</v>
      </c>
      <c r="E422">
        <v>9300000</v>
      </c>
      <c r="F422">
        <v>9542000</v>
      </c>
      <c r="G422">
        <v>5</v>
      </c>
    </row>
    <row r="423" spans="1:8" x14ac:dyDescent="0.2">
      <c r="A423">
        <v>28</v>
      </c>
      <c r="B423" t="s">
        <v>73</v>
      </c>
      <c r="C423" t="s">
        <v>834</v>
      </c>
      <c r="D423" t="s">
        <v>852</v>
      </c>
      <c r="E423">
        <v>9234000</v>
      </c>
      <c r="F423">
        <v>9605279.2300000004</v>
      </c>
      <c r="G423">
        <v>1</v>
      </c>
    </row>
    <row r="424" spans="1:8" x14ac:dyDescent="0.2">
      <c r="A424">
        <v>87</v>
      </c>
      <c r="B424" t="s">
        <v>73</v>
      </c>
      <c r="C424" t="s">
        <v>834</v>
      </c>
      <c r="D424" t="s">
        <v>852</v>
      </c>
      <c r="E424">
        <v>8329000</v>
      </c>
      <c r="F424">
        <v>9606024.2899999991</v>
      </c>
      <c r="G424">
        <v>1</v>
      </c>
    </row>
    <row r="425" spans="1:8" x14ac:dyDescent="0.2">
      <c r="A425">
        <v>27</v>
      </c>
      <c r="B425" t="s">
        <v>73</v>
      </c>
      <c r="C425" t="s">
        <v>834</v>
      </c>
      <c r="D425" t="s">
        <v>852</v>
      </c>
      <c r="E425">
        <v>8749000</v>
      </c>
      <c r="F425">
        <v>14269000</v>
      </c>
      <c r="G425">
        <v>1</v>
      </c>
    </row>
    <row r="426" spans="1:8" x14ac:dyDescent="0.2">
      <c r="A426">
        <v>105</v>
      </c>
      <c r="B426" t="s">
        <v>73</v>
      </c>
      <c r="C426" t="s">
        <v>834</v>
      </c>
      <c r="D426" t="s">
        <v>852</v>
      </c>
      <c r="E426">
        <v>9300000</v>
      </c>
      <c r="F426">
        <v>9599973.5399999991</v>
      </c>
      <c r="G426">
        <v>2</v>
      </c>
    </row>
    <row r="427" spans="1:8" x14ac:dyDescent="0.2">
      <c r="A427">
        <v>4</v>
      </c>
      <c r="B427" t="s">
        <v>105</v>
      </c>
      <c r="C427" t="s">
        <v>105</v>
      </c>
      <c r="D427" t="s">
        <v>853</v>
      </c>
      <c r="E427">
        <v>11588500</v>
      </c>
      <c r="F427">
        <v>11925000</v>
      </c>
      <c r="G427">
        <v>2</v>
      </c>
    </row>
    <row r="428" spans="1:8" x14ac:dyDescent="0.2">
      <c r="A428">
        <v>4</v>
      </c>
      <c r="B428" t="s">
        <v>105</v>
      </c>
      <c r="C428" t="s">
        <v>105</v>
      </c>
      <c r="D428" t="s">
        <v>853</v>
      </c>
      <c r="E428">
        <v>9105500</v>
      </c>
      <c r="F428">
        <v>9595750</v>
      </c>
      <c r="G428">
        <v>4</v>
      </c>
    </row>
    <row r="429" spans="1:8" x14ac:dyDescent="0.2">
      <c r="A429">
        <v>4</v>
      </c>
      <c r="B429" t="s">
        <v>105</v>
      </c>
      <c r="C429" t="s">
        <v>105</v>
      </c>
      <c r="D429" t="s">
        <v>853</v>
      </c>
      <c r="E429">
        <v>18840566.030000001</v>
      </c>
      <c r="F429">
        <v>18840566.030000001</v>
      </c>
      <c r="H429">
        <v>1</v>
      </c>
    </row>
    <row r="430" spans="1:8" x14ac:dyDescent="0.2">
      <c r="A430">
        <v>87</v>
      </c>
      <c r="B430" t="s">
        <v>105</v>
      </c>
      <c r="C430" t="s">
        <v>105</v>
      </c>
      <c r="D430" t="s">
        <v>853</v>
      </c>
      <c r="E430">
        <v>9300000</v>
      </c>
      <c r="F430">
        <v>9606024.2899999991</v>
      </c>
      <c r="G430">
        <v>1</v>
      </c>
    </row>
    <row r="431" spans="1:8" x14ac:dyDescent="0.2">
      <c r="A431">
        <v>93</v>
      </c>
      <c r="B431" t="s">
        <v>105</v>
      </c>
      <c r="C431" t="s">
        <v>105</v>
      </c>
      <c r="D431" t="s">
        <v>853</v>
      </c>
      <c r="E431">
        <v>9234000</v>
      </c>
      <c r="F431">
        <v>9650000</v>
      </c>
      <c r="G431">
        <v>1</v>
      </c>
    </row>
    <row r="432" spans="1:8" x14ac:dyDescent="0.2">
      <c r="A432">
        <v>101</v>
      </c>
      <c r="B432" t="s">
        <v>105</v>
      </c>
      <c r="C432" t="s">
        <v>105</v>
      </c>
      <c r="D432" t="s">
        <v>853</v>
      </c>
      <c r="E432">
        <v>9136000</v>
      </c>
      <c r="F432">
        <v>9396800</v>
      </c>
      <c r="G432">
        <v>5</v>
      </c>
    </row>
    <row r="433" spans="1:8" x14ac:dyDescent="0.2">
      <c r="A433">
        <v>4</v>
      </c>
      <c r="B433" t="s">
        <v>74</v>
      </c>
      <c r="C433" t="s">
        <v>746</v>
      </c>
      <c r="D433" t="s">
        <v>854</v>
      </c>
      <c r="E433">
        <v>9299000</v>
      </c>
      <c r="F433">
        <v>9542857.1428571399</v>
      </c>
      <c r="G433">
        <v>7</v>
      </c>
    </row>
    <row r="434" spans="1:8" x14ac:dyDescent="0.2">
      <c r="A434">
        <v>4</v>
      </c>
      <c r="B434" t="s">
        <v>74</v>
      </c>
      <c r="C434" t="s">
        <v>746</v>
      </c>
      <c r="D434" t="s">
        <v>854</v>
      </c>
      <c r="E434">
        <v>9283500</v>
      </c>
      <c r="F434">
        <v>9637500</v>
      </c>
      <c r="G434">
        <v>4</v>
      </c>
    </row>
    <row r="435" spans="1:8" x14ac:dyDescent="0.2">
      <c r="A435">
        <v>87</v>
      </c>
      <c r="B435" t="s">
        <v>74</v>
      </c>
      <c r="C435" t="s">
        <v>746</v>
      </c>
      <c r="D435" t="s">
        <v>854</v>
      </c>
      <c r="E435">
        <v>9001000</v>
      </c>
      <c r="F435">
        <v>9571841.7899999991</v>
      </c>
      <c r="G435">
        <v>1</v>
      </c>
    </row>
    <row r="436" spans="1:8" x14ac:dyDescent="0.2">
      <c r="A436">
        <v>93</v>
      </c>
      <c r="B436" t="s">
        <v>74</v>
      </c>
      <c r="C436" t="s">
        <v>746</v>
      </c>
      <c r="D436" t="s">
        <v>854</v>
      </c>
      <c r="E436">
        <v>9182000</v>
      </c>
      <c r="F436">
        <v>15731034.93</v>
      </c>
      <c r="G436">
        <v>1</v>
      </c>
    </row>
    <row r="437" spans="1:8" x14ac:dyDescent="0.2">
      <c r="A437">
        <v>93</v>
      </c>
      <c r="B437" t="s">
        <v>74</v>
      </c>
      <c r="C437" t="s">
        <v>746</v>
      </c>
      <c r="D437" t="s">
        <v>854</v>
      </c>
      <c r="E437">
        <v>9247000</v>
      </c>
      <c r="F437">
        <v>16320000</v>
      </c>
      <c r="G437">
        <v>1</v>
      </c>
    </row>
    <row r="438" spans="1:8" x14ac:dyDescent="0.2">
      <c r="A438">
        <v>88</v>
      </c>
      <c r="B438" t="s">
        <v>74</v>
      </c>
      <c r="C438" t="s">
        <v>746</v>
      </c>
      <c r="D438" t="s">
        <v>854</v>
      </c>
      <c r="E438">
        <v>9300000</v>
      </c>
      <c r="F438">
        <v>9620978.5999999996</v>
      </c>
      <c r="G438">
        <v>1</v>
      </c>
    </row>
    <row r="439" spans="1:8" x14ac:dyDescent="0.2">
      <c r="A439">
        <v>4</v>
      </c>
      <c r="B439" t="s">
        <v>105</v>
      </c>
      <c r="C439" t="s">
        <v>105</v>
      </c>
      <c r="D439" t="s">
        <v>855</v>
      </c>
      <c r="E439">
        <v>9300000</v>
      </c>
      <c r="F439">
        <v>9600000</v>
      </c>
      <c r="G439">
        <v>1</v>
      </c>
    </row>
    <row r="440" spans="1:8" x14ac:dyDescent="0.2">
      <c r="A440">
        <v>101</v>
      </c>
      <c r="B440" t="s">
        <v>105</v>
      </c>
      <c r="C440" t="s">
        <v>105</v>
      </c>
      <c r="D440" t="s">
        <v>855</v>
      </c>
      <c r="E440">
        <v>9300000</v>
      </c>
      <c r="F440">
        <v>9557000</v>
      </c>
      <c r="G440">
        <v>3</v>
      </c>
    </row>
    <row r="441" spans="1:8" x14ac:dyDescent="0.2">
      <c r="A441">
        <v>93</v>
      </c>
      <c r="B441" t="s">
        <v>11</v>
      </c>
      <c r="C441" t="s">
        <v>95</v>
      </c>
      <c r="D441" t="s">
        <v>856</v>
      </c>
      <c r="E441">
        <v>8559666.6666666698</v>
      </c>
      <c r="F441">
        <v>17452490.723333299</v>
      </c>
      <c r="G441">
        <v>3</v>
      </c>
    </row>
    <row r="442" spans="1:8" x14ac:dyDescent="0.2">
      <c r="A442">
        <v>88</v>
      </c>
      <c r="B442" t="s">
        <v>11</v>
      </c>
      <c r="C442" t="s">
        <v>95</v>
      </c>
      <c r="D442" t="s">
        <v>856</v>
      </c>
      <c r="E442">
        <v>9300000</v>
      </c>
      <c r="F442">
        <v>9620978.5999999996</v>
      </c>
      <c r="G442">
        <v>1</v>
      </c>
    </row>
    <row r="443" spans="1:8" x14ac:dyDescent="0.2">
      <c r="A443">
        <v>4</v>
      </c>
      <c r="B443" t="s">
        <v>105</v>
      </c>
      <c r="C443" t="s">
        <v>830</v>
      </c>
      <c r="D443" t="s">
        <v>857</v>
      </c>
      <c r="E443">
        <v>9282333.3333333302</v>
      </c>
      <c r="F443">
        <v>9600000</v>
      </c>
      <c r="G443">
        <v>3</v>
      </c>
    </row>
    <row r="444" spans="1:8" x14ac:dyDescent="0.2">
      <c r="A444">
        <v>4</v>
      </c>
      <c r="B444" t="s">
        <v>105</v>
      </c>
      <c r="C444" t="s">
        <v>830</v>
      </c>
      <c r="D444" t="s">
        <v>857</v>
      </c>
      <c r="E444">
        <v>7964857.1428571399</v>
      </c>
      <c r="F444">
        <v>12471428.571428601</v>
      </c>
      <c r="G444">
        <v>7</v>
      </c>
    </row>
    <row r="445" spans="1:8" x14ac:dyDescent="0.2">
      <c r="A445">
        <v>4</v>
      </c>
      <c r="B445" t="s">
        <v>105</v>
      </c>
      <c r="C445" t="s">
        <v>830</v>
      </c>
      <c r="D445" t="s">
        <v>857</v>
      </c>
      <c r="E445">
        <v>15697397.220000001</v>
      </c>
      <c r="F445">
        <v>15697397.220000001</v>
      </c>
      <c r="H445">
        <v>1</v>
      </c>
    </row>
    <row r="446" spans="1:8" x14ac:dyDescent="0.2">
      <c r="A446">
        <v>93</v>
      </c>
      <c r="B446" t="s">
        <v>105</v>
      </c>
      <c r="C446" t="s">
        <v>830</v>
      </c>
      <c r="D446" t="s">
        <v>857</v>
      </c>
      <c r="E446">
        <v>9234000</v>
      </c>
      <c r="F446">
        <v>9550000</v>
      </c>
      <c r="G446">
        <v>1</v>
      </c>
    </row>
    <row r="447" spans="1:8" x14ac:dyDescent="0.2">
      <c r="A447">
        <v>93</v>
      </c>
      <c r="B447" t="s">
        <v>105</v>
      </c>
      <c r="C447" t="s">
        <v>830</v>
      </c>
      <c r="D447" t="s">
        <v>857</v>
      </c>
      <c r="E447">
        <v>14340975.48</v>
      </c>
      <c r="F447">
        <v>14508536.4</v>
      </c>
      <c r="H447">
        <v>1</v>
      </c>
    </row>
    <row r="448" spans="1:8" x14ac:dyDescent="0.2">
      <c r="A448">
        <v>93</v>
      </c>
      <c r="B448" t="s">
        <v>11</v>
      </c>
      <c r="C448" t="s">
        <v>104</v>
      </c>
      <c r="D448" t="s">
        <v>875</v>
      </c>
      <c r="E448">
        <v>21914982.420000002</v>
      </c>
      <c r="F448">
        <v>21978869.359999999</v>
      </c>
      <c r="H448">
        <v>1</v>
      </c>
    </row>
    <row r="449" spans="1:8" x14ac:dyDescent="0.2">
      <c r="A449">
        <v>88</v>
      </c>
      <c r="B449" t="s">
        <v>11</v>
      </c>
      <c r="C449" t="s">
        <v>104</v>
      </c>
      <c r="D449" t="s">
        <v>875</v>
      </c>
      <c r="E449">
        <v>9300000</v>
      </c>
      <c r="F449">
        <v>9675237.7599999998</v>
      </c>
      <c r="G449">
        <v>1</v>
      </c>
    </row>
    <row r="450" spans="1:8" x14ac:dyDescent="0.2">
      <c r="A450">
        <v>117</v>
      </c>
      <c r="B450" t="s">
        <v>11</v>
      </c>
      <c r="C450" t="s">
        <v>104</v>
      </c>
      <c r="D450" t="s">
        <v>875</v>
      </c>
      <c r="E450">
        <v>9085000</v>
      </c>
      <c r="F450">
        <v>9511293.75</v>
      </c>
      <c r="G450">
        <v>1</v>
      </c>
    </row>
    <row r="451" spans="1:8" x14ac:dyDescent="0.2">
      <c r="A451">
        <v>4</v>
      </c>
      <c r="B451" t="s">
        <v>73</v>
      </c>
      <c r="C451" t="s">
        <v>617</v>
      </c>
      <c r="D451" t="s">
        <v>875</v>
      </c>
      <c r="E451">
        <v>4650000</v>
      </c>
      <c r="F451">
        <v>9600000</v>
      </c>
      <c r="G451">
        <v>2</v>
      </c>
    </row>
    <row r="452" spans="1:8" x14ac:dyDescent="0.2">
      <c r="A452">
        <v>28</v>
      </c>
      <c r="B452" t="s">
        <v>73</v>
      </c>
      <c r="C452" t="s">
        <v>617</v>
      </c>
      <c r="D452" t="s">
        <v>875</v>
      </c>
      <c r="E452">
        <v>9260000</v>
      </c>
      <c r="F452">
        <v>9605573.0299999993</v>
      </c>
      <c r="G452">
        <v>1</v>
      </c>
    </row>
    <row r="453" spans="1:8" x14ac:dyDescent="0.2">
      <c r="A453">
        <v>93</v>
      </c>
      <c r="B453" t="s">
        <v>73</v>
      </c>
      <c r="C453" t="s">
        <v>617</v>
      </c>
      <c r="D453" t="s">
        <v>875</v>
      </c>
      <c r="E453">
        <v>9300000</v>
      </c>
      <c r="F453">
        <v>9600000</v>
      </c>
      <c r="G453">
        <v>1</v>
      </c>
    </row>
    <row r="454" spans="1:8" x14ac:dyDescent="0.2">
      <c r="A454">
        <v>93</v>
      </c>
      <c r="B454" t="s">
        <v>73</v>
      </c>
      <c r="C454" t="s">
        <v>617</v>
      </c>
      <c r="D454" t="s">
        <v>875</v>
      </c>
      <c r="E454">
        <v>9300000</v>
      </c>
      <c r="F454">
        <v>9650000</v>
      </c>
      <c r="G454">
        <v>1</v>
      </c>
    </row>
    <row r="455" spans="1:8" x14ac:dyDescent="0.2">
      <c r="A455">
        <v>93</v>
      </c>
      <c r="B455" t="s">
        <v>11</v>
      </c>
      <c r="C455" t="s">
        <v>824</v>
      </c>
      <c r="D455" t="s">
        <v>875</v>
      </c>
      <c r="E455">
        <v>8623000</v>
      </c>
      <c r="F455">
        <v>19311642.670000002</v>
      </c>
      <c r="G455">
        <v>1</v>
      </c>
    </row>
    <row r="456" spans="1:8" x14ac:dyDescent="0.2">
      <c r="A456">
        <v>116</v>
      </c>
      <c r="B456" t="s">
        <v>11</v>
      </c>
      <c r="C456" t="s">
        <v>824</v>
      </c>
      <c r="D456" t="s">
        <v>875</v>
      </c>
      <c r="E456">
        <v>17228591.68</v>
      </c>
      <c r="F456">
        <v>17278990.760000002</v>
      </c>
      <c r="H456">
        <v>1</v>
      </c>
    </row>
    <row r="457" spans="1:8" x14ac:dyDescent="0.2">
      <c r="A457">
        <v>32</v>
      </c>
      <c r="B457" t="s">
        <v>11</v>
      </c>
      <c r="C457" t="s">
        <v>844</v>
      </c>
      <c r="D457" t="s">
        <v>875</v>
      </c>
      <c r="E457">
        <v>8917000</v>
      </c>
      <c r="F457">
        <v>22915514.07</v>
      </c>
      <c r="G457">
        <v>1</v>
      </c>
    </row>
    <row r="458" spans="1:8" x14ac:dyDescent="0.2">
      <c r="A458">
        <v>117</v>
      </c>
      <c r="B458" t="s">
        <v>11</v>
      </c>
      <c r="C458" t="s">
        <v>844</v>
      </c>
      <c r="D458" t="s">
        <v>875</v>
      </c>
      <c r="E458">
        <v>9293000</v>
      </c>
      <c r="F458">
        <v>9511293.75</v>
      </c>
      <c r="G458">
        <v>1</v>
      </c>
    </row>
    <row r="459" spans="1:8" x14ac:dyDescent="0.2">
      <c r="A459">
        <v>117</v>
      </c>
      <c r="B459" t="s">
        <v>11</v>
      </c>
      <c r="C459" t="s">
        <v>844</v>
      </c>
      <c r="D459" t="s">
        <v>875</v>
      </c>
      <c r="E459">
        <v>9267000</v>
      </c>
      <c r="F459">
        <v>9511293.75</v>
      </c>
      <c r="G459">
        <v>1</v>
      </c>
    </row>
    <row r="460" spans="1:8" x14ac:dyDescent="0.2">
      <c r="A460">
        <v>22</v>
      </c>
      <c r="B460" t="s">
        <v>11</v>
      </c>
      <c r="C460" t="s">
        <v>844</v>
      </c>
      <c r="D460" t="s">
        <v>875</v>
      </c>
      <c r="E460">
        <v>7573000</v>
      </c>
      <c r="F460">
        <v>29013817.43</v>
      </c>
      <c r="G460">
        <v>1</v>
      </c>
    </row>
    <row r="461" spans="1:8" x14ac:dyDescent="0.2">
      <c r="A461">
        <v>4</v>
      </c>
      <c r="B461" t="s">
        <v>12</v>
      </c>
      <c r="C461" t="s">
        <v>1091</v>
      </c>
      <c r="D461" t="s">
        <v>875</v>
      </c>
      <c r="E461">
        <v>6020000</v>
      </c>
      <c r="F461">
        <v>60000000</v>
      </c>
      <c r="G461">
        <v>1</v>
      </c>
    </row>
    <row r="462" spans="1:8" x14ac:dyDescent="0.2">
      <c r="A462">
        <v>4</v>
      </c>
      <c r="B462" t="s">
        <v>11</v>
      </c>
      <c r="C462" t="s">
        <v>84</v>
      </c>
      <c r="D462" t="s">
        <v>876</v>
      </c>
      <c r="E462">
        <v>9286800</v>
      </c>
      <c r="F462">
        <v>9580000</v>
      </c>
      <c r="G462">
        <v>5</v>
      </c>
    </row>
    <row r="463" spans="1:8" x14ac:dyDescent="0.2">
      <c r="A463">
        <v>4</v>
      </c>
      <c r="B463" t="s">
        <v>11</v>
      </c>
      <c r="C463" t="s">
        <v>84</v>
      </c>
      <c r="D463" t="s">
        <v>876</v>
      </c>
      <c r="E463">
        <v>9057250</v>
      </c>
      <c r="F463">
        <v>9550000</v>
      </c>
      <c r="G463">
        <v>4</v>
      </c>
    </row>
    <row r="464" spans="1:8" x14ac:dyDescent="0.2">
      <c r="A464">
        <v>105</v>
      </c>
      <c r="B464" t="s">
        <v>11</v>
      </c>
      <c r="C464" t="s">
        <v>84</v>
      </c>
      <c r="D464" t="s">
        <v>876</v>
      </c>
      <c r="E464">
        <v>9300000</v>
      </c>
      <c r="F464">
        <v>9599973.5399999991</v>
      </c>
      <c r="G464">
        <v>1</v>
      </c>
    </row>
    <row r="465" spans="1:8" x14ac:dyDescent="0.2">
      <c r="A465">
        <v>28</v>
      </c>
      <c r="B465" t="s">
        <v>73</v>
      </c>
      <c r="C465" t="s">
        <v>836</v>
      </c>
      <c r="D465" t="s">
        <v>879</v>
      </c>
      <c r="E465">
        <v>11592000</v>
      </c>
      <c r="F465">
        <v>11994445.890000001</v>
      </c>
      <c r="G465">
        <v>2</v>
      </c>
    </row>
    <row r="466" spans="1:8" x14ac:dyDescent="0.2">
      <c r="A466">
        <v>28</v>
      </c>
      <c r="B466" t="s">
        <v>73</v>
      </c>
      <c r="C466" t="s">
        <v>836</v>
      </c>
      <c r="D466" t="s">
        <v>879</v>
      </c>
      <c r="E466">
        <v>9241000</v>
      </c>
      <c r="F466">
        <v>9605358.3300000001</v>
      </c>
      <c r="G466">
        <v>1</v>
      </c>
    </row>
    <row r="467" spans="1:8" x14ac:dyDescent="0.2">
      <c r="A467">
        <v>87</v>
      </c>
      <c r="B467" t="s">
        <v>73</v>
      </c>
      <c r="C467" t="s">
        <v>836</v>
      </c>
      <c r="D467" t="s">
        <v>879</v>
      </c>
      <c r="E467">
        <v>9300000</v>
      </c>
      <c r="F467">
        <v>9410581.6699999999</v>
      </c>
      <c r="G467">
        <v>1</v>
      </c>
    </row>
    <row r="468" spans="1:8" x14ac:dyDescent="0.2">
      <c r="A468">
        <v>32</v>
      </c>
      <c r="B468" t="s">
        <v>73</v>
      </c>
      <c r="C468" t="s">
        <v>836</v>
      </c>
      <c r="D468" t="s">
        <v>879</v>
      </c>
      <c r="E468">
        <v>9300000</v>
      </c>
      <c r="F468">
        <v>10095156.83</v>
      </c>
      <c r="G468">
        <v>1</v>
      </c>
    </row>
    <row r="469" spans="1:8" x14ac:dyDescent="0.2">
      <c r="A469">
        <v>117</v>
      </c>
      <c r="B469" t="s">
        <v>73</v>
      </c>
      <c r="C469" t="s">
        <v>836</v>
      </c>
      <c r="D469" t="s">
        <v>879</v>
      </c>
      <c r="E469">
        <v>9300000</v>
      </c>
      <c r="F469">
        <v>9511293.75</v>
      </c>
      <c r="G469">
        <v>1</v>
      </c>
    </row>
    <row r="470" spans="1:8" x14ac:dyDescent="0.2">
      <c r="A470">
        <v>117</v>
      </c>
      <c r="B470" t="s">
        <v>73</v>
      </c>
      <c r="C470" t="s">
        <v>836</v>
      </c>
      <c r="D470" t="s">
        <v>879</v>
      </c>
      <c r="E470">
        <v>4650000</v>
      </c>
      <c r="F470">
        <v>9511293.75</v>
      </c>
      <c r="G470">
        <v>2</v>
      </c>
    </row>
    <row r="471" spans="1:8" x14ac:dyDescent="0.2">
      <c r="A471">
        <v>96</v>
      </c>
      <c r="B471" t="s">
        <v>73</v>
      </c>
      <c r="C471" t="s">
        <v>836</v>
      </c>
      <c r="D471" t="s">
        <v>879</v>
      </c>
      <c r="E471">
        <v>9300000</v>
      </c>
      <c r="F471">
        <v>9604558</v>
      </c>
      <c r="G471">
        <v>1</v>
      </c>
    </row>
    <row r="472" spans="1:8" x14ac:dyDescent="0.2">
      <c r="A472">
        <v>4</v>
      </c>
      <c r="B472" t="s">
        <v>74</v>
      </c>
      <c r="C472" t="s">
        <v>746</v>
      </c>
      <c r="D472" t="s">
        <v>881</v>
      </c>
      <c r="E472">
        <v>9300000</v>
      </c>
      <c r="F472">
        <v>9584000</v>
      </c>
      <c r="G472">
        <v>1</v>
      </c>
    </row>
    <row r="473" spans="1:8" x14ac:dyDescent="0.2">
      <c r="A473">
        <v>4</v>
      </c>
      <c r="B473" t="s">
        <v>74</v>
      </c>
      <c r="C473" t="s">
        <v>746</v>
      </c>
      <c r="D473" t="s">
        <v>881</v>
      </c>
      <c r="E473">
        <v>6975000</v>
      </c>
      <c r="F473">
        <v>14250000</v>
      </c>
      <c r="G473">
        <v>2</v>
      </c>
    </row>
    <row r="474" spans="1:8" x14ac:dyDescent="0.2">
      <c r="A474">
        <v>28</v>
      </c>
      <c r="B474" t="s">
        <v>74</v>
      </c>
      <c r="C474" t="s">
        <v>746</v>
      </c>
      <c r="D474" t="s">
        <v>881</v>
      </c>
      <c r="E474">
        <v>9300000</v>
      </c>
      <c r="F474">
        <v>9606025.0299999993</v>
      </c>
      <c r="G474">
        <v>1</v>
      </c>
    </row>
    <row r="475" spans="1:8" x14ac:dyDescent="0.2">
      <c r="A475">
        <v>93</v>
      </c>
      <c r="B475" t="s">
        <v>74</v>
      </c>
      <c r="C475" t="s">
        <v>746</v>
      </c>
      <c r="D475" t="s">
        <v>881</v>
      </c>
      <c r="E475">
        <v>9188000</v>
      </c>
      <c r="F475">
        <v>9500000</v>
      </c>
      <c r="G475">
        <v>1</v>
      </c>
    </row>
    <row r="476" spans="1:8" x14ac:dyDescent="0.2">
      <c r="A476">
        <v>93</v>
      </c>
      <c r="B476" t="s">
        <v>74</v>
      </c>
      <c r="C476" t="s">
        <v>746</v>
      </c>
      <c r="D476" t="s">
        <v>881</v>
      </c>
      <c r="E476">
        <v>9300000</v>
      </c>
      <c r="F476">
        <v>9550000</v>
      </c>
      <c r="G476">
        <v>1</v>
      </c>
    </row>
    <row r="477" spans="1:8" x14ac:dyDescent="0.2">
      <c r="A477">
        <v>88</v>
      </c>
      <c r="B477" t="s">
        <v>74</v>
      </c>
      <c r="C477" t="s">
        <v>746</v>
      </c>
      <c r="D477" t="s">
        <v>881</v>
      </c>
      <c r="E477">
        <v>22620725.75</v>
      </c>
      <c r="F477">
        <v>22620725.75</v>
      </c>
      <c r="H477">
        <v>1</v>
      </c>
    </row>
    <row r="478" spans="1:8" x14ac:dyDescent="0.2">
      <c r="A478">
        <v>4</v>
      </c>
      <c r="B478" t="s">
        <v>105</v>
      </c>
      <c r="C478" t="s">
        <v>830</v>
      </c>
      <c r="D478" t="s">
        <v>882</v>
      </c>
      <c r="E478">
        <v>19895427.100000001</v>
      </c>
      <c r="F478">
        <v>19895427.100000001</v>
      </c>
      <c r="H478">
        <v>2</v>
      </c>
    </row>
    <row r="479" spans="1:8" x14ac:dyDescent="0.2">
      <c r="A479">
        <v>88</v>
      </c>
      <c r="B479" t="s">
        <v>105</v>
      </c>
      <c r="C479" t="s">
        <v>830</v>
      </c>
      <c r="D479" t="s">
        <v>882</v>
      </c>
      <c r="E479">
        <v>9221000</v>
      </c>
      <c r="F479">
        <v>9620085.9000000004</v>
      </c>
      <c r="G479">
        <v>1</v>
      </c>
    </row>
    <row r="480" spans="1:8" x14ac:dyDescent="0.2">
      <c r="A480">
        <v>32</v>
      </c>
      <c r="B480" t="s">
        <v>105</v>
      </c>
      <c r="C480" t="s">
        <v>830</v>
      </c>
      <c r="D480" t="s">
        <v>882</v>
      </c>
      <c r="E480">
        <v>24667402.760000002</v>
      </c>
      <c r="F480">
        <v>24667402.760000002</v>
      </c>
      <c r="H480">
        <v>1</v>
      </c>
    </row>
    <row r="481" spans="1:8" x14ac:dyDescent="0.2">
      <c r="A481">
        <v>4</v>
      </c>
      <c r="B481" t="s">
        <v>105</v>
      </c>
      <c r="C481" t="s">
        <v>108</v>
      </c>
      <c r="D481" t="s">
        <v>883</v>
      </c>
      <c r="E481">
        <v>9262666.6666666698</v>
      </c>
      <c r="F481">
        <v>9600000</v>
      </c>
      <c r="G481">
        <v>3</v>
      </c>
    </row>
    <row r="482" spans="1:8" x14ac:dyDescent="0.2">
      <c r="A482">
        <v>4</v>
      </c>
      <c r="B482" t="s">
        <v>105</v>
      </c>
      <c r="C482" t="s">
        <v>108</v>
      </c>
      <c r="D482" t="s">
        <v>883</v>
      </c>
      <c r="E482">
        <v>9267000</v>
      </c>
      <c r="F482">
        <v>9600000</v>
      </c>
      <c r="G482">
        <v>1</v>
      </c>
    </row>
    <row r="483" spans="1:8" x14ac:dyDescent="0.2">
      <c r="A483">
        <v>93</v>
      </c>
      <c r="B483" t="s">
        <v>105</v>
      </c>
      <c r="C483" t="s">
        <v>108</v>
      </c>
      <c r="D483" t="s">
        <v>883</v>
      </c>
      <c r="E483">
        <v>9300000</v>
      </c>
      <c r="F483">
        <v>9600000</v>
      </c>
      <c r="G483">
        <v>1</v>
      </c>
    </row>
    <row r="484" spans="1:8" x14ac:dyDescent="0.2">
      <c r="A484">
        <v>93</v>
      </c>
      <c r="B484" t="s">
        <v>105</v>
      </c>
      <c r="C484" t="s">
        <v>108</v>
      </c>
      <c r="D484" t="s">
        <v>883</v>
      </c>
      <c r="E484">
        <v>20934502</v>
      </c>
      <c r="F484">
        <v>20982780</v>
      </c>
      <c r="H484">
        <v>1</v>
      </c>
    </row>
    <row r="485" spans="1:8" x14ac:dyDescent="0.2">
      <c r="A485">
        <v>4</v>
      </c>
      <c r="B485" t="s">
        <v>103</v>
      </c>
      <c r="C485" t="s">
        <v>109</v>
      </c>
      <c r="D485" t="s">
        <v>884</v>
      </c>
      <c r="E485">
        <v>9300000</v>
      </c>
      <c r="F485">
        <v>9600000</v>
      </c>
      <c r="G485">
        <v>1</v>
      </c>
    </row>
    <row r="486" spans="1:8" x14ac:dyDescent="0.2">
      <c r="A486">
        <v>93</v>
      </c>
      <c r="B486" t="s">
        <v>103</v>
      </c>
      <c r="C486" t="s">
        <v>109</v>
      </c>
      <c r="D486" t="s">
        <v>884</v>
      </c>
      <c r="E486">
        <v>9300000</v>
      </c>
      <c r="F486">
        <v>9679075.125</v>
      </c>
      <c r="G486">
        <v>2</v>
      </c>
    </row>
    <row r="487" spans="1:8" x14ac:dyDescent="0.2">
      <c r="A487">
        <v>93</v>
      </c>
      <c r="B487" t="s">
        <v>103</v>
      </c>
      <c r="C487" t="s">
        <v>109</v>
      </c>
      <c r="D487" t="s">
        <v>884</v>
      </c>
      <c r="E487">
        <v>9293000</v>
      </c>
      <c r="F487">
        <v>9854933.0800000001</v>
      </c>
      <c r="G487">
        <v>1</v>
      </c>
    </row>
    <row r="488" spans="1:8" x14ac:dyDescent="0.2">
      <c r="A488">
        <v>88</v>
      </c>
      <c r="B488" t="s">
        <v>103</v>
      </c>
      <c r="C488" t="s">
        <v>109</v>
      </c>
      <c r="D488" t="s">
        <v>884</v>
      </c>
      <c r="E488">
        <v>9300000</v>
      </c>
      <c r="F488">
        <v>9620978.5999999996</v>
      </c>
      <c r="G488">
        <v>1</v>
      </c>
    </row>
    <row r="489" spans="1:8" x14ac:dyDescent="0.2">
      <c r="A489">
        <v>94</v>
      </c>
      <c r="B489" t="s">
        <v>103</v>
      </c>
      <c r="C489" t="s">
        <v>109</v>
      </c>
      <c r="D489" t="s">
        <v>884</v>
      </c>
      <c r="E489">
        <v>9127000</v>
      </c>
      <c r="F489">
        <v>9580209</v>
      </c>
      <c r="G489">
        <v>1</v>
      </c>
    </row>
    <row r="490" spans="1:8" x14ac:dyDescent="0.2">
      <c r="A490">
        <v>93</v>
      </c>
      <c r="B490" t="s">
        <v>12</v>
      </c>
      <c r="C490" t="s">
        <v>12</v>
      </c>
      <c r="D490" t="s">
        <v>885</v>
      </c>
      <c r="E490">
        <v>42840052.219999999</v>
      </c>
      <c r="F490">
        <v>43083884.960000001</v>
      </c>
      <c r="H490">
        <v>1</v>
      </c>
    </row>
    <row r="491" spans="1:8" x14ac:dyDescent="0.2">
      <c r="A491">
        <v>27</v>
      </c>
      <c r="B491" t="s">
        <v>12</v>
      </c>
      <c r="C491" t="s">
        <v>12</v>
      </c>
      <c r="D491" t="s">
        <v>885</v>
      </c>
      <c r="E491">
        <v>9182000</v>
      </c>
      <c r="F491">
        <v>42000000</v>
      </c>
      <c r="G491">
        <v>1</v>
      </c>
    </row>
    <row r="492" spans="1:8" x14ac:dyDescent="0.2">
      <c r="A492">
        <v>117</v>
      </c>
      <c r="B492" t="s">
        <v>12</v>
      </c>
      <c r="C492" t="s">
        <v>12</v>
      </c>
      <c r="D492" t="s">
        <v>885</v>
      </c>
      <c r="E492">
        <v>9085000</v>
      </c>
      <c r="F492">
        <v>9511293.75</v>
      </c>
      <c r="G492">
        <v>1</v>
      </c>
    </row>
    <row r="493" spans="1:8" x14ac:dyDescent="0.2">
      <c r="A493">
        <v>22</v>
      </c>
      <c r="B493" t="s">
        <v>12</v>
      </c>
      <c r="C493" t="s">
        <v>12</v>
      </c>
      <c r="D493" t="s">
        <v>885</v>
      </c>
      <c r="E493">
        <v>8917000</v>
      </c>
      <c r="F493">
        <v>39517000</v>
      </c>
      <c r="G493">
        <v>1</v>
      </c>
    </row>
    <row r="494" spans="1:8" x14ac:dyDescent="0.2">
      <c r="A494">
        <v>93</v>
      </c>
      <c r="B494" t="s">
        <v>11</v>
      </c>
      <c r="C494" t="s">
        <v>844</v>
      </c>
      <c r="D494" t="s">
        <v>844</v>
      </c>
      <c r="E494">
        <v>9247000</v>
      </c>
      <c r="F494">
        <v>22072121.02</v>
      </c>
      <c r="G494">
        <v>1</v>
      </c>
    </row>
    <row r="495" spans="1:8" x14ac:dyDescent="0.2">
      <c r="A495">
        <v>93</v>
      </c>
      <c r="B495" t="s">
        <v>11</v>
      </c>
      <c r="C495" t="s">
        <v>844</v>
      </c>
      <c r="D495" t="s">
        <v>844</v>
      </c>
      <c r="E495">
        <v>8707000</v>
      </c>
      <c r="F495">
        <v>17580000.960000001</v>
      </c>
      <c r="G495">
        <v>1</v>
      </c>
    </row>
    <row r="496" spans="1:8" x14ac:dyDescent="0.2">
      <c r="A496">
        <v>4</v>
      </c>
      <c r="B496" t="s">
        <v>103</v>
      </c>
      <c r="C496" t="s">
        <v>109</v>
      </c>
      <c r="D496" t="s">
        <v>886</v>
      </c>
      <c r="E496">
        <v>13950000</v>
      </c>
      <c r="F496">
        <v>14250000</v>
      </c>
      <c r="G496">
        <v>1</v>
      </c>
    </row>
    <row r="497" spans="1:8" x14ac:dyDescent="0.2">
      <c r="A497">
        <v>93</v>
      </c>
      <c r="B497" t="s">
        <v>103</v>
      </c>
      <c r="C497" t="s">
        <v>109</v>
      </c>
      <c r="D497" t="s">
        <v>886</v>
      </c>
      <c r="E497">
        <v>9277000</v>
      </c>
      <c r="F497">
        <v>11688975.175000001</v>
      </c>
      <c r="G497">
        <v>2</v>
      </c>
    </row>
    <row r="498" spans="1:8" x14ac:dyDescent="0.2">
      <c r="A498">
        <v>88</v>
      </c>
      <c r="B498" t="s">
        <v>103</v>
      </c>
      <c r="C498" t="s">
        <v>109</v>
      </c>
      <c r="D498" t="s">
        <v>886</v>
      </c>
      <c r="E498">
        <v>9280000</v>
      </c>
      <c r="F498">
        <v>9691067.1099999994</v>
      </c>
      <c r="G498">
        <v>2</v>
      </c>
    </row>
    <row r="499" spans="1:8" x14ac:dyDescent="0.2">
      <c r="A499">
        <v>4</v>
      </c>
      <c r="B499" t="s">
        <v>11</v>
      </c>
      <c r="C499" t="s">
        <v>518</v>
      </c>
      <c r="D499" t="s">
        <v>887</v>
      </c>
      <c r="E499">
        <v>9300000</v>
      </c>
      <c r="F499">
        <v>9600000</v>
      </c>
      <c r="G499">
        <v>1</v>
      </c>
    </row>
    <row r="500" spans="1:8" x14ac:dyDescent="0.2">
      <c r="A500">
        <v>26</v>
      </c>
      <c r="B500" t="s">
        <v>11</v>
      </c>
      <c r="C500" t="s">
        <v>518</v>
      </c>
      <c r="D500" t="s">
        <v>887</v>
      </c>
      <c r="E500">
        <v>9085000</v>
      </c>
      <c r="F500">
        <v>12181952.92</v>
      </c>
      <c r="G500">
        <v>1</v>
      </c>
    </row>
    <row r="501" spans="1:8" x14ac:dyDescent="0.2">
      <c r="A501">
        <v>96</v>
      </c>
      <c r="B501" t="s">
        <v>11</v>
      </c>
      <c r="C501" t="s">
        <v>518</v>
      </c>
      <c r="D501" t="s">
        <v>887</v>
      </c>
      <c r="E501">
        <v>6975000</v>
      </c>
      <c r="F501">
        <v>11996122.5</v>
      </c>
      <c r="G501">
        <v>2</v>
      </c>
    </row>
    <row r="502" spans="1:8" x14ac:dyDescent="0.2">
      <c r="A502">
        <v>93</v>
      </c>
      <c r="B502" t="s">
        <v>11</v>
      </c>
      <c r="C502" t="s">
        <v>83</v>
      </c>
      <c r="D502" t="s">
        <v>888</v>
      </c>
      <c r="E502">
        <v>9241000</v>
      </c>
      <c r="F502">
        <v>21793377.170000002</v>
      </c>
      <c r="G502">
        <v>1</v>
      </c>
    </row>
    <row r="503" spans="1:8" x14ac:dyDescent="0.2">
      <c r="A503">
        <v>93</v>
      </c>
      <c r="B503" t="s">
        <v>11</v>
      </c>
      <c r="C503" t="s">
        <v>83</v>
      </c>
      <c r="D503" t="s">
        <v>888</v>
      </c>
      <c r="E503">
        <v>8959000</v>
      </c>
      <c r="F503">
        <v>32002758.010000002</v>
      </c>
      <c r="H503">
        <v>1</v>
      </c>
    </row>
    <row r="504" spans="1:8" x14ac:dyDescent="0.2">
      <c r="A504">
        <v>22</v>
      </c>
      <c r="B504" t="s">
        <v>11</v>
      </c>
      <c r="C504" t="s">
        <v>83</v>
      </c>
      <c r="D504" t="s">
        <v>888</v>
      </c>
      <c r="E504">
        <v>7867000</v>
      </c>
      <c r="F504">
        <v>71767000</v>
      </c>
      <c r="G504">
        <v>1</v>
      </c>
    </row>
    <row r="505" spans="1:8" x14ac:dyDescent="0.2">
      <c r="A505">
        <v>4</v>
      </c>
      <c r="B505" t="s">
        <v>11</v>
      </c>
      <c r="C505" t="s">
        <v>84</v>
      </c>
      <c r="D505" t="s">
        <v>902</v>
      </c>
      <c r="E505">
        <v>8137500</v>
      </c>
      <c r="F505">
        <v>11925000</v>
      </c>
      <c r="G505">
        <v>4</v>
      </c>
    </row>
    <row r="506" spans="1:8" x14ac:dyDescent="0.2">
      <c r="A506">
        <v>93</v>
      </c>
      <c r="B506" t="s">
        <v>11</v>
      </c>
      <c r="C506" t="s">
        <v>84</v>
      </c>
      <c r="D506" t="s">
        <v>902</v>
      </c>
      <c r="E506">
        <v>16559294.66</v>
      </c>
      <c r="F506">
        <v>16643690.33</v>
      </c>
      <c r="H506">
        <v>2</v>
      </c>
    </row>
    <row r="507" spans="1:8" x14ac:dyDescent="0.2">
      <c r="A507">
        <v>121</v>
      </c>
      <c r="B507" t="s">
        <v>11</v>
      </c>
      <c r="C507" t="s">
        <v>84</v>
      </c>
      <c r="D507" t="s">
        <v>902</v>
      </c>
      <c r="E507">
        <v>19084280.125</v>
      </c>
      <c r="F507">
        <v>19089280.125</v>
      </c>
      <c r="H507">
        <v>2</v>
      </c>
    </row>
    <row r="508" spans="1:8" x14ac:dyDescent="0.2">
      <c r="A508">
        <v>4</v>
      </c>
      <c r="B508" t="s">
        <v>105</v>
      </c>
      <c r="C508" t="s">
        <v>107</v>
      </c>
      <c r="D508" t="s">
        <v>903</v>
      </c>
      <c r="E508">
        <v>9273000</v>
      </c>
      <c r="F508">
        <v>9500000</v>
      </c>
      <c r="G508">
        <v>1</v>
      </c>
    </row>
    <row r="509" spans="1:8" x14ac:dyDescent="0.2">
      <c r="A509">
        <v>93</v>
      </c>
      <c r="B509" t="s">
        <v>105</v>
      </c>
      <c r="C509" t="s">
        <v>107</v>
      </c>
      <c r="D509" t="s">
        <v>903</v>
      </c>
      <c r="E509">
        <v>8959000</v>
      </c>
      <c r="F509">
        <v>9550000</v>
      </c>
      <c r="G509">
        <v>1</v>
      </c>
    </row>
    <row r="510" spans="1:8" x14ac:dyDescent="0.2">
      <c r="A510">
        <v>93</v>
      </c>
      <c r="B510" t="s">
        <v>105</v>
      </c>
      <c r="C510" t="s">
        <v>107</v>
      </c>
      <c r="D510" t="s">
        <v>903</v>
      </c>
      <c r="E510">
        <v>23256703.879999999</v>
      </c>
      <c r="F510">
        <v>23355591.379999999</v>
      </c>
      <c r="H510">
        <v>1</v>
      </c>
    </row>
    <row r="511" spans="1:8" x14ac:dyDescent="0.2">
      <c r="A511">
        <v>22</v>
      </c>
      <c r="B511" t="s">
        <v>105</v>
      </c>
      <c r="C511" t="s">
        <v>107</v>
      </c>
      <c r="D511" t="s">
        <v>903</v>
      </c>
      <c r="E511">
        <v>6608000</v>
      </c>
      <c r="F511">
        <v>30058000</v>
      </c>
      <c r="G511">
        <v>1</v>
      </c>
    </row>
    <row r="512" spans="1:8" x14ac:dyDescent="0.2">
      <c r="A512">
        <v>93</v>
      </c>
      <c r="B512" t="s">
        <v>11</v>
      </c>
      <c r="C512" t="s">
        <v>104</v>
      </c>
      <c r="D512" t="s">
        <v>904</v>
      </c>
      <c r="E512">
        <v>9214000</v>
      </c>
      <c r="F512">
        <v>21582030.93</v>
      </c>
      <c r="G512">
        <v>1</v>
      </c>
    </row>
    <row r="513" spans="1:8" x14ac:dyDescent="0.2">
      <c r="A513">
        <v>32</v>
      </c>
      <c r="B513" t="s">
        <v>11</v>
      </c>
      <c r="C513" t="s">
        <v>104</v>
      </c>
      <c r="D513" t="s">
        <v>904</v>
      </c>
      <c r="E513">
        <v>9300000</v>
      </c>
      <c r="F513">
        <v>11561139.945</v>
      </c>
      <c r="G513">
        <v>2</v>
      </c>
    </row>
    <row r="514" spans="1:8" x14ac:dyDescent="0.2">
      <c r="A514">
        <v>32</v>
      </c>
      <c r="B514" t="s">
        <v>11</v>
      </c>
      <c r="C514" t="s">
        <v>104</v>
      </c>
      <c r="D514" t="s">
        <v>904</v>
      </c>
      <c r="E514">
        <v>23710197</v>
      </c>
      <c r="F514">
        <v>23710197</v>
      </c>
      <c r="H514">
        <v>1</v>
      </c>
    </row>
    <row r="515" spans="1:8" x14ac:dyDescent="0.2">
      <c r="A515">
        <v>117</v>
      </c>
      <c r="B515" t="s">
        <v>11</v>
      </c>
      <c r="C515" t="s">
        <v>104</v>
      </c>
      <c r="D515" t="s">
        <v>904</v>
      </c>
      <c r="E515">
        <v>8497000</v>
      </c>
      <c r="F515">
        <v>9511293.75</v>
      </c>
      <c r="G515">
        <v>1</v>
      </c>
    </row>
    <row r="516" spans="1:8" x14ac:dyDescent="0.2">
      <c r="A516">
        <v>28</v>
      </c>
      <c r="B516" t="s">
        <v>73</v>
      </c>
      <c r="C516" t="s">
        <v>834</v>
      </c>
      <c r="D516" t="s">
        <v>905</v>
      </c>
      <c r="E516">
        <v>9127000</v>
      </c>
      <c r="F516">
        <v>9604070.1300000008</v>
      </c>
      <c r="G516">
        <v>1</v>
      </c>
    </row>
    <row r="517" spans="1:8" x14ac:dyDescent="0.2">
      <c r="A517">
        <v>105</v>
      </c>
      <c r="B517" t="s">
        <v>73</v>
      </c>
      <c r="C517" t="s">
        <v>834</v>
      </c>
      <c r="D517" t="s">
        <v>905</v>
      </c>
      <c r="E517">
        <v>9300000</v>
      </c>
      <c r="F517">
        <v>9599973.5399999991</v>
      </c>
      <c r="G517">
        <v>1</v>
      </c>
    </row>
    <row r="518" spans="1:8" x14ac:dyDescent="0.2">
      <c r="A518">
        <v>4</v>
      </c>
      <c r="B518" t="s">
        <v>103</v>
      </c>
      <c r="C518" t="s">
        <v>103</v>
      </c>
      <c r="D518" t="s">
        <v>906</v>
      </c>
      <c r="E518">
        <v>9175000</v>
      </c>
      <c r="F518">
        <v>15364569</v>
      </c>
      <c r="G518">
        <v>1</v>
      </c>
    </row>
    <row r="519" spans="1:8" x14ac:dyDescent="0.2">
      <c r="A519">
        <v>93</v>
      </c>
      <c r="B519" t="s">
        <v>103</v>
      </c>
      <c r="C519" t="s">
        <v>103</v>
      </c>
      <c r="D519" t="s">
        <v>906</v>
      </c>
      <c r="E519">
        <v>8400000</v>
      </c>
      <c r="F519">
        <v>8850000</v>
      </c>
      <c r="G519">
        <v>1</v>
      </c>
    </row>
    <row r="520" spans="1:8" x14ac:dyDescent="0.2">
      <c r="A520">
        <v>22</v>
      </c>
      <c r="B520" t="s">
        <v>103</v>
      </c>
      <c r="C520" t="s">
        <v>103</v>
      </c>
      <c r="D520" t="s">
        <v>906</v>
      </c>
      <c r="E520">
        <v>7406000</v>
      </c>
      <c r="F520">
        <v>53732000</v>
      </c>
      <c r="G520">
        <v>1</v>
      </c>
    </row>
    <row r="521" spans="1:8" x14ac:dyDescent="0.2">
      <c r="A521">
        <v>28</v>
      </c>
      <c r="B521" t="s">
        <v>74</v>
      </c>
      <c r="C521" t="s">
        <v>72</v>
      </c>
      <c r="D521" t="s">
        <v>907</v>
      </c>
      <c r="E521">
        <v>11244500</v>
      </c>
      <c r="F521">
        <v>11967787.85</v>
      </c>
      <c r="G521">
        <v>2</v>
      </c>
    </row>
    <row r="522" spans="1:8" x14ac:dyDescent="0.2">
      <c r="A522">
        <v>87</v>
      </c>
      <c r="B522" t="s">
        <v>74</v>
      </c>
      <c r="C522" t="s">
        <v>72</v>
      </c>
      <c r="D522" t="s">
        <v>907</v>
      </c>
      <c r="E522">
        <v>9285000</v>
      </c>
      <c r="F522">
        <v>9376399.1699999999</v>
      </c>
      <c r="G522">
        <v>2</v>
      </c>
    </row>
    <row r="523" spans="1:8" x14ac:dyDescent="0.2">
      <c r="A523">
        <v>93</v>
      </c>
      <c r="B523" t="s">
        <v>74</v>
      </c>
      <c r="C523" t="s">
        <v>72</v>
      </c>
      <c r="D523" t="s">
        <v>907</v>
      </c>
      <c r="E523">
        <v>9300000</v>
      </c>
      <c r="F523">
        <v>9600000</v>
      </c>
      <c r="G523">
        <v>1</v>
      </c>
    </row>
    <row r="524" spans="1:8" x14ac:dyDescent="0.2">
      <c r="A524">
        <v>93</v>
      </c>
      <c r="B524" t="s">
        <v>74</v>
      </c>
      <c r="C524" t="s">
        <v>72</v>
      </c>
      <c r="D524" t="s">
        <v>907</v>
      </c>
      <c r="E524">
        <v>14208282.699999999</v>
      </c>
      <c r="F524">
        <v>14357546.720000001</v>
      </c>
      <c r="H524">
        <v>1</v>
      </c>
    </row>
    <row r="525" spans="1:8" x14ac:dyDescent="0.2">
      <c r="A525">
        <v>88</v>
      </c>
      <c r="B525" t="s">
        <v>74</v>
      </c>
      <c r="C525" t="s">
        <v>72</v>
      </c>
      <c r="D525" t="s">
        <v>907</v>
      </c>
      <c r="E525">
        <v>16345780.18</v>
      </c>
      <c r="F525">
        <v>16345780.18</v>
      </c>
      <c r="H525">
        <v>1</v>
      </c>
    </row>
    <row r="526" spans="1:8" x14ac:dyDescent="0.2">
      <c r="A526">
        <v>101</v>
      </c>
      <c r="B526" t="s">
        <v>74</v>
      </c>
      <c r="C526" t="s">
        <v>72</v>
      </c>
      <c r="D526" t="s">
        <v>907</v>
      </c>
      <c r="E526">
        <v>9300000</v>
      </c>
      <c r="F526">
        <v>9542000</v>
      </c>
      <c r="G526">
        <v>1</v>
      </c>
    </row>
    <row r="527" spans="1:8" x14ac:dyDescent="0.2">
      <c r="A527">
        <v>4</v>
      </c>
      <c r="B527" t="s">
        <v>11</v>
      </c>
      <c r="C527" t="s">
        <v>95</v>
      </c>
      <c r="D527" t="s">
        <v>909</v>
      </c>
      <c r="E527">
        <v>8833000</v>
      </c>
      <c r="F527">
        <v>9600000</v>
      </c>
      <c r="G527">
        <v>1</v>
      </c>
    </row>
    <row r="528" spans="1:8" x14ac:dyDescent="0.2">
      <c r="A528">
        <v>4</v>
      </c>
      <c r="B528" t="s">
        <v>11</v>
      </c>
      <c r="C528" t="s">
        <v>95</v>
      </c>
      <c r="D528" t="s">
        <v>909</v>
      </c>
      <c r="E528">
        <v>19975531.850000001</v>
      </c>
      <c r="F528">
        <v>19990656.850000001</v>
      </c>
      <c r="H528">
        <v>1</v>
      </c>
    </row>
    <row r="529" spans="1:8" x14ac:dyDescent="0.2">
      <c r="A529">
        <v>28</v>
      </c>
      <c r="B529" t="s">
        <v>11</v>
      </c>
      <c r="C529" t="s">
        <v>95</v>
      </c>
      <c r="D529" t="s">
        <v>909</v>
      </c>
      <c r="E529">
        <v>9300000</v>
      </c>
      <c r="F529">
        <v>9606025.0299999993</v>
      </c>
      <c r="G529">
        <v>1</v>
      </c>
    </row>
    <row r="530" spans="1:8" x14ac:dyDescent="0.2">
      <c r="A530">
        <v>93</v>
      </c>
      <c r="B530" t="s">
        <v>11</v>
      </c>
      <c r="C530" t="s">
        <v>95</v>
      </c>
      <c r="D530" t="s">
        <v>909</v>
      </c>
      <c r="E530">
        <v>8512000</v>
      </c>
      <c r="F530">
        <v>17584985</v>
      </c>
      <c r="G530">
        <v>4</v>
      </c>
    </row>
    <row r="531" spans="1:8" x14ac:dyDescent="0.2">
      <c r="A531">
        <v>93</v>
      </c>
      <c r="B531" t="s">
        <v>11</v>
      </c>
      <c r="C531" t="s">
        <v>95</v>
      </c>
      <c r="D531" t="s">
        <v>909</v>
      </c>
      <c r="E531">
        <v>23219793.899999999</v>
      </c>
      <c r="F531">
        <v>23274793.899999999</v>
      </c>
      <c r="H531">
        <v>1</v>
      </c>
    </row>
    <row r="532" spans="1:8" x14ac:dyDescent="0.2">
      <c r="A532">
        <v>93</v>
      </c>
      <c r="B532" t="s">
        <v>11</v>
      </c>
      <c r="C532" t="s">
        <v>95</v>
      </c>
      <c r="D532" t="s">
        <v>909</v>
      </c>
      <c r="E532">
        <v>23219793.899999999</v>
      </c>
      <c r="F532">
        <v>23274793.899999999</v>
      </c>
      <c r="H532">
        <v>1</v>
      </c>
    </row>
    <row r="533" spans="1:8" x14ac:dyDescent="0.2">
      <c r="A533">
        <v>27</v>
      </c>
      <c r="B533" t="s">
        <v>11</v>
      </c>
      <c r="C533" t="s">
        <v>95</v>
      </c>
      <c r="D533" t="s">
        <v>909</v>
      </c>
      <c r="E533">
        <v>9201000</v>
      </c>
      <c r="F533">
        <v>23204000</v>
      </c>
      <c r="G533">
        <v>1</v>
      </c>
    </row>
    <row r="534" spans="1:8" x14ac:dyDescent="0.2">
      <c r="A534">
        <v>121</v>
      </c>
      <c r="B534" t="s">
        <v>11</v>
      </c>
      <c r="C534" t="s">
        <v>95</v>
      </c>
      <c r="D534" t="s">
        <v>909</v>
      </c>
      <c r="E534">
        <v>9267000</v>
      </c>
      <c r="F534">
        <v>9749501.6999999993</v>
      </c>
      <c r="G534">
        <v>1</v>
      </c>
    </row>
    <row r="535" spans="1:8" x14ac:dyDescent="0.2">
      <c r="A535">
        <v>4</v>
      </c>
      <c r="B535" t="s">
        <v>11</v>
      </c>
      <c r="C535" t="s">
        <v>84</v>
      </c>
      <c r="D535" t="s">
        <v>910</v>
      </c>
      <c r="E535">
        <v>9284666.6666666698</v>
      </c>
      <c r="F535">
        <v>9600000</v>
      </c>
      <c r="G535">
        <v>3</v>
      </c>
    </row>
    <row r="536" spans="1:8" x14ac:dyDescent="0.2">
      <c r="A536">
        <v>4</v>
      </c>
      <c r="B536" t="s">
        <v>11</v>
      </c>
      <c r="C536" t="s">
        <v>84</v>
      </c>
      <c r="D536" t="s">
        <v>910</v>
      </c>
      <c r="E536">
        <v>9254000</v>
      </c>
      <c r="F536">
        <v>9600000</v>
      </c>
      <c r="G536">
        <v>1</v>
      </c>
    </row>
    <row r="537" spans="1:8" x14ac:dyDescent="0.2">
      <c r="A537">
        <v>87</v>
      </c>
      <c r="B537" t="s">
        <v>11</v>
      </c>
      <c r="C537" t="s">
        <v>84</v>
      </c>
      <c r="D537" t="s">
        <v>910</v>
      </c>
      <c r="E537">
        <v>9300000</v>
      </c>
      <c r="F537">
        <v>9630605.3399999999</v>
      </c>
      <c r="G537">
        <v>1</v>
      </c>
    </row>
    <row r="538" spans="1:8" x14ac:dyDescent="0.2">
      <c r="A538">
        <v>93</v>
      </c>
      <c r="B538" t="s">
        <v>11</v>
      </c>
      <c r="C538" t="s">
        <v>84</v>
      </c>
      <c r="D538" t="s">
        <v>910</v>
      </c>
      <c r="E538">
        <v>9286000</v>
      </c>
      <c r="F538">
        <v>9650000</v>
      </c>
      <c r="G538">
        <v>1</v>
      </c>
    </row>
    <row r="539" spans="1:8" x14ac:dyDescent="0.2">
      <c r="A539">
        <v>117</v>
      </c>
      <c r="B539" t="s">
        <v>11</v>
      </c>
      <c r="C539" t="s">
        <v>84</v>
      </c>
      <c r="D539" t="s">
        <v>910</v>
      </c>
      <c r="E539">
        <v>13950000</v>
      </c>
      <c r="F539">
        <v>14298868.15</v>
      </c>
      <c r="G539">
        <v>1</v>
      </c>
    </row>
    <row r="540" spans="1:8" x14ac:dyDescent="0.2">
      <c r="A540">
        <v>4</v>
      </c>
      <c r="B540" t="s">
        <v>11</v>
      </c>
      <c r="C540" t="s">
        <v>84</v>
      </c>
      <c r="D540" t="s">
        <v>911</v>
      </c>
      <c r="E540">
        <v>9283857.1428571399</v>
      </c>
      <c r="F540">
        <v>9600000</v>
      </c>
      <c r="G540">
        <v>7</v>
      </c>
    </row>
    <row r="541" spans="1:8" x14ac:dyDescent="0.2">
      <c r="A541">
        <v>4</v>
      </c>
      <c r="B541" t="s">
        <v>11</v>
      </c>
      <c r="C541" t="s">
        <v>84</v>
      </c>
      <c r="D541" t="s">
        <v>911</v>
      </c>
      <c r="E541">
        <v>10828000</v>
      </c>
      <c r="F541">
        <v>11116666.6666667</v>
      </c>
      <c r="G541">
        <v>3</v>
      </c>
    </row>
    <row r="542" spans="1:8" x14ac:dyDescent="0.2">
      <c r="A542">
        <v>28</v>
      </c>
      <c r="B542" t="s">
        <v>11</v>
      </c>
      <c r="C542" t="s">
        <v>84</v>
      </c>
      <c r="D542" t="s">
        <v>911</v>
      </c>
      <c r="E542">
        <v>9241000</v>
      </c>
      <c r="F542">
        <v>9571175.8300000001</v>
      </c>
      <c r="G542">
        <v>1</v>
      </c>
    </row>
    <row r="543" spans="1:8" x14ac:dyDescent="0.2">
      <c r="A543">
        <v>28</v>
      </c>
      <c r="B543" t="s">
        <v>11</v>
      </c>
      <c r="C543" t="s">
        <v>84</v>
      </c>
      <c r="D543" t="s">
        <v>911</v>
      </c>
      <c r="E543">
        <v>9300000</v>
      </c>
      <c r="F543">
        <v>9553657.5</v>
      </c>
      <c r="G543">
        <v>1</v>
      </c>
    </row>
    <row r="544" spans="1:8" x14ac:dyDescent="0.2">
      <c r="A544">
        <v>87</v>
      </c>
      <c r="B544" t="s">
        <v>11</v>
      </c>
      <c r="C544" t="s">
        <v>84</v>
      </c>
      <c r="D544" t="s">
        <v>911</v>
      </c>
      <c r="E544">
        <v>9300000</v>
      </c>
      <c r="F544">
        <v>9588044.6899999995</v>
      </c>
      <c r="G544">
        <v>1</v>
      </c>
    </row>
    <row r="545" spans="1:8" x14ac:dyDescent="0.2">
      <c r="A545">
        <v>116</v>
      </c>
      <c r="B545" t="s">
        <v>11</v>
      </c>
      <c r="C545" t="s">
        <v>84</v>
      </c>
      <c r="D545" t="s">
        <v>911</v>
      </c>
      <c r="E545">
        <v>4650000</v>
      </c>
      <c r="F545">
        <v>9466708.0800000001</v>
      </c>
      <c r="G545">
        <v>2</v>
      </c>
    </row>
    <row r="546" spans="1:8" x14ac:dyDescent="0.2">
      <c r="A546">
        <v>96</v>
      </c>
      <c r="B546" t="s">
        <v>11</v>
      </c>
      <c r="C546" t="s">
        <v>84</v>
      </c>
      <c r="D546" t="s">
        <v>911</v>
      </c>
      <c r="E546">
        <v>14280549.810000001</v>
      </c>
      <c r="F546">
        <v>14422214.02</v>
      </c>
      <c r="H546">
        <v>1</v>
      </c>
    </row>
    <row r="547" spans="1:8" x14ac:dyDescent="0.2">
      <c r="A547">
        <v>96</v>
      </c>
      <c r="B547" t="s">
        <v>11</v>
      </c>
      <c r="C547" t="s">
        <v>84</v>
      </c>
      <c r="D547" t="s">
        <v>911</v>
      </c>
      <c r="E547">
        <v>14237257.529999999</v>
      </c>
      <c r="F547">
        <v>14360367.9</v>
      </c>
      <c r="H547">
        <v>1</v>
      </c>
    </row>
    <row r="548" spans="1:8" x14ac:dyDescent="0.2">
      <c r="A548">
        <v>121</v>
      </c>
      <c r="B548" t="s">
        <v>11</v>
      </c>
      <c r="C548" t="s">
        <v>84</v>
      </c>
      <c r="D548" t="s">
        <v>911</v>
      </c>
      <c r="E548">
        <v>9244000</v>
      </c>
      <c r="F548">
        <v>9644524.6999999993</v>
      </c>
      <c r="G548">
        <v>2</v>
      </c>
    </row>
    <row r="549" spans="1:8" x14ac:dyDescent="0.2">
      <c r="A549">
        <v>4</v>
      </c>
      <c r="B549" t="s">
        <v>11</v>
      </c>
      <c r="C549" t="s">
        <v>84</v>
      </c>
      <c r="D549" t="s">
        <v>912</v>
      </c>
      <c r="E549">
        <v>9300000</v>
      </c>
      <c r="F549">
        <v>9566666.6666666698</v>
      </c>
      <c r="G549">
        <v>3</v>
      </c>
    </row>
    <row r="550" spans="1:8" x14ac:dyDescent="0.2">
      <c r="A550">
        <v>4</v>
      </c>
      <c r="B550" t="s">
        <v>11</v>
      </c>
      <c r="C550" t="s">
        <v>84</v>
      </c>
      <c r="D550" t="s">
        <v>912</v>
      </c>
      <c r="E550">
        <v>9300000</v>
      </c>
      <c r="F550">
        <v>9550000</v>
      </c>
      <c r="G550">
        <v>2</v>
      </c>
    </row>
    <row r="551" spans="1:8" x14ac:dyDescent="0.2">
      <c r="A551">
        <v>28</v>
      </c>
      <c r="B551" t="s">
        <v>11</v>
      </c>
      <c r="C551" t="s">
        <v>84</v>
      </c>
      <c r="D551" t="s">
        <v>912</v>
      </c>
      <c r="E551">
        <v>9300000</v>
      </c>
      <c r="F551">
        <v>9606025.0299999993</v>
      </c>
      <c r="G551">
        <v>1</v>
      </c>
    </row>
    <row r="552" spans="1:8" x14ac:dyDescent="0.2">
      <c r="A552">
        <v>4</v>
      </c>
      <c r="B552" t="s">
        <v>11</v>
      </c>
      <c r="C552" t="s">
        <v>518</v>
      </c>
      <c r="D552" t="s">
        <v>913</v>
      </c>
      <c r="E552">
        <v>9300000</v>
      </c>
      <c r="F552">
        <v>9600000</v>
      </c>
      <c r="G552">
        <v>1</v>
      </c>
    </row>
    <row r="553" spans="1:8" x14ac:dyDescent="0.2">
      <c r="A553">
        <v>93</v>
      </c>
      <c r="B553" t="s">
        <v>11</v>
      </c>
      <c r="C553" t="s">
        <v>518</v>
      </c>
      <c r="D553" t="s">
        <v>913</v>
      </c>
      <c r="E553">
        <v>9195000</v>
      </c>
      <c r="F553">
        <v>18015000</v>
      </c>
      <c r="G553">
        <v>1</v>
      </c>
    </row>
    <row r="554" spans="1:8" x14ac:dyDescent="0.2">
      <c r="A554">
        <v>4</v>
      </c>
      <c r="B554" t="s">
        <v>11</v>
      </c>
      <c r="C554" t="s">
        <v>99</v>
      </c>
      <c r="D554" t="s">
        <v>914</v>
      </c>
      <c r="E554">
        <v>9300000</v>
      </c>
      <c r="F554">
        <v>9600000</v>
      </c>
      <c r="G554">
        <v>1</v>
      </c>
    </row>
    <row r="555" spans="1:8" x14ac:dyDescent="0.2">
      <c r="A555">
        <v>4</v>
      </c>
      <c r="B555" t="s">
        <v>11</v>
      </c>
      <c r="C555" t="s">
        <v>99</v>
      </c>
      <c r="D555" t="s">
        <v>914</v>
      </c>
      <c r="E555">
        <v>9263500</v>
      </c>
      <c r="F555">
        <v>9575000</v>
      </c>
      <c r="G555">
        <v>2</v>
      </c>
    </row>
    <row r="556" spans="1:8" x14ac:dyDescent="0.2">
      <c r="A556">
        <v>4</v>
      </c>
      <c r="B556" t="s">
        <v>11</v>
      </c>
      <c r="C556" t="s">
        <v>99</v>
      </c>
      <c r="D556" t="s">
        <v>914</v>
      </c>
      <c r="E556">
        <v>16555520.630000001</v>
      </c>
      <c r="F556">
        <v>16851041.260000002</v>
      </c>
      <c r="H556">
        <v>1</v>
      </c>
    </row>
    <row r="557" spans="1:8" x14ac:dyDescent="0.2">
      <c r="A557">
        <v>28</v>
      </c>
      <c r="B557" t="s">
        <v>11</v>
      </c>
      <c r="C557" t="s">
        <v>99</v>
      </c>
      <c r="D557" t="s">
        <v>914</v>
      </c>
      <c r="E557">
        <v>9300000</v>
      </c>
      <c r="F557">
        <v>9606025.0299999993</v>
      </c>
      <c r="G557">
        <v>1</v>
      </c>
    </row>
    <row r="558" spans="1:8" x14ac:dyDescent="0.2">
      <c r="A558">
        <v>28</v>
      </c>
      <c r="B558" t="s">
        <v>11</v>
      </c>
      <c r="C558" t="s">
        <v>99</v>
      </c>
      <c r="D558" t="s">
        <v>914</v>
      </c>
      <c r="E558">
        <v>9254000</v>
      </c>
      <c r="F558">
        <v>9571322.7300000004</v>
      </c>
      <c r="G558">
        <v>1</v>
      </c>
    </row>
    <row r="559" spans="1:8" x14ac:dyDescent="0.2">
      <c r="A559">
        <v>93</v>
      </c>
      <c r="B559" t="s">
        <v>11</v>
      </c>
      <c r="C559" t="s">
        <v>99</v>
      </c>
      <c r="D559" t="s">
        <v>914</v>
      </c>
      <c r="E559">
        <v>15621439.08</v>
      </c>
      <c r="F559">
        <v>15770911.52</v>
      </c>
      <c r="H559">
        <v>1</v>
      </c>
    </row>
    <row r="560" spans="1:8" x14ac:dyDescent="0.2">
      <c r="A560">
        <v>121</v>
      </c>
      <c r="B560" t="s">
        <v>11</v>
      </c>
      <c r="C560" t="s">
        <v>99</v>
      </c>
      <c r="D560" t="s">
        <v>914</v>
      </c>
      <c r="E560">
        <v>18889539.800000001</v>
      </c>
      <c r="F560">
        <v>18894539.800000001</v>
      </c>
      <c r="H560">
        <v>1</v>
      </c>
    </row>
    <row r="561" spans="1:8" x14ac:dyDescent="0.2">
      <c r="A561">
        <v>4</v>
      </c>
      <c r="B561" t="s">
        <v>73</v>
      </c>
      <c r="C561" t="s">
        <v>658</v>
      </c>
      <c r="D561" t="s">
        <v>915</v>
      </c>
      <c r="E561">
        <v>9127000</v>
      </c>
      <c r="F561">
        <v>9600000</v>
      </c>
      <c r="G561">
        <v>1</v>
      </c>
    </row>
    <row r="562" spans="1:8" x14ac:dyDescent="0.2">
      <c r="A562">
        <v>32</v>
      </c>
      <c r="B562" t="s">
        <v>73</v>
      </c>
      <c r="C562" t="s">
        <v>658</v>
      </c>
      <c r="D562" t="s">
        <v>915</v>
      </c>
      <c r="E562">
        <v>9172500</v>
      </c>
      <c r="F562">
        <v>15029149.225</v>
      </c>
      <c r="G562">
        <v>2</v>
      </c>
    </row>
    <row r="563" spans="1:8" x14ac:dyDescent="0.2">
      <c r="A563">
        <v>96</v>
      </c>
      <c r="B563" t="s">
        <v>73</v>
      </c>
      <c r="C563" t="s">
        <v>658</v>
      </c>
      <c r="D563" t="s">
        <v>915</v>
      </c>
      <c r="E563">
        <v>9043000</v>
      </c>
      <c r="F563">
        <v>9601653.5099999998</v>
      </c>
      <c r="G563">
        <v>1</v>
      </c>
    </row>
    <row r="564" spans="1:8" x14ac:dyDescent="0.2">
      <c r="A564">
        <v>4</v>
      </c>
      <c r="B564" t="s">
        <v>11</v>
      </c>
      <c r="C564" t="s">
        <v>877</v>
      </c>
      <c r="D564" t="s">
        <v>915</v>
      </c>
      <c r="E564">
        <v>9300000</v>
      </c>
      <c r="F564">
        <v>9600000</v>
      </c>
      <c r="G564">
        <v>1</v>
      </c>
    </row>
    <row r="565" spans="1:8" x14ac:dyDescent="0.2">
      <c r="A565">
        <v>28</v>
      </c>
      <c r="B565" t="s">
        <v>11</v>
      </c>
      <c r="C565" t="s">
        <v>877</v>
      </c>
      <c r="D565" t="s">
        <v>915</v>
      </c>
      <c r="E565">
        <v>9296500</v>
      </c>
      <c r="F565">
        <v>9588894.2300000004</v>
      </c>
      <c r="G565">
        <v>2</v>
      </c>
    </row>
    <row r="566" spans="1:8" x14ac:dyDescent="0.2">
      <c r="A566">
        <v>93</v>
      </c>
      <c r="B566" t="s">
        <v>12</v>
      </c>
      <c r="C566" t="s">
        <v>85</v>
      </c>
      <c r="D566" t="s">
        <v>916</v>
      </c>
      <c r="E566">
        <v>19950627.350000001</v>
      </c>
      <c r="F566">
        <v>19950627.350000001</v>
      </c>
      <c r="H566">
        <v>1</v>
      </c>
    </row>
    <row r="567" spans="1:8" x14ac:dyDescent="0.2">
      <c r="A567">
        <v>4</v>
      </c>
      <c r="B567" t="s">
        <v>74</v>
      </c>
      <c r="C567" t="s">
        <v>75</v>
      </c>
      <c r="D567" t="s">
        <v>917</v>
      </c>
      <c r="E567">
        <v>9300000</v>
      </c>
      <c r="F567">
        <v>9600000</v>
      </c>
      <c r="G567">
        <v>1</v>
      </c>
    </row>
    <row r="568" spans="1:8" x14ac:dyDescent="0.2">
      <c r="A568">
        <v>4</v>
      </c>
      <c r="B568" t="s">
        <v>74</v>
      </c>
      <c r="C568" t="s">
        <v>75</v>
      </c>
      <c r="D568" t="s">
        <v>917</v>
      </c>
      <c r="E568">
        <v>9300000</v>
      </c>
      <c r="F568">
        <v>9634739.4433333296</v>
      </c>
      <c r="G568">
        <v>3</v>
      </c>
    </row>
    <row r="569" spans="1:8" x14ac:dyDescent="0.2">
      <c r="A569">
        <v>93</v>
      </c>
      <c r="B569" t="s">
        <v>74</v>
      </c>
      <c r="C569" t="s">
        <v>75</v>
      </c>
      <c r="D569" t="s">
        <v>917</v>
      </c>
      <c r="E569">
        <v>6975000</v>
      </c>
      <c r="F569">
        <v>12738277</v>
      </c>
      <c r="G569">
        <v>2</v>
      </c>
    </row>
    <row r="570" spans="1:8" x14ac:dyDescent="0.2">
      <c r="A570">
        <v>93</v>
      </c>
      <c r="B570" t="s">
        <v>74</v>
      </c>
      <c r="C570" t="s">
        <v>75</v>
      </c>
      <c r="D570" t="s">
        <v>917</v>
      </c>
      <c r="E570">
        <v>9300000</v>
      </c>
      <c r="F570">
        <v>9885000</v>
      </c>
      <c r="G570">
        <v>1</v>
      </c>
    </row>
    <row r="571" spans="1:8" x14ac:dyDescent="0.2">
      <c r="A571">
        <v>88</v>
      </c>
      <c r="B571" t="s">
        <v>74</v>
      </c>
      <c r="C571" t="s">
        <v>75</v>
      </c>
      <c r="D571" t="s">
        <v>917</v>
      </c>
      <c r="E571">
        <v>9273000</v>
      </c>
      <c r="F571">
        <v>9620673.5</v>
      </c>
      <c r="G571">
        <v>1</v>
      </c>
    </row>
    <row r="572" spans="1:8" x14ac:dyDescent="0.2">
      <c r="A572">
        <v>88</v>
      </c>
      <c r="B572" t="s">
        <v>74</v>
      </c>
      <c r="C572" t="s">
        <v>75</v>
      </c>
      <c r="D572" t="s">
        <v>917</v>
      </c>
      <c r="E572">
        <v>9276400</v>
      </c>
      <c r="F572">
        <v>9620711.9199999999</v>
      </c>
      <c r="G572">
        <v>5</v>
      </c>
    </row>
    <row r="573" spans="1:8" x14ac:dyDescent="0.2">
      <c r="A573">
        <v>88</v>
      </c>
      <c r="B573" t="s">
        <v>74</v>
      </c>
      <c r="C573" t="s">
        <v>75</v>
      </c>
      <c r="D573" t="s">
        <v>917</v>
      </c>
      <c r="E573">
        <v>20348616.170000002</v>
      </c>
      <c r="F573">
        <v>20405407.32</v>
      </c>
      <c r="H573">
        <v>2</v>
      </c>
    </row>
    <row r="574" spans="1:8" x14ac:dyDescent="0.2">
      <c r="A574">
        <v>93</v>
      </c>
      <c r="B574" t="s">
        <v>74</v>
      </c>
      <c r="C574" t="s">
        <v>75</v>
      </c>
      <c r="D574" t="s">
        <v>918</v>
      </c>
      <c r="E574">
        <v>9300000</v>
      </c>
      <c r="F574">
        <v>9550000</v>
      </c>
      <c r="G574">
        <v>1</v>
      </c>
    </row>
    <row r="575" spans="1:8" x14ac:dyDescent="0.2">
      <c r="A575">
        <v>93</v>
      </c>
      <c r="B575" t="s">
        <v>74</v>
      </c>
      <c r="C575" t="s">
        <v>75</v>
      </c>
      <c r="D575" t="s">
        <v>918</v>
      </c>
      <c r="E575">
        <v>19386528.600000001</v>
      </c>
      <c r="F575">
        <v>19573612.280000001</v>
      </c>
      <c r="H575">
        <v>1</v>
      </c>
    </row>
    <row r="576" spans="1:8" x14ac:dyDescent="0.2">
      <c r="A576">
        <v>88</v>
      </c>
      <c r="B576" t="s">
        <v>74</v>
      </c>
      <c r="C576" t="s">
        <v>75</v>
      </c>
      <c r="D576" t="s">
        <v>918</v>
      </c>
      <c r="E576">
        <v>19136160.940000001</v>
      </c>
      <c r="F576">
        <v>19297372.77</v>
      </c>
      <c r="H576">
        <v>1</v>
      </c>
    </row>
    <row r="577" spans="1:8" x14ac:dyDescent="0.2">
      <c r="A577">
        <v>4</v>
      </c>
      <c r="B577" t="s">
        <v>74</v>
      </c>
      <c r="C577" t="s">
        <v>919</v>
      </c>
      <c r="D577" t="s">
        <v>919</v>
      </c>
      <c r="E577">
        <v>9283500</v>
      </c>
      <c r="F577">
        <v>9600000</v>
      </c>
      <c r="G577">
        <v>2</v>
      </c>
    </row>
    <row r="578" spans="1:8" x14ac:dyDescent="0.2">
      <c r="A578">
        <v>4</v>
      </c>
      <c r="B578" t="s">
        <v>74</v>
      </c>
      <c r="C578" t="s">
        <v>919</v>
      </c>
      <c r="D578" t="s">
        <v>919</v>
      </c>
      <c r="E578">
        <v>9300000</v>
      </c>
      <c r="F578">
        <v>9600000</v>
      </c>
      <c r="G578">
        <v>1</v>
      </c>
    </row>
    <row r="579" spans="1:8" x14ac:dyDescent="0.2">
      <c r="A579">
        <v>93</v>
      </c>
      <c r="B579" t="s">
        <v>74</v>
      </c>
      <c r="C579" t="s">
        <v>919</v>
      </c>
      <c r="D579" t="s">
        <v>919</v>
      </c>
      <c r="E579">
        <v>9286000</v>
      </c>
      <c r="F579">
        <v>9650000</v>
      </c>
      <c r="G579">
        <v>1</v>
      </c>
    </row>
    <row r="580" spans="1:8" x14ac:dyDescent="0.2">
      <c r="A580">
        <v>88</v>
      </c>
      <c r="B580" t="s">
        <v>74</v>
      </c>
      <c r="C580" t="s">
        <v>919</v>
      </c>
      <c r="D580" t="s">
        <v>919</v>
      </c>
      <c r="E580">
        <v>21129465.27</v>
      </c>
      <c r="F580">
        <v>21129465.27</v>
      </c>
      <c r="H580">
        <v>1</v>
      </c>
    </row>
    <row r="581" spans="1:8" x14ac:dyDescent="0.2">
      <c r="A581">
        <v>105</v>
      </c>
      <c r="B581" t="s">
        <v>74</v>
      </c>
      <c r="C581" t="s">
        <v>919</v>
      </c>
      <c r="D581" t="s">
        <v>919</v>
      </c>
      <c r="E581">
        <v>14407152.18</v>
      </c>
      <c r="F581">
        <v>14407152.18</v>
      </c>
      <c r="H581">
        <v>1</v>
      </c>
    </row>
    <row r="582" spans="1:8" x14ac:dyDescent="0.2">
      <c r="A582">
        <v>4</v>
      </c>
      <c r="B582" t="s">
        <v>105</v>
      </c>
      <c r="C582" t="s">
        <v>483</v>
      </c>
      <c r="D582" t="s">
        <v>920</v>
      </c>
      <c r="E582">
        <v>9300000</v>
      </c>
      <c r="F582">
        <v>9600000</v>
      </c>
      <c r="G582">
        <v>1</v>
      </c>
    </row>
    <row r="583" spans="1:8" x14ac:dyDescent="0.2">
      <c r="A583">
        <v>121</v>
      </c>
      <c r="B583" t="s">
        <v>105</v>
      </c>
      <c r="C583" t="s">
        <v>483</v>
      </c>
      <c r="D583" t="s">
        <v>920</v>
      </c>
      <c r="E583">
        <v>9300000</v>
      </c>
      <c r="F583">
        <v>9645157.5</v>
      </c>
      <c r="G583">
        <v>1</v>
      </c>
    </row>
    <row r="584" spans="1:8" x14ac:dyDescent="0.2">
      <c r="A584">
        <v>108</v>
      </c>
      <c r="B584" t="s">
        <v>105</v>
      </c>
      <c r="C584" t="s">
        <v>483</v>
      </c>
      <c r="D584" t="s">
        <v>920</v>
      </c>
      <c r="E584">
        <v>9300000</v>
      </c>
      <c r="F584">
        <v>9530000</v>
      </c>
      <c r="G584">
        <v>1</v>
      </c>
    </row>
    <row r="585" spans="1:8" x14ac:dyDescent="0.2">
      <c r="A585">
        <v>4</v>
      </c>
      <c r="B585" t="s">
        <v>105</v>
      </c>
      <c r="C585" t="s">
        <v>108</v>
      </c>
      <c r="D585" t="s">
        <v>921</v>
      </c>
      <c r="E585">
        <v>7719333.3333333302</v>
      </c>
      <c r="F585">
        <v>11066666.6666667</v>
      </c>
      <c r="G585">
        <v>3</v>
      </c>
    </row>
    <row r="586" spans="1:8" x14ac:dyDescent="0.2">
      <c r="A586">
        <v>4</v>
      </c>
      <c r="B586" t="s">
        <v>105</v>
      </c>
      <c r="C586" t="s">
        <v>108</v>
      </c>
      <c r="D586" t="s">
        <v>921</v>
      </c>
      <c r="E586">
        <v>9290000</v>
      </c>
      <c r="F586">
        <v>9600000</v>
      </c>
      <c r="G586">
        <v>2</v>
      </c>
    </row>
    <row r="587" spans="1:8" x14ac:dyDescent="0.2">
      <c r="A587">
        <v>93</v>
      </c>
      <c r="B587" t="s">
        <v>105</v>
      </c>
      <c r="C587" t="s">
        <v>108</v>
      </c>
      <c r="D587" t="s">
        <v>921</v>
      </c>
      <c r="E587">
        <v>9214000</v>
      </c>
      <c r="F587">
        <v>19654844.640000001</v>
      </c>
      <c r="G587">
        <v>1</v>
      </c>
    </row>
    <row r="588" spans="1:8" x14ac:dyDescent="0.2">
      <c r="A588">
        <v>93</v>
      </c>
      <c r="B588" t="s">
        <v>105</v>
      </c>
      <c r="C588" t="s">
        <v>108</v>
      </c>
      <c r="D588" t="s">
        <v>921</v>
      </c>
      <c r="E588">
        <v>16866790.420000002</v>
      </c>
      <c r="F588">
        <v>16924631.469999999</v>
      </c>
      <c r="H588">
        <v>1</v>
      </c>
    </row>
    <row r="589" spans="1:8" x14ac:dyDescent="0.2">
      <c r="A589">
        <v>93</v>
      </c>
      <c r="B589" t="s">
        <v>105</v>
      </c>
      <c r="C589" t="s">
        <v>108</v>
      </c>
      <c r="D589" t="s">
        <v>921</v>
      </c>
      <c r="E589">
        <v>19466127.870000001</v>
      </c>
      <c r="F589">
        <v>19724042.495000001</v>
      </c>
      <c r="H589">
        <v>2</v>
      </c>
    </row>
    <row r="590" spans="1:8" x14ac:dyDescent="0.2">
      <c r="A590">
        <v>27</v>
      </c>
      <c r="B590" t="s">
        <v>103</v>
      </c>
      <c r="C590" t="s">
        <v>823</v>
      </c>
      <c r="D590" t="s">
        <v>922</v>
      </c>
      <c r="E590">
        <v>8480000</v>
      </c>
      <c r="F590">
        <v>8624096</v>
      </c>
      <c r="G590">
        <v>1</v>
      </c>
    </row>
    <row r="591" spans="1:8" x14ac:dyDescent="0.2">
      <c r="A591">
        <v>117</v>
      </c>
      <c r="B591" t="s">
        <v>103</v>
      </c>
      <c r="C591" t="s">
        <v>823</v>
      </c>
      <c r="D591" t="s">
        <v>922</v>
      </c>
      <c r="E591">
        <v>8800000</v>
      </c>
      <c r="F591">
        <v>9011293.75</v>
      </c>
      <c r="G591">
        <v>1</v>
      </c>
    </row>
    <row r="592" spans="1:8" x14ac:dyDescent="0.2">
      <c r="A592">
        <v>87</v>
      </c>
      <c r="B592" t="s">
        <v>11</v>
      </c>
      <c r="C592" t="s">
        <v>844</v>
      </c>
      <c r="D592" t="s">
        <v>922</v>
      </c>
      <c r="E592">
        <v>39933393.798</v>
      </c>
      <c r="F592">
        <v>40070297.986000001</v>
      </c>
      <c r="H592">
        <v>5</v>
      </c>
    </row>
    <row r="593" spans="1:8" x14ac:dyDescent="0.2">
      <c r="A593">
        <v>93</v>
      </c>
      <c r="B593" t="s">
        <v>11</v>
      </c>
      <c r="C593" t="s">
        <v>844</v>
      </c>
      <c r="D593" t="s">
        <v>922</v>
      </c>
      <c r="E593">
        <v>13950000</v>
      </c>
      <c r="F593">
        <v>14699362.369999999</v>
      </c>
      <c r="G593">
        <v>1</v>
      </c>
    </row>
    <row r="594" spans="1:8" x14ac:dyDescent="0.2">
      <c r="A594">
        <v>32</v>
      </c>
      <c r="B594" t="s">
        <v>11</v>
      </c>
      <c r="C594" t="s">
        <v>844</v>
      </c>
      <c r="D594" t="s">
        <v>922</v>
      </c>
      <c r="E594">
        <v>9260000</v>
      </c>
      <c r="F594">
        <v>15971575.220000001</v>
      </c>
      <c r="G594">
        <v>1</v>
      </c>
    </row>
    <row r="595" spans="1:8" x14ac:dyDescent="0.2">
      <c r="A595">
        <v>93</v>
      </c>
      <c r="B595" t="s">
        <v>73</v>
      </c>
      <c r="C595" t="s">
        <v>923</v>
      </c>
      <c r="D595" t="s">
        <v>922</v>
      </c>
      <c r="E595">
        <v>15754171.135</v>
      </c>
      <c r="F595">
        <v>15953834.029999999</v>
      </c>
      <c r="H595">
        <v>2</v>
      </c>
    </row>
    <row r="596" spans="1:8" x14ac:dyDescent="0.2">
      <c r="A596">
        <v>93</v>
      </c>
      <c r="B596" t="s">
        <v>73</v>
      </c>
      <c r="C596" t="s">
        <v>923</v>
      </c>
      <c r="D596" t="s">
        <v>923</v>
      </c>
      <c r="E596">
        <v>9250500</v>
      </c>
      <c r="F596">
        <v>22347500</v>
      </c>
      <c r="G596">
        <v>2</v>
      </c>
    </row>
    <row r="597" spans="1:8" x14ac:dyDescent="0.2">
      <c r="A597">
        <v>28</v>
      </c>
      <c r="B597" t="s">
        <v>11</v>
      </c>
      <c r="C597" t="s">
        <v>758</v>
      </c>
      <c r="D597" t="s">
        <v>924</v>
      </c>
      <c r="E597">
        <v>11611500</v>
      </c>
      <c r="F597">
        <v>14010116.494999999</v>
      </c>
      <c r="G597">
        <v>2</v>
      </c>
    </row>
    <row r="598" spans="1:8" x14ac:dyDescent="0.2">
      <c r="A598">
        <v>28</v>
      </c>
      <c r="B598" t="s">
        <v>11</v>
      </c>
      <c r="C598" t="s">
        <v>758</v>
      </c>
      <c r="D598" t="s">
        <v>924</v>
      </c>
      <c r="E598">
        <v>12375666.6666667</v>
      </c>
      <c r="F598">
        <v>12790783.859999999</v>
      </c>
      <c r="G598">
        <v>3</v>
      </c>
    </row>
    <row r="599" spans="1:8" x14ac:dyDescent="0.2">
      <c r="A599">
        <v>93</v>
      </c>
      <c r="B599" t="s">
        <v>11</v>
      </c>
      <c r="C599" t="s">
        <v>758</v>
      </c>
      <c r="D599" t="s">
        <v>924</v>
      </c>
      <c r="E599">
        <v>8437500</v>
      </c>
      <c r="F599">
        <v>13529043.5</v>
      </c>
      <c r="G599">
        <v>2</v>
      </c>
    </row>
    <row r="600" spans="1:8" x14ac:dyDescent="0.2">
      <c r="A600">
        <v>4</v>
      </c>
      <c r="B600" t="s">
        <v>103</v>
      </c>
      <c r="C600" t="s">
        <v>653</v>
      </c>
      <c r="D600" t="s">
        <v>925</v>
      </c>
      <c r="E600">
        <v>9260000</v>
      </c>
      <c r="F600">
        <v>9600000</v>
      </c>
      <c r="G600">
        <v>1</v>
      </c>
    </row>
    <row r="601" spans="1:8" x14ac:dyDescent="0.2">
      <c r="A601">
        <v>27</v>
      </c>
      <c r="B601" t="s">
        <v>103</v>
      </c>
      <c r="C601" t="s">
        <v>823</v>
      </c>
      <c r="D601" t="s">
        <v>925</v>
      </c>
      <c r="E601">
        <v>7280000</v>
      </c>
      <c r="F601">
        <v>54046000</v>
      </c>
      <c r="G601">
        <v>1</v>
      </c>
    </row>
    <row r="602" spans="1:8" x14ac:dyDescent="0.2">
      <c r="A602">
        <v>4</v>
      </c>
      <c r="B602" t="s">
        <v>11</v>
      </c>
      <c r="C602" t="s">
        <v>11</v>
      </c>
      <c r="D602" t="s">
        <v>925</v>
      </c>
      <c r="E602">
        <v>8959000</v>
      </c>
      <c r="F602">
        <v>36859000</v>
      </c>
      <c r="G602">
        <v>1</v>
      </c>
    </row>
    <row r="603" spans="1:8" x14ac:dyDescent="0.2">
      <c r="A603">
        <v>28</v>
      </c>
      <c r="B603" t="s">
        <v>73</v>
      </c>
      <c r="C603" t="s">
        <v>836</v>
      </c>
      <c r="D603" t="s">
        <v>925</v>
      </c>
      <c r="E603">
        <v>11625000</v>
      </c>
      <c r="F603">
        <v>11994818.789999999</v>
      </c>
      <c r="G603">
        <v>2</v>
      </c>
    </row>
    <row r="604" spans="1:8" x14ac:dyDescent="0.2">
      <c r="A604">
        <v>28</v>
      </c>
      <c r="B604" t="s">
        <v>73</v>
      </c>
      <c r="C604" t="s">
        <v>836</v>
      </c>
      <c r="D604" t="s">
        <v>925</v>
      </c>
      <c r="E604">
        <v>9192571.4285714291</v>
      </c>
      <c r="F604">
        <v>9599927.8728571404</v>
      </c>
      <c r="G604">
        <v>7</v>
      </c>
    </row>
    <row r="605" spans="1:8" x14ac:dyDescent="0.2">
      <c r="A605">
        <v>87</v>
      </c>
      <c r="B605" t="s">
        <v>73</v>
      </c>
      <c r="C605" t="s">
        <v>836</v>
      </c>
      <c r="D605" t="s">
        <v>925</v>
      </c>
      <c r="E605">
        <v>9300000</v>
      </c>
      <c r="F605">
        <v>9410581.6699999999</v>
      </c>
      <c r="G605">
        <v>1</v>
      </c>
    </row>
    <row r="606" spans="1:8" x14ac:dyDescent="0.2">
      <c r="A606">
        <v>32</v>
      </c>
      <c r="B606" t="s">
        <v>73</v>
      </c>
      <c r="C606" t="s">
        <v>836</v>
      </c>
      <c r="D606" t="s">
        <v>925</v>
      </c>
      <c r="E606">
        <v>9280000</v>
      </c>
      <c r="F606">
        <v>15447376.470000001</v>
      </c>
      <c r="G606">
        <v>1</v>
      </c>
    </row>
    <row r="607" spans="1:8" x14ac:dyDescent="0.2">
      <c r="A607">
        <v>96</v>
      </c>
      <c r="B607" t="s">
        <v>73</v>
      </c>
      <c r="C607" t="s">
        <v>836</v>
      </c>
      <c r="D607" t="s">
        <v>925</v>
      </c>
      <c r="E607">
        <v>9300000</v>
      </c>
      <c r="F607">
        <v>9604558</v>
      </c>
      <c r="G607">
        <v>1</v>
      </c>
    </row>
    <row r="608" spans="1:8" x14ac:dyDescent="0.2">
      <c r="A608">
        <v>28</v>
      </c>
      <c r="B608" t="s">
        <v>73</v>
      </c>
      <c r="C608" t="s">
        <v>836</v>
      </c>
      <c r="D608" t="s">
        <v>926</v>
      </c>
      <c r="E608">
        <v>9286000</v>
      </c>
      <c r="F608">
        <v>9605866.8300000001</v>
      </c>
      <c r="G608">
        <v>1</v>
      </c>
    </row>
    <row r="609" spans="1:8" x14ac:dyDescent="0.2">
      <c r="A609">
        <v>94</v>
      </c>
      <c r="B609" t="s">
        <v>73</v>
      </c>
      <c r="C609" t="s">
        <v>836</v>
      </c>
      <c r="D609" t="s">
        <v>926</v>
      </c>
      <c r="E609">
        <v>13950000</v>
      </c>
      <c r="F609">
        <v>14379729.210000001</v>
      </c>
      <c r="G609">
        <v>1</v>
      </c>
    </row>
    <row r="610" spans="1:8" x14ac:dyDescent="0.2">
      <c r="A610">
        <v>28</v>
      </c>
      <c r="B610" t="s">
        <v>73</v>
      </c>
      <c r="C610" t="s">
        <v>86</v>
      </c>
      <c r="D610" t="s">
        <v>927</v>
      </c>
      <c r="E610">
        <v>8415500</v>
      </c>
      <c r="F610">
        <v>9586937.6649999991</v>
      </c>
      <c r="G610">
        <v>2</v>
      </c>
    </row>
    <row r="611" spans="1:8" x14ac:dyDescent="0.2">
      <c r="A611">
        <v>28</v>
      </c>
      <c r="B611" t="s">
        <v>73</v>
      </c>
      <c r="C611" t="s">
        <v>86</v>
      </c>
      <c r="D611" t="s">
        <v>927</v>
      </c>
      <c r="E611">
        <v>9300000</v>
      </c>
      <c r="F611">
        <v>9587840</v>
      </c>
      <c r="G611">
        <v>2</v>
      </c>
    </row>
    <row r="612" spans="1:8" x14ac:dyDescent="0.2">
      <c r="A612">
        <v>93</v>
      </c>
      <c r="B612" t="s">
        <v>73</v>
      </c>
      <c r="C612" t="s">
        <v>86</v>
      </c>
      <c r="D612" t="s">
        <v>927</v>
      </c>
      <c r="E612">
        <v>9300000</v>
      </c>
      <c r="F612">
        <v>11600000</v>
      </c>
      <c r="G612">
        <v>1</v>
      </c>
    </row>
    <row r="613" spans="1:8" x14ac:dyDescent="0.2">
      <c r="A613">
        <v>28</v>
      </c>
      <c r="B613" t="s">
        <v>74</v>
      </c>
      <c r="C613" t="s">
        <v>87</v>
      </c>
      <c r="D613" t="s">
        <v>928</v>
      </c>
      <c r="E613">
        <v>8856500</v>
      </c>
      <c r="F613">
        <v>9608416.5549999997</v>
      </c>
      <c r="G613">
        <v>2</v>
      </c>
    </row>
    <row r="614" spans="1:8" x14ac:dyDescent="0.2">
      <c r="A614">
        <v>87</v>
      </c>
      <c r="B614" t="s">
        <v>74</v>
      </c>
      <c r="C614" t="s">
        <v>87</v>
      </c>
      <c r="D614" t="s">
        <v>928</v>
      </c>
      <c r="E614">
        <v>9300000</v>
      </c>
      <c r="F614">
        <v>9410533.4000000004</v>
      </c>
      <c r="G614">
        <v>1</v>
      </c>
    </row>
    <row r="615" spans="1:8" x14ac:dyDescent="0.2">
      <c r="A615">
        <v>93</v>
      </c>
      <c r="B615" t="s">
        <v>74</v>
      </c>
      <c r="C615" t="s">
        <v>87</v>
      </c>
      <c r="D615" t="s">
        <v>928</v>
      </c>
      <c r="E615">
        <v>7657000</v>
      </c>
      <c r="F615">
        <v>20843289.489999998</v>
      </c>
      <c r="G615">
        <v>1</v>
      </c>
    </row>
    <row r="616" spans="1:8" x14ac:dyDescent="0.2">
      <c r="A616">
        <v>93</v>
      </c>
      <c r="B616" t="s">
        <v>74</v>
      </c>
      <c r="C616" t="s">
        <v>87</v>
      </c>
      <c r="D616" t="s">
        <v>928</v>
      </c>
      <c r="E616">
        <v>13663277.09</v>
      </c>
      <c r="F616">
        <v>13792592.09</v>
      </c>
      <c r="H616">
        <v>1</v>
      </c>
    </row>
    <row r="617" spans="1:8" x14ac:dyDescent="0.2">
      <c r="A617">
        <v>88</v>
      </c>
      <c r="B617" t="s">
        <v>74</v>
      </c>
      <c r="C617" t="s">
        <v>87</v>
      </c>
      <c r="D617" t="s">
        <v>928</v>
      </c>
      <c r="E617">
        <v>9300000</v>
      </c>
      <c r="F617">
        <v>9620978.5999999996</v>
      </c>
      <c r="G617">
        <v>1</v>
      </c>
    </row>
    <row r="618" spans="1:8" x14ac:dyDescent="0.2">
      <c r="A618">
        <v>88</v>
      </c>
      <c r="B618" t="s">
        <v>74</v>
      </c>
      <c r="C618" t="s">
        <v>87</v>
      </c>
      <c r="D618" t="s">
        <v>928</v>
      </c>
      <c r="E618">
        <v>12400000</v>
      </c>
      <c r="F618">
        <v>12896302.006666699</v>
      </c>
      <c r="G618">
        <v>3</v>
      </c>
    </row>
    <row r="619" spans="1:8" x14ac:dyDescent="0.2">
      <c r="A619">
        <v>96</v>
      </c>
      <c r="B619" t="s">
        <v>74</v>
      </c>
      <c r="C619" t="s">
        <v>87</v>
      </c>
      <c r="D619" t="s">
        <v>928</v>
      </c>
      <c r="E619">
        <v>9300000</v>
      </c>
      <c r="F619">
        <v>9604558</v>
      </c>
      <c r="G619">
        <v>1</v>
      </c>
    </row>
    <row r="620" spans="1:8" x14ac:dyDescent="0.2">
      <c r="A620">
        <v>87</v>
      </c>
      <c r="B620" t="s">
        <v>74</v>
      </c>
      <c r="C620" t="s">
        <v>74</v>
      </c>
      <c r="D620" t="s">
        <v>930</v>
      </c>
      <c r="E620">
        <v>18307356.800000001</v>
      </c>
      <c r="F620">
        <v>18307356.800000001</v>
      </c>
      <c r="H620">
        <v>12</v>
      </c>
    </row>
    <row r="621" spans="1:8" x14ac:dyDescent="0.2">
      <c r="A621">
        <v>93</v>
      </c>
      <c r="B621" t="s">
        <v>74</v>
      </c>
      <c r="C621" t="s">
        <v>74</v>
      </c>
      <c r="D621" t="s">
        <v>930</v>
      </c>
      <c r="E621">
        <v>20573619.920000002</v>
      </c>
      <c r="F621">
        <v>20752403.98</v>
      </c>
      <c r="H621">
        <v>1</v>
      </c>
    </row>
    <row r="622" spans="1:8" x14ac:dyDescent="0.2">
      <c r="A622">
        <v>93</v>
      </c>
      <c r="B622" t="s">
        <v>74</v>
      </c>
      <c r="C622" t="s">
        <v>74</v>
      </c>
      <c r="D622" t="s">
        <v>930</v>
      </c>
      <c r="E622">
        <v>16335797.560000001</v>
      </c>
      <c r="F622">
        <v>16390886.18</v>
      </c>
      <c r="H622">
        <v>1</v>
      </c>
    </row>
    <row r="623" spans="1:8" x14ac:dyDescent="0.2">
      <c r="A623">
        <v>117</v>
      </c>
      <c r="B623" t="s">
        <v>74</v>
      </c>
      <c r="C623" t="s">
        <v>74</v>
      </c>
      <c r="D623" t="s">
        <v>930</v>
      </c>
      <c r="E623">
        <v>9300000</v>
      </c>
      <c r="F623">
        <v>9511293.625</v>
      </c>
      <c r="G623">
        <v>2</v>
      </c>
    </row>
    <row r="624" spans="1:8" x14ac:dyDescent="0.2">
      <c r="A624">
        <v>22</v>
      </c>
      <c r="B624" t="s">
        <v>74</v>
      </c>
      <c r="C624" t="s">
        <v>74</v>
      </c>
      <c r="D624" t="s">
        <v>930</v>
      </c>
      <c r="E624">
        <v>9221000</v>
      </c>
      <c r="F624">
        <v>24884000</v>
      </c>
      <c r="G624">
        <v>1</v>
      </c>
    </row>
    <row r="625" spans="1:8" x14ac:dyDescent="0.2">
      <c r="A625">
        <v>121</v>
      </c>
      <c r="B625" t="s">
        <v>74</v>
      </c>
      <c r="C625" t="s">
        <v>74</v>
      </c>
      <c r="D625" t="s">
        <v>930</v>
      </c>
      <c r="E625">
        <v>19951466.300000001</v>
      </c>
      <c r="F625">
        <v>19953966.300000001</v>
      </c>
      <c r="H625">
        <v>2</v>
      </c>
    </row>
    <row r="626" spans="1:8" x14ac:dyDescent="0.2">
      <c r="A626">
        <v>4</v>
      </c>
      <c r="B626" t="s">
        <v>12</v>
      </c>
      <c r="C626" t="s">
        <v>85</v>
      </c>
      <c r="D626" t="s">
        <v>933</v>
      </c>
      <c r="E626">
        <v>9300000</v>
      </c>
      <c r="F626">
        <v>9600000</v>
      </c>
      <c r="G626">
        <v>1</v>
      </c>
    </row>
    <row r="627" spans="1:8" x14ac:dyDescent="0.2">
      <c r="A627">
        <v>93</v>
      </c>
      <c r="B627" t="s">
        <v>12</v>
      </c>
      <c r="C627" t="s">
        <v>85</v>
      </c>
      <c r="D627" t="s">
        <v>933</v>
      </c>
      <c r="E627">
        <v>20943598.68</v>
      </c>
      <c r="F627">
        <v>20943598.68</v>
      </c>
      <c r="H627">
        <v>1</v>
      </c>
    </row>
    <row r="628" spans="1:8" x14ac:dyDescent="0.2">
      <c r="A628">
        <v>28</v>
      </c>
      <c r="B628" t="s">
        <v>73</v>
      </c>
      <c r="C628" t="s">
        <v>754</v>
      </c>
      <c r="D628" t="s">
        <v>934</v>
      </c>
      <c r="E628">
        <v>9300000</v>
      </c>
      <c r="F628">
        <v>9606025.0299999993</v>
      </c>
      <c r="G628">
        <v>1</v>
      </c>
    </row>
    <row r="629" spans="1:8" x14ac:dyDescent="0.2">
      <c r="A629">
        <v>28</v>
      </c>
      <c r="B629" t="s">
        <v>73</v>
      </c>
      <c r="C629" t="s">
        <v>754</v>
      </c>
      <c r="D629" t="s">
        <v>934</v>
      </c>
      <c r="E629">
        <v>9043000</v>
      </c>
      <c r="F629">
        <v>9603120.9299999997</v>
      </c>
      <c r="G629">
        <v>1</v>
      </c>
    </row>
    <row r="630" spans="1:8" x14ac:dyDescent="0.2">
      <c r="A630">
        <v>93</v>
      </c>
      <c r="B630" t="s">
        <v>73</v>
      </c>
      <c r="C630" t="s">
        <v>754</v>
      </c>
      <c r="D630" t="s">
        <v>934</v>
      </c>
      <c r="E630">
        <v>30933333.333333299</v>
      </c>
      <c r="F630">
        <v>30933333.333333299</v>
      </c>
      <c r="H630">
        <v>27</v>
      </c>
    </row>
    <row r="631" spans="1:8" x14ac:dyDescent="0.2">
      <c r="A631">
        <v>93</v>
      </c>
      <c r="B631" t="s">
        <v>73</v>
      </c>
      <c r="C631" t="s">
        <v>754</v>
      </c>
      <c r="D631" t="s">
        <v>934</v>
      </c>
      <c r="E631">
        <v>19587883.190000001</v>
      </c>
      <c r="F631">
        <v>19885373.190000001</v>
      </c>
      <c r="H631">
        <v>1</v>
      </c>
    </row>
    <row r="632" spans="1:8" x14ac:dyDescent="0.2">
      <c r="A632">
        <v>4</v>
      </c>
      <c r="B632" t="s">
        <v>74</v>
      </c>
      <c r="C632" t="s">
        <v>97</v>
      </c>
      <c r="D632" t="s">
        <v>97</v>
      </c>
      <c r="E632">
        <v>9009000</v>
      </c>
      <c r="F632">
        <v>9693510.4550000001</v>
      </c>
      <c r="G632">
        <v>2</v>
      </c>
    </row>
    <row r="633" spans="1:8" x14ac:dyDescent="0.2">
      <c r="A633">
        <v>28</v>
      </c>
      <c r="B633" t="s">
        <v>74</v>
      </c>
      <c r="C633" t="s">
        <v>97</v>
      </c>
      <c r="D633" t="s">
        <v>97</v>
      </c>
      <c r="E633">
        <v>9286000</v>
      </c>
      <c r="F633">
        <v>9571684.3300000001</v>
      </c>
      <c r="G633">
        <v>1</v>
      </c>
    </row>
    <row r="634" spans="1:8" x14ac:dyDescent="0.2">
      <c r="A634">
        <v>93</v>
      </c>
      <c r="B634" t="s">
        <v>74</v>
      </c>
      <c r="C634" t="s">
        <v>97</v>
      </c>
      <c r="D634" t="s">
        <v>97</v>
      </c>
      <c r="E634">
        <v>18135097.164999999</v>
      </c>
      <c r="F634">
        <v>18189552.405000001</v>
      </c>
      <c r="H634">
        <v>2</v>
      </c>
    </row>
    <row r="635" spans="1:8" x14ac:dyDescent="0.2">
      <c r="A635">
        <v>88</v>
      </c>
      <c r="B635" t="s">
        <v>74</v>
      </c>
      <c r="C635" t="s">
        <v>97</v>
      </c>
      <c r="D635" t="s">
        <v>97</v>
      </c>
      <c r="E635">
        <v>13950000</v>
      </c>
      <c r="F635">
        <v>14406767.9</v>
      </c>
      <c r="G635">
        <v>1</v>
      </c>
    </row>
    <row r="636" spans="1:8" x14ac:dyDescent="0.2">
      <c r="A636">
        <v>105</v>
      </c>
      <c r="B636" t="s">
        <v>74</v>
      </c>
      <c r="C636" t="s">
        <v>97</v>
      </c>
      <c r="D636" t="s">
        <v>97</v>
      </c>
      <c r="E636">
        <v>14222151.029999999</v>
      </c>
      <c r="F636">
        <v>14338787.18</v>
      </c>
      <c r="H636">
        <v>1</v>
      </c>
    </row>
    <row r="637" spans="1:8" x14ac:dyDescent="0.2">
      <c r="A637">
        <v>4</v>
      </c>
      <c r="B637" t="s">
        <v>73</v>
      </c>
      <c r="C637" t="s">
        <v>658</v>
      </c>
      <c r="D637" t="s">
        <v>935</v>
      </c>
      <c r="E637">
        <v>9300000</v>
      </c>
      <c r="F637">
        <v>9600000</v>
      </c>
      <c r="G637">
        <v>1</v>
      </c>
    </row>
    <row r="638" spans="1:8" x14ac:dyDescent="0.2">
      <c r="A638">
        <v>116</v>
      </c>
      <c r="B638" t="s">
        <v>73</v>
      </c>
      <c r="C638" t="s">
        <v>658</v>
      </c>
      <c r="D638" t="s">
        <v>935</v>
      </c>
      <c r="E638">
        <v>13950000</v>
      </c>
      <c r="F638">
        <v>14200062.119999999</v>
      </c>
      <c r="G638">
        <v>1</v>
      </c>
    </row>
    <row r="639" spans="1:8" x14ac:dyDescent="0.2">
      <c r="A639">
        <v>96</v>
      </c>
      <c r="B639" t="s">
        <v>73</v>
      </c>
      <c r="C639" t="s">
        <v>658</v>
      </c>
      <c r="D639" t="s">
        <v>935</v>
      </c>
      <c r="E639">
        <v>19671163.879999999</v>
      </c>
      <c r="F639">
        <v>19813091.260000002</v>
      </c>
      <c r="H639">
        <v>2</v>
      </c>
    </row>
    <row r="640" spans="1:8" x14ac:dyDescent="0.2">
      <c r="A640">
        <v>88</v>
      </c>
      <c r="B640" t="s">
        <v>74</v>
      </c>
      <c r="C640" t="s">
        <v>74</v>
      </c>
      <c r="D640" t="s">
        <v>936</v>
      </c>
      <c r="E640">
        <v>9247000</v>
      </c>
      <c r="F640">
        <v>9620379.6999999993</v>
      </c>
      <c r="G640">
        <v>1</v>
      </c>
    </row>
    <row r="641" spans="1:8" x14ac:dyDescent="0.2">
      <c r="A641">
        <v>4</v>
      </c>
      <c r="B641" t="s">
        <v>105</v>
      </c>
      <c r="C641" t="s">
        <v>509</v>
      </c>
      <c r="D641" t="s">
        <v>937</v>
      </c>
      <c r="E641">
        <v>9265500</v>
      </c>
      <c r="F641">
        <v>11225000</v>
      </c>
      <c r="G641">
        <v>4</v>
      </c>
    </row>
    <row r="642" spans="1:8" x14ac:dyDescent="0.2">
      <c r="A642">
        <v>4</v>
      </c>
      <c r="B642" t="s">
        <v>105</v>
      </c>
      <c r="C642" t="s">
        <v>509</v>
      </c>
      <c r="D642" t="s">
        <v>937</v>
      </c>
      <c r="E642">
        <v>9045500</v>
      </c>
      <c r="F642">
        <v>13278006.635</v>
      </c>
      <c r="G642">
        <v>2</v>
      </c>
    </row>
    <row r="643" spans="1:8" x14ac:dyDescent="0.2">
      <c r="A643">
        <v>93</v>
      </c>
      <c r="B643" t="s">
        <v>105</v>
      </c>
      <c r="C643" t="s">
        <v>509</v>
      </c>
      <c r="D643" t="s">
        <v>937</v>
      </c>
      <c r="E643">
        <v>23048602</v>
      </c>
      <c r="F643">
        <v>23096780</v>
      </c>
      <c r="H643">
        <v>1</v>
      </c>
    </row>
    <row r="644" spans="1:8" x14ac:dyDescent="0.2">
      <c r="A644">
        <v>93</v>
      </c>
      <c r="B644" t="s">
        <v>105</v>
      </c>
      <c r="C644" t="s">
        <v>509</v>
      </c>
      <c r="D644" t="s">
        <v>937</v>
      </c>
      <c r="E644">
        <v>28669889.1875</v>
      </c>
      <c r="F644">
        <v>28678945.6875</v>
      </c>
      <c r="H644">
        <v>12</v>
      </c>
    </row>
    <row r="645" spans="1:8" x14ac:dyDescent="0.2">
      <c r="A645">
        <v>116</v>
      </c>
      <c r="B645" t="s">
        <v>105</v>
      </c>
      <c r="C645" t="s">
        <v>509</v>
      </c>
      <c r="D645" t="s">
        <v>937</v>
      </c>
      <c r="E645">
        <v>9300000</v>
      </c>
      <c r="F645">
        <v>9466708.0800000001</v>
      </c>
      <c r="G645">
        <v>1</v>
      </c>
    </row>
    <row r="646" spans="1:8" x14ac:dyDescent="0.2">
      <c r="A646">
        <v>88</v>
      </c>
      <c r="B646" t="s">
        <v>103</v>
      </c>
      <c r="C646" t="s">
        <v>109</v>
      </c>
      <c r="D646" t="s">
        <v>939</v>
      </c>
      <c r="E646">
        <v>9300000</v>
      </c>
      <c r="F646">
        <v>9977768.5199999996</v>
      </c>
      <c r="G646">
        <v>1</v>
      </c>
    </row>
    <row r="647" spans="1:8" x14ac:dyDescent="0.2">
      <c r="A647">
        <v>93</v>
      </c>
      <c r="B647" t="s">
        <v>11</v>
      </c>
      <c r="C647" t="s">
        <v>83</v>
      </c>
      <c r="D647" t="s">
        <v>940</v>
      </c>
      <c r="E647">
        <v>9269000</v>
      </c>
      <c r="F647">
        <v>9469714.3800000008</v>
      </c>
      <c r="G647">
        <v>1</v>
      </c>
    </row>
    <row r="648" spans="1:8" x14ac:dyDescent="0.2">
      <c r="A648">
        <v>22</v>
      </c>
      <c r="B648" t="s">
        <v>11</v>
      </c>
      <c r="C648" t="s">
        <v>83</v>
      </c>
      <c r="D648" t="s">
        <v>940</v>
      </c>
      <c r="E648">
        <v>9221000</v>
      </c>
      <c r="F648">
        <v>34721000</v>
      </c>
      <c r="G648">
        <v>1</v>
      </c>
    </row>
    <row r="649" spans="1:8" x14ac:dyDescent="0.2">
      <c r="A649">
        <v>32</v>
      </c>
      <c r="B649" t="s">
        <v>12</v>
      </c>
      <c r="C649" t="s">
        <v>12</v>
      </c>
      <c r="D649" t="s">
        <v>941</v>
      </c>
      <c r="E649">
        <v>7364000</v>
      </c>
      <c r="F649">
        <v>7915548.4000000004</v>
      </c>
      <c r="G649">
        <v>1</v>
      </c>
    </row>
    <row r="650" spans="1:8" x14ac:dyDescent="0.2">
      <c r="A650">
        <v>22</v>
      </c>
      <c r="B650" t="s">
        <v>12</v>
      </c>
      <c r="C650" t="s">
        <v>12</v>
      </c>
      <c r="D650" t="s">
        <v>941</v>
      </c>
      <c r="E650">
        <v>6272000</v>
      </c>
      <c r="F650">
        <v>59872092.859999999</v>
      </c>
      <c r="G650">
        <v>1</v>
      </c>
    </row>
    <row r="651" spans="1:8" x14ac:dyDescent="0.2">
      <c r="A651">
        <v>4</v>
      </c>
      <c r="B651" t="s">
        <v>73</v>
      </c>
      <c r="C651" t="s">
        <v>516</v>
      </c>
      <c r="D651" t="s">
        <v>942</v>
      </c>
      <c r="E651">
        <v>9300000</v>
      </c>
      <c r="F651">
        <v>9600000</v>
      </c>
      <c r="G651">
        <v>1</v>
      </c>
    </row>
    <row r="652" spans="1:8" x14ac:dyDescent="0.2">
      <c r="A652">
        <v>4</v>
      </c>
      <c r="B652" t="s">
        <v>73</v>
      </c>
      <c r="C652" t="s">
        <v>516</v>
      </c>
      <c r="D652" t="s">
        <v>942</v>
      </c>
      <c r="E652">
        <v>6482000</v>
      </c>
      <c r="F652">
        <v>10260000</v>
      </c>
      <c r="G652">
        <v>1</v>
      </c>
    </row>
    <row r="653" spans="1:8" x14ac:dyDescent="0.2">
      <c r="A653">
        <v>87</v>
      </c>
      <c r="B653" t="s">
        <v>73</v>
      </c>
      <c r="C653" t="s">
        <v>516</v>
      </c>
      <c r="D653" t="s">
        <v>942</v>
      </c>
      <c r="E653">
        <v>9254000</v>
      </c>
      <c r="F653">
        <v>9606024.2899999991</v>
      </c>
      <c r="G653">
        <v>1</v>
      </c>
    </row>
    <row r="654" spans="1:8" x14ac:dyDescent="0.2">
      <c r="A654">
        <v>93</v>
      </c>
      <c r="B654" t="s">
        <v>74</v>
      </c>
      <c r="C654" t="s">
        <v>72</v>
      </c>
      <c r="D654" t="s">
        <v>943</v>
      </c>
      <c r="E654">
        <v>9280000</v>
      </c>
      <c r="F654">
        <v>16950000</v>
      </c>
      <c r="G654">
        <v>1</v>
      </c>
    </row>
    <row r="655" spans="1:8" x14ac:dyDescent="0.2">
      <c r="A655">
        <v>93</v>
      </c>
      <c r="B655" t="s">
        <v>74</v>
      </c>
      <c r="C655" t="s">
        <v>72</v>
      </c>
      <c r="D655" t="s">
        <v>943</v>
      </c>
      <c r="E655">
        <v>17875928.050000001</v>
      </c>
      <c r="F655">
        <v>17875928.050000001</v>
      </c>
      <c r="H655">
        <v>2</v>
      </c>
    </row>
    <row r="656" spans="1:8" x14ac:dyDescent="0.2">
      <c r="A656">
        <v>88</v>
      </c>
      <c r="B656" t="s">
        <v>74</v>
      </c>
      <c r="C656" t="s">
        <v>72</v>
      </c>
      <c r="D656" t="s">
        <v>943</v>
      </c>
      <c r="E656">
        <v>9300000</v>
      </c>
      <c r="F656">
        <v>9659967.3200000003</v>
      </c>
      <c r="G656">
        <v>3</v>
      </c>
    </row>
    <row r="657" spans="1:8" x14ac:dyDescent="0.2">
      <c r="A657">
        <v>88</v>
      </c>
      <c r="B657" t="s">
        <v>74</v>
      </c>
      <c r="C657" t="s">
        <v>72</v>
      </c>
      <c r="D657" t="s">
        <v>943</v>
      </c>
      <c r="E657">
        <v>17515594.940000001</v>
      </c>
      <c r="F657">
        <v>17667992.77</v>
      </c>
      <c r="H657">
        <v>1</v>
      </c>
    </row>
    <row r="658" spans="1:8" x14ac:dyDescent="0.2">
      <c r="A658">
        <v>32</v>
      </c>
      <c r="B658" t="s">
        <v>74</v>
      </c>
      <c r="C658" t="s">
        <v>72</v>
      </c>
      <c r="D658" t="s">
        <v>943</v>
      </c>
      <c r="E658">
        <v>9280000</v>
      </c>
      <c r="F658">
        <v>16485809.26</v>
      </c>
      <c r="G658">
        <v>1</v>
      </c>
    </row>
    <row r="659" spans="1:8" x14ac:dyDescent="0.2">
      <c r="A659">
        <v>28</v>
      </c>
      <c r="B659" t="s">
        <v>74</v>
      </c>
      <c r="C659" t="s">
        <v>87</v>
      </c>
      <c r="D659" t="s">
        <v>944</v>
      </c>
      <c r="E659">
        <v>9300000</v>
      </c>
      <c r="F659">
        <v>9606025.0299999993</v>
      </c>
      <c r="G659">
        <v>1</v>
      </c>
    </row>
    <row r="660" spans="1:8" x14ac:dyDescent="0.2">
      <c r="A660">
        <v>28</v>
      </c>
      <c r="B660" t="s">
        <v>74</v>
      </c>
      <c r="C660" t="s">
        <v>87</v>
      </c>
      <c r="D660" t="s">
        <v>944</v>
      </c>
      <c r="E660">
        <v>9300000</v>
      </c>
      <c r="F660">
        <v>9606025.0299999993</v>
      </c>
      <c r="G660">
        <v>1</v>
      </c>
    </row>
    <row r="661" spans="1:8" x14ac:dyDescent="0.2">
      <c r="A661">
        <v>93</v>
      </c>
      <c r="B661" t="s">
        <v>74</v>
      </c>
      <c r="C661" t="s">
        <v>87</v>
      </c>
      <c r="D661" t="s">
        <v>944</v>
      </c>
      <c r="E661">
        <v>9300000</v>
      </c>
      <c r="F661">
        <v>9560000</v>
      </c>
      <c r="G661">
        <v>1</v>
      </c>
    </row>
    <row r="662" spans="1:8" x14ac:dyDescent="0.2">
      <c r="A662">
        <v>88</v>
      </c>
      <c r="B662" t="s">
        <v>74</v>
      </c>
      <c r="C662" t="s">
        <v>87</v>
      </c>
      <c r="D662" t="s">
        <v>944</v>
      </c>
      <c r="E662">
        <v>9300000</v>
      </c>
      <c r="F662">
        <v>9620978.5999999996</v>
      </c>
      <c r="G662">
        <v>1</v>
      </c>
    </row>
    <row r="663" spans="1:8" x14ac:dyDescent="0.2">
      <c r="A663">
        <v>4</v>
      </c>
      <c r="B663" t="s">
        <v>103</v>
      </c>
      <c r="C663" t="s">
        <v>938</v>
      </c>
      <c r="D663" t="s">
        <v>945</v>
      </c>
      <c r="E663">
        <v>7734666.6666666698</v>
      </c>
      <c r="F663">
        <v>11083333.3333333</v>
      </c>
      <c r="G663">
        <v>3</v>
      </c>
    </row>
    <row r="664" spans="1:8" x14ac:dyDescent="0.2">
      <c r="A664">
        <v>4</v>
      </c>
      <c r="B664" t="s">
        <v>103</v>
      </c>
      <c r="C664" t="s">
        <v>938</v>
      </c>
      <c r="D664" t="s">
        <v>945</v>
      </c>
      <c r="E664">
        <v>10694333.3333333</v>
      </c>
      <c r="F664">
        <v>11150000</v>
      </c>
      <c r="G664">
        <v>3</v>
      </c>
    </row>
    <row r="665" spans="1:8" x14ac:dyDescent="0.2">
      <c r="A665">
        <v>4</v>
      </c>
      <c r="B665" t="s">
        <v>103</v>
      </c>
      <c r="C665" t="s">
        <v>109</v>
      </c>
      <c r="D665" t="s">
        <v>946</v>
      </c>
      <c r="E665">
        <v>9300000</v>
      </c>
      <c r="F665">
        <v>9600000</v>
      </c>
      <c r="G665">
        <v>2</v>
      </c>
    </row>
    <row r="666" spans="1:8" x14ac:dyDescent="0.2">
      <c r="A666">
        <v>93</v>
      </c>
      <c r="B666" t="s">
        <v>103</v>
      </c>
      <c r="C666" t="s">
        <v>109</v>
      </c>
      <c r="D666" t="s">
        <v>946</v>
      </c>
      <c r="E666">
        <v>9217500</v>
      </c>
      <c r="F666">
        <v>14006198.955</v>
      </c>
      <c r="G666">
        <v>2</v>
      </c>
    </row>
    <row r="667" spans="1:8" x14ac:dyDescent="0.2">
      <c r="A667">
        <v>4</v>
      </c>
      <c r="B667" t="s">
        <v>105</v>
      </c>
      <c r="C667" t="s">
        <v>107</v>
      </c>
      <c r="D667" t="s">
        <v>947</v>
      </c>
      <c r="E667">
        <v>9227000</v>
      </c>
      <c r="F667">
        <v>9600000.2699999996</v>
      </c>
      <c r="G667">
        <v>1</v>
      </c>
    </row>
    <row r="668" spans="1:8" x14ac:dyDescent="0.2">
      <c r="A668">
        <v>14</v>
      </c>
      <c r="B668" t="s">
        <v>105</v>
      </c>
      <c r="C668" t="s">
        <v>107</v>
      </c>
      <c r="D668" t="s">
        <v>947</v>
      </c>
      <c r="E668">
        <v>19133070.440000001</v>
      </c>
      <c r="F668">
        <v>19133070.440000001</v>
      </c>
      <c r="H668">
        <v>1</v>
      </c>
    </row>
    <row r="669" spans="1:8" x14ac:dyDescent="0.2">
      <c r="A669">
        <v>32</v>
      </c>
      <c r="B669" t="s">
        <v>105</v>
      </c>
      <c r="C669" t="s">
        <v>107</v>
      </c>
      <c r="D669" t="s">
        <v>947</v>
      </c>
      <c r="E669">
        <v>20905005.147045501</v>
      </c>
      <c r="F669">
        <v>20905005.147045501</v>
      </c>
      <c r="H669">
        <v>44</v>
      </c>
    </row>
    <row r="670" spans="1:8" x14ac:dyDescent="0.2">
      <c r="A670">
        <v>93</v>
      </c>
      <c r="B670" t="s">
        <v>73</v>
      </c>
      <c r="C670" t="s">
        <v>617</v>
      </c>
      <c r="D670" t="s">
        <v>947</v>
      </c>
      <c r="E670">
        <v>9280000</v>
      </c>
      <c r="F670">
        <v>9600000</v>
      </c>
      <c r="G670">
        <v>2</v>
      </c>
    </row>
    <row r="671" spans="1:8" x14ac:dyDescent="0.2">
      <c r="A671">
        <v>4</v>
      </c>
      <c r="B671" t="s">
        <v>105</v>
      </c>
      <c r="C671" t="s">
        <v>509</v>
      </c>
      <c r="D671" t="s">
        <v>509</v>
      </c>
      <c r="E671">
        <v>9280000</v>
      </c>
      <c r="F671">
        <v>9600000</v>
      </c>
      <c r="G671">
        <v>1</v>
      </c>
    </row>
    <row r="672" spans="1:8" x14ac:dyDescent="0.2">
      <c r="A672">
        <v>4</v>
      </c>
      <c r="B672" t="s">
        <v>105</v>
      </c>
      <c r="C672" t="s">
        <v>509</v>
      </c>
      <c r="D672" t="s">
        <v>509</v>
      </c>
      <c r="E672">
        <v>9300000</v>
      </c>
      <c r="F672">
        <v>9600000</v>
      </c>
      <c r="G672">
        <v>2</v>
      </c>
    </row>
    <row r="673" spans="1:8" x14ac:dyDescent="0.2">
      <c r="A673">
        <v>4</v>
      </c>
      <c r="B673" t="s">
        <v>105</v>
      </c>
      <c r="C673" t="s">
        <v>509</v>
      </c>
      <c r="D673" t="s">
        <v>509</v>
      </c>
      <c r="E673">
        <v>18354990.5</v>
      </c>
      <c r="F673">
        <v>18354990.5</v>
      </c>
      <c r="H673">
        <v>1</v>
      </c>
    </row>
    <row r="674" spans="1:8" x14ac:dyDescent="0.2">
      <c r="A674">
        <v>101</v>
      </c>
      <c r="B674" t="s">
        <v>105</v>
      </c>
      <c r="C674" t="s">
        <v>509</v>
      </c>
      <c r="D674" t="s">
        <v>509</v>
      </c>
      <c r="E674">
        <v>9300000</v>
      </c>
      <c r="F674">
        <v>9542000</v>
      </c>
      <c r="G674">
        <v>1</v>
      </c>
    </row>
    <row r="675" spans="1:8" x14ac:dyDescent="0.2">
      <c r="A675">
        <v>121</v>
      </c>
      <c r="B675" t="s">
        <v>105</v>
      </c>
      <c r="C675" t="s">
        <v>509</v>
      </c>
      <c r="D675" t="s">
        <v>509</v>
      </c>
      <c r="E675">
        <v>9293000</v>
      </c>
      <c r="F675">
        <v>9645157.5</v>
      </c>
      <c r="G675">
        <v>1</v>
      </c>
    </row>
    <row r="676" spans="1:8" x14ac:dyDescent="0.2">
      <c r="A676">
        <v>4</v>
      </c>
      <c r="B676" t="s">
        <v>11</v>
      </c>
      <c r="C676" t="s">
        <v>11</v>
      </c>
      <c r="D676" t="s">
        <v>106</v>
      </c>
      <c r="E676">
        <v>9293000</v>
      </c>
      <c r="F676">
        <v>9640000</v>
      </c>
      <c r="G676">
        <v>1</v>
      </c>
    </row>
    <row r="677" spans="1:8" x14ac:dyDescent="0.2">
      <c r="A677">
        <v>28</v>
      </c>
      <c r="B677" t="s">
        <v>11</v>
      </c>
      <c r="C677" t="s">
        <v>11</v>
      </c>
      <c r="D677" t="s">
        <v>106</v>
      </c>
      <c r="E677">
        <v>9300000</v>
      </c>
      <c r="F677">
        <v>9571842.5299999993</v>
      </c>
      <c r="G677">
        <v>1</v>
      </c>
    </row>
    <row r="678" spans="1:8" x14ac:dyDescent="0.2">
      <c r="A678">
        <v>116</v>
      </c>
      <c r="B678" t="s">
        <v>11</v>
      </c>
      <c r="C678" t="s">
        <v>11</v>
      </c>
      <c r="D678" t="s">
        <v>106</v>
      </c>
      <c r="E678">
        <v>15022208.34</v>
      </c>
      <c r="F678">
        <v>15160297.630000001</v>
      </c>
      <c r="H678">
        <v>1</v>
      </c>
    </row>
    <row r="679" spans="1:8" x14ac:dyDescent="0.2">
      <c r="A679">
        <v>88</v>
      </c>
      <c r="B679" t="s">
        <v>74</v>
      </c>
      <c r="C679" t="s">
        <v>880</v>
      </c>
      <c r="D679" t="s">
        <v>978</v>
      </c>
      <c r="E679">
        <v>9300000</v>
      </c>
      <c r="F679">
        <v>9620978.5999999996</v>
      </c>
      <c r="G679">
        <v>1</v>
      </c>
    </row>
    <row r="680" spans="1:8" x14ac:dyDescent="0.2">
      <c r="A680">
        <v>4</v>
      </c>
      <c r="B680" t="s">
        <v>73</v>
      </c>
      <c r="C680" t="s">
        <v>86</v>
      </c>
      <c r="D680" t="s">
        <v>979</v>
      </c>
      <c r="E680">
        <v>4650000</v>
      </c>
      <c r="F680">
        <v>9600000</v>
      </c>
      <c r="G680">
        <v>2</v>
      </c>
    </row>
    <row r="681" spans="1:8" x14ac:dyDescent="0.2">
      <c r="A681">
        <v>28</v>
      </c>
      <c r="B681" t="s">
        <v>73</v>
      </c>
      <c r="C681" t="s">
        <v>86</v>
      </c>
      <c r="D681" t="s">
        <v>979</v>
      </c>
      <c r="E681">
        <v>9300000</v>
      </c>
      <c r="F681">
        <v>9606025.0299999993</v>
      </c>
      <c r="G681">
        <v>1</v>
      </c>
    </row>
    <row r="682" spans="1:8" x14ac:dyDescent="0.2">
      <c r="A682">
        <v>93</v>
      </c>
      <c r="B682" t="s">
        <v>73</v>
      </c>
      <c r="C682" t="s">
        <v>86</v>
      </c>
      <c r="D682" t="s">
        <v>979</v>
      </c>
      <c r="E682">
        <v>9300000</v>
      </c>
      <c r="F682">
        <v>9750000</v>
      </c>
      <c r="G682">
        <v>1</v>
      </c>
    </row>
    <row r="683" spans="1:8" x14ac:dyDescent="0.2">
      <c r="A683">
        <v>32</v>
      </c>
      <c r="B683" t="s">
        <v>103</v>
      </c>
      <c r="C683" t="s">
        <v>759</v>
      </c>
      <c r="D683" t="s">
        <v>980</v>
      </c>
      <c r="E683">
        <v>14827896.67</v>
      </c>
      <c r="F683">
        <v>14827896.67</v>
      </c>
      <c r="H683">
        <v>1</v>
      </c>
    </row>
    <row r="684" spans="1:8" x14ac:dyDescent="0.2">
      <c r="A684">
        <v>27</v>
      </c>
      <c r="B684" t="s">
        <v>11</v>
      </c>
      <c r="C684" t="s">
        <v>835</v>
      </c>
      <c r="D684" t="s">
        <v>981</v>
      </c>
      <c r="E684">
        <v>6524000</v>
      </c>
      <c r="F684">
        <v>72149000</v>
      </c>
      <c r="G684">
        <v>1</v>
      </c>
    </row>
    <row r="685" spans="1:8" x14ac:dyDescent="0.2">
      <c r="A685">
        <v>4</v>
      </c>
      <c r="B685" t="s">
        <v>12</v>
      </c>
      <c r="C685" t="s">
        <v>827</v>
      </c>
      <c r="D685" t="s">
        <v>984</v>
      </c>
      <c r="E685">
        <v>9085000</v>
      </c>
      <c r="F685">
        <v>24442000</v>
      </c>
      <c r="G685">
        <v>1</v>
      </c>
    </row>
    <row r="686" spans="1:8" x14ac:dyDescent="0.2">
      <c r="A686">
        <v>4</v>
      </c>
      <c r="B686" t="s">
        <v>12</v>
      </c>
      <c r="C686" t="s">
        <v>827</v>
      </c>
      <c r="D686" t="s">
        <v>984</v>
      </c>
      <c r="E686">
        <v>8539000</v>
      </c>
      <c r="F686">
        <v>21671000</v>
      </c>
      <c r="G686">
        <v>1</v>
      </c>
    </row>
    <row r="687" spans="1:8" x14ac:dyDescent="0.2">
      <c r="A687">
        <v>93</v>
      </c>
      <c r="B687" t="s">
        <v>11</v>
      </c>
      <c r="C687" t="s">
        <v>844</v>
      </c>
      <c r="D687" t="s">
        <v>985</v>
      </c>
      <c r="E687">
        <v>8035000</v>
      </c>
      <c r="F687">
        <v>20808424.010000002</v>
      </c>
      <c r="G687">
        <v>1</v>
      </c>
    </row>
    <row r="688" spans="1:8" x14ac:dyDescent="0.2">
      <c r="A688">
        <v>14</v>
      </c>
      <c r="B688" t="s">
        <v>74</v>
      </c>
      <c r="C688" t="s">
        <v>74</v>
      </c>
      <c r="D688" t="s">
        <v>986</v>
      </c>
      <c r="E688">
        <v>25291303.719999999</v>
      </c>
      <c r="F688">
        <v>25497576.75</v>
      </c>
      <c r="H688">
        <v>1</v>
      </c>
    </row>
    <row r="689" spans="1:8" x14ac:dyDescent="0.2">
      <c r="A689">
        <v>93</v>
      </c>
      <c r="B689" t="s">
        <v>74</v>
      </c>
      <c r="C689" t="s">
        <v>74</v>
      </c>
      <c r="D689" t="s">
        <v>986</v>
      </c>
      <c r="E689">
        <v>27288674.93</v>
      </c>
      <c r="F689">
        <v>27288674.93</v>
      </c>
      <c r="H689">
        <v>1</v>
      </c>
    </row>
    <row r="690" spans="1:8" x14ac:dyDescent="0.2">
      <c r="A690">
        <v>93</v>
      </c>
      <c r="B690" t="s">
        <v>74</v>
      </c>
      <c r="C690" t="s">
        <v>74</v>
      </c>
      <c r="D690" t="s">
        <v>986</v>
      </c>
      <c r="E690">
        <v>24523337.719999999</v>
      </c>
      <c r="F690">
        <v>24800022.09</v>
      </c>
      <c r="H690">
        <v>1</v>
      </c>
    </row>
    <row r="691" spans="1:8" x14ac:dyDescent="0.2">
      <c r="A691">
        <v>28</v>
      </c>
      <c r="B691" t="s">
        <v>74</v>
      </c>
      <c r="C691" t="s">
        <v>74</v>
      </c>
      <c r="D691" t="s">
        <v>987</v>
      </c>
      <c r="E691">
        <v>17708669.710999999</v>
      </c>
      <c r="F691">
        <v>17708669.710999999</v>
      </c>
      <c r="H691">
        <v>10</v>
      </c>
    </row>
    <row r="692" spans="1:8" x14ac:dyDescent="0.2">
      <c r="A692">
        <v>87</v>
      </c>
      <c r="B692" t="s">
        <v>74</v>
      </c>
      <c r="C692" t="s">
        <v>74</v>
      </c>
      <c r="D692" t="s">
        <v>987</v>
      </c>
      <c r="E692">
        <v>18717388.530000001</v>
      </c>
      <c r="F692">
        <v>18717388.530000001</v>
      </c>
      <c r="H692">
        <v>12</v>
      </c>
    </row>
    <row r="693" spans="1:8" x14ac:dyDescent="0.2">
      <c r="A693">
        <v>93</v>
      </c>
      <c r="B693" t="s">
        <v>74</v>
      </c>
      <c r="C693" t="s">
        <v>74</v>
      </c>
      <c r="D693" t="s">
        <v>987</v>
      </c>
      <c r="E693">
        <v>16511422.460000001</v>
      </c>
      <c r="F693">
        <v>16511422.460000001</v>
      </c>
      <c r="H693">
        <v>1</v>
      </c>
    </row>
    <row r="694" spans="1:8" x14ac:dyDescent="0.2">
      <c r="A694">
        <v>27</v>
      </c>
      <c r="B694" t="s">
        <v>103</v>
      </c>
      <c r="C694" t="s">
        <v>94</v>
      </c>
      <c r="D694" t="s">
        <v>1006</v>
      </c>
      <c r="E694">
        <v>8959000</v>
      </c>
      <c r="F694">
        <v>50958000</v>
      </c>
      <c r="G694">
        <v>1</v>
      </c>
    </row>
    <row r="695" spans="1:8" x14ac:dyDescent="0.2">
      <c r="A695">
        <v>32</v>
      </c>
      <c r="B695" t="s">
        <v>74</v>
      </c>
      <c r="C695" t="s">
        <v>74</v>
      </c>
      <c r="D695" t="s">
        <v>1007</v>
      </c>
      <c r="E695">
        <v>22034439.870000001</v>
      </c>
      <c r="F695">
        <v>22078639.859999999</v>
      </c>
      <c r="H695">
        <v>1</v>
      </c>
    </row>
    <row r="696" spans="1:8" x14ac:dyDescent="0.2">
      <c r="A696">
        <v>117</v>
      </c>
      <c r="B696" t="s">
        <v>74</v>
      </c>
      <c r="C696" t="s">
        <v>74</v>
      </c>
      <c r="D696" t="s">
        <v>1007</v>
      </c>
      <c r="E696">
        <v>9300000</v>
      </c>
      <c r="F696">
        <v>9511293.75</v>
      </c>
      <c r="G696">
        <v>1</v>
      </c>
    </row>
    <row r="697" spans="1:8" x14ac:dyDescent="0.2">
      <c r="A697">
        <v>108</v>
      </c>
      <c r="B697" t="s">
        <v>74</v>
      </c>
      <c r="C697" t="s">
        <v>74</v>
      </c>
      <c r="D697" t="s">
        <v>1007</v>
      </c>
      <c r="E697">
        <v>7238000</v>
      </c>
      <c r="F697">
        <v>12365191.16</v>
      </c>
      <c r="G697">
        <v>1</v>
      </c>
    </row>
    <row r="698" spans="1:8" x14ac:dyDescent="0.2">
      <c r="A698">
        <v>32</v>
      </c>
      <c r="B698" t="s">
        <v>11</v>
      </c>
      <c r="C698" t="s">
        <v>104</v>
      </c>
      <c r="D698" t="s">
        <v>1011</v>
      </c>
      <c r="E698">
        <v>9300000</v>
      </c>
      <c r="F698">
        <v>15344425.26</v>
      </c>
      <c r="G698">
        <v>1</v>
      </c>
    </row>
    <row r="699" spans="1:8" x14ac:dyDescent="0.2">
      <c r="A699">
        <v>105</v>
      </c>
      <c r="B699" t="s">
        <v>11</v>
      </c>
      <c r="C699" t="s">
        <v>104</v>
      </c>
      <c r="D699" t="s">
        <v>1011</v>
      </c>
      <c r="E699">
        <v>9286000</v>
      </c>
      <c r="F699">
        <v>9599973.5399999991</v>
      </c>
      <c r="G699">
        <v>1</v>
      </c>
    </row>
    <row r="700" spans="1:8" x14ac:dyDescent="0.2">
      <c r="A700">
        <v>92</v>
      </c>
      <c r="B700" t="s">
        <v>103</v>
      </c>
      <c r="C700" t="s">
        <v>750</v>
      </c>
      <c r="D700" t="s">
        <v>1011</v>
      </c>
      <c r="E700">
        <v>9300000</v>
      </c>
      <c r="F700">
        <v>9523000</v>
      </c>
      <c r="G700">
        <v>1</v>
      </c>
    </row>
    <row r="701" spans="1:8" x14ac:dyDescent="0.2">
      <c r="A701">
        <v>93</v>
      </c>
      <c r="B701" t="s">
        <v>12</v>
      </c>
      <c r="C701" t="s">
        <v>827</v>
      </c>
      <c r="D701" t="s">
        <v>1012</v>
      </c>
      <c r="E701">
        <v>32389845.559999999</v>
      </c>
      <c r="F701">
        <v>32779691.129999999</v>
      </c>
      <c r="H701">
        <v>1</v>
      </c>
    </row>
    <row r="702" spans="1:8" x14ac:dyDescent="0.2">
      <c r="A702">
        <v>117</v>
      </c>
      <c r="B702" t="s">
        <v>73</v>
      </c>
      <c r="C702" t="s">
        <v>834</v>
      </c>
      <c r="D702" t="s">
        <v>1013</v>
      </c>
      <c r="E702">
        <v>7196000</v>
      </c>
      <c r="F702">
        <v>9511293.75</v>
      </c>
      <c r="G702">
        <v>1</v>
      </c>
    </row>
    <row r="703" spans="1:8" x14ac:dyDescent="0.2">
      <c r="A703">
        <v>121</v>
      </c>
      <c r="B703" t="s">
        <v>73</v>
      </c>
      <c r="C703" t="s">
        <v>834</v>
      </c>
      <c r="D703" t="s">
        <v>1013</v>
      </c>
      <c r="E703">
        <v>9300000</v>
      </c>
      <c r="F703">
        <v>9645157.5</v>
      </c>
      <c r="G703">
        <v>1</v>
      </c>
    </row>
    <row r="704" spans="1:8" x14ac:dyDescent="0.2">
      <c r="A704">
        <v>4</v>
      </c>
      <c r="B704" t="s">
        <v>103</v>
      </c>
      <c r="C704" t="s">
        <v>109</v>
      </c>
      <c r="D704" t="s">
        <v>1014</v>
      </c>
      <c r="E704">
        <v>9300000</v>
      </c>
      <c r="F704">
        <v>9600000</v>
      </c>
      <c r="G704">
        <v>1</v>
      </c>
    </row>
    <row r="705" spans="1:8" x14ac:dyDescent="0.2">
      <c r="A705">
        <v>93</v>
      </c>
      <c r="B705" t="s">
        <v>103</v>
      </c>
      <c r="C705" t="s">
        <v>109</v>
      </c>
      <c r="D705" t="s">
        <v>1014</v>
      </c>
      <c r="E705">
        <v>9300000</v>
      </c>
      <c r="F705">
        <v>9500000</v>
      </c>
      <c r="G705">
        <v>1</v>
      </c>
    </row>
    <row r="706" spans="1:8" x14ac:dyDescent="0.2">
      <c r="A706">
        <v>28</v>
      </c>
      <c r="B706" t="s">
        <v>74</v>
      </c>
      <c r="C706" t="s">
        <v>87</v>
      </c>
      <c r="D706" t="s">
        <v>1015</v>
      </c>
      <c r="E706">
        <v>9300000</v>
      </c>
      <c r="F706">
        <v>9571842.5299999993</v>
      </c>
      <c r="G706">
        <v>1</v>
      </c>
    </row>
    <row r="707" spans="1:8" x14ac:dyDescent="0.2">
      <c r="A707">
        <v>93</v>
      </c>
      <c r="B707" t="s">
        <v>74</v>
      </c>
      <c r="C707" t="s">
        <v>87</v>
      </c>
      <c r="D707" t="s">
        <v>1015</v>
      </c>
      <c r="E707">
        <v>7909000</v>
      </c>
      <c r="F707">
        <v>22200000</v>
      </c>
      <c r="G707">
        <v>1</v>
      </c>
    </row>
    <row r="708" spans="1:8" x14ac:dyDescent="0.2">
      <c r="A708">
        <v>93</v>
      </c>
      <c r="B708" t="s">
        <v>74</v>
      </c>
      <c r="C708" t="s">
        <v>87</v>
      </c>
      <c r="D708" t="s">
        <v>1015</v>
      </c>
      <c r="E708">
        <v>9300000</v>
      </c>
      <c r="F708">
        <v>9550000</v>
      </c>
      <c r="G708">
        <v>1</v>
      </c>
    </row>
    <row r="709" spans="1:8" x14ac:dyDescent="0.2">
      <c r="A709">
        <v>32</v>
      </c>
      <c r="B709" t="s">
        <v>74</v>
      </c>
      <c r="C709" t="s">
        <v>87</v>
      </c>
      <c r="D709" t="s">
        <v>1015</v>
      </c>
      <c r="E709">
        <v>19695488.774078902</v>
      </c>
      <c r="F709">
        <v>19695488.774078902</v>
      </c>
      <c r="H709">
        <v>76</v>
      </c>
    </row>
    <row r="710" spans="1:8" x14ac:dyDescent="0.2">
      <c r="A710">
        <v>105</v>
      </c>
      <c r="B710" t="s">
        <v>74</v>
      </c>
      <c r="C710" t="s">
        <v>87</v>
      </c>
      <c r="D710" t="s">
        <v>1015</v>
      </c>
      <c r="E710">
        <v>14338787.18</v>
      </c>
      <c r="F710">
        <v>14338787.18</v>
      </c>
      <c r="H710">
        <v>1</v>
      </c>
    </row>
    <row r="711" spans="1:8" x14ac:dyDescent="0.2">
      <c r="A711">
        <v>87</v>
      </c>
      <c r="B711" t="s">
        <v>74</v>
      </c>
      <c r="C711" t="s">
        <v>74</v>
      </c>
      <c r="D711" t="s">
        <v>74</v>
      </c>
      <c r="E711">
        <v>17845505.661249999</v>
      </c>
      <c r="F711">
        <v>17860898.473749999</v>
      </c>
      <c r="H711">
        <v>8</v>
      </c>
    </row>
    <row r="712" spans="1:8" x14ac:dyDescent="0.2">
      <c r="A712">
        <v>93</v>
      </c>
      <c r="B712" t="s">
        <v>74</v>
      </c>
      <c r="C712" t="s">
        <v>74</v>
      </c>
      <c r="D712" t="s">
        <v>74</v>
      </c>
      <c r="E712">
        <v>9300000</v>
      </c>
      <c r="F712">
        <v>9550000</v>
      </c>
      <c r="G712">
        <v>1</v>
      </c>
    </row>
    <row r="713" spans="1:8" x14ac:dyDescent="0.2">
      <c r="A713">
        <v>93</v>
      </c>
      <c r="B713" t="s">
        <v>74</v>
      </c>
      <c r="C713" t="s">
        <v>763</v>
      </c>
      <c r="D713" t="s">
        <v>1016</v>
      </c>
      <c r="E713">
        <v>8329000</v>
      </c>
      <c r="F713">
        <v>13289235.460000001</v>
      </c>
      <c r="G713">
        <v>1</v>
      </c>
    </row>
    <row r="714" spans="1:8" x14ac:dyDescent="0.2">
      <c r="A714">
        <v>116</v>
      </c>
      <c r="B714" t="s">
        <v>74</v>
      </c>
      <c r="C714" t="s">
        <v>763</v>
      </c>
      <c r="D714" t="s">
        <v>1016</v>
      </c>
      <c r="E714">
        <v>22245161.579999998</v>
      </c>
      <c r="F714">
        <v>22350230.829999998</v>
      </c>
      <c r="H714">
        <v>1</v>
      </c>
    </row>
    <row r="715" spans="1:8" x14ac:dyDescent="0.2">
      <c r="A715">
        <v>117</v>
      </c>
      <c r="B715" t="s">
        <v>74</v>
      </c>
      <c r="C715" t="s">
        <v>763</v>
      </c>
      <c r="D715" t="s">
        <v>1016</v>
      </c>
      <c r="E715">
        <v>9300000</v>
      </c>
      <c r="F715">
        <v>9511000</v>
      </c>
      <c r="G715">
        <v>2</v>
      </c>
    </row>
    <row r="716" spans="1:8" x14ac:dyDescent="0.2">
      <c r="A716">
        <v>4</v>
      </c>
      <c r="B716" t="s">
        <v>11</v>
      </c>
      <c r="C716" t="s">
        <v>518</v>
      </c>
      <c r="D716" t="s">
        <v>1017</v>
      </c>
      <c r="E716">
        <v>8982500</v>
      </c>
      <c r="F716">
        <v>9550000</v>
      </c>
      <c r="G716">
        <v>2</v>
      </c>
    </row>
    <row r="717" spans="1:8" x14ac:dyDescent="0.2">
      <c r="A717">
        <v>4</v>
      </c>
      <c r="B717" t="s">
        <v>11</v>
      </c>
      <c r="C717" t="s">
        <v>518</v>
      </c>
      <c r="D717" t="s">
        <v>1017</v>
      </c>
      <c r="E717">
        <v>9127000</v>
      </c>
      <c r="F717">
        <v>9600000</v>
      </c>
      <c r="G717">
        <v>1</v>
      </c>
    </row>
    <row r="718" spans="1:8" x14ac:dyDescent="0.2">
      <c r="A718">
        <v>28</v>
      </c>
      <c r="B718" t="s">
        <v>11</v>
      </c>
      <c r="C718" t="s">
        <v>518</v>
      </c>
      <c r="D718" t="s">
        <v>1017</v>
      </c>
      <c r="E718">
        <v>8665000</v>
      </c>
      <c r="F718">
        <v>9598849.5299999993</v>
      </c>
      <c r="G718">
        <v>1</v>
      </c>
    </row>
    <row r="719" spans="1:8" x14ac:dyDescent="0.2">
      <c r="A719">
        <v>105</v>
      </c>
      <c r="B719" t="s">
        <v>11</v>
      </c>
      <c r="C719" t="s">
        <v>518</v>
      </c>
      <c r="D719" t="s">
        <v>1017</v>
      </c>
      <c r="E719">
        <v>9296500</v>
      </c>
      <c r="F719">
        <v>9599973.5399999991</v>
      </c>
      <c r="G719">
        <v>2</v>
      </c>
    </row>
    <row r="720" spans="1:8" x14ac:dyDescent="0.2">
      <c r="A720">
        <v>4</v>
      </c>
      <c r="B720" t="s">
        <v>74</v>
      </c>
      <c r="C720" t="s">
        <v>880</v>
      </c>
      <c r="D720" t="s">
        <v>880</v>
      </c>
      <c r="E720">
        <v>10836666.6666667</v>
      </c>
      <c r="F720">
        <v>11050000</v>
      </c>
      <c r="G720">
        <v>3</v>
      </c>
    </row>
    <row r="721" spans="1:8" x14ac:dyDescent="0.2">
      <c r="A721">
        <v>4</v>
      </c>
      <c r="B721" t="s">
        <v>74</v>
      </c>
      <c r="C721" t="s">
        <v>880</v>
      </c>
      <c r="D721" t="s">
        <v>880</v>
      </c>
      <c r="E721">
        <v>9200750</v>
      </c>
      <c r="F721">
        <v>9612500</v>
      </c>
      <c r="G721">
        <v>4</v>
      </c>
    </row>
    <row r="722" spans="1:8" x14ac:dyDescent="0.2">
      <c r="A722">
        <v>88</v>
      </c>
      <c r="B722" t="s">
        <v>74</v>
      </c>
      <c r="C722" t="s">
        <v>880</v>
      </c>
      <c r="D722" t="s">
        <v>880</v>
      </c>
      <c r="E722">
        <v>9260000</v>
      </c>
      <c r="F722">
        <v>9676888.1999999993</v>
      </c>
      <c r="G722">
        <v>2</v>
      </c>
    </row>
    <row r="723" spans="1:8" x14ac:dyDescent="0.2">
      <c r="A723">
        <v>28</v>
      </c>
      <c r="B723" t="s">
        <v>73</v>
      </c>
      <c r="C723" t="s">
        <v>836</v>
      </c>
      <c r="D723" t="s">
        <v>1018</v>
      </c>
      <c r="E723">
        <v>9300000</v>
      </c>
      <c r="F723">
        <v>9606025.0299999993</v>
      </c>
      <c r="G723">
        <v>2</v>
      </c>
    </row>
    <row r="724" spans="1:8" x14ac:dyDescent="0.2">
      <c r="A724">
        <v>32</v>
      </c>
      <c r="B724" t="s">
        <v>73</v>
      </c>
      <c r="C724" t="s">
        <v>836</v>
      </c>
      <c r="D724" t="s">
        <v>1018</v>
      </c>
      <c r="E724">
        <v>7364000</v>
      </c>
      <c r="F724">
        <v>15338153.99</v>
      </c>
      <c r="G724">
        <v>1</v>
      </c>
    </row>
    <row r="725" spans="1:8" x14ac:dyDescent="0.2">
      <c r="A725">
        <v>105</v>
      </c>
      <c r="B725" t="s">
        <v>73</v>
      </c>
      <c r="C725" t="s">
        <v>836</v>
      </c>
      <c r="D725" t="s">
        <v>1018</v>
      </c>
      <c r="E725">
        <v>9300000</v>
      </c>
      <c r="F725">
        <v>9599973.5399999991</v>
      </c>
      <c r="G725">
        <v>1</v>
      </c>
    </row>
    <row r="726" spans="1:8" x14ac:dyDescent="0.2">
      <c r="A726">
        <v>4</v>
      </c>
      <c r="B726" t="s">
        <v>73</v>
      </c>
      <c r="C726" t="s">
        <v>743</v>
      </c>
      <c r="D726" t="s">
        <v>743</v>
      </c>
      <c r="E726">
        <v>9300000</v>
      </c>
      <c r="F726">
        <v>9600000</v>
      </c>
      <c r="G726">
        <v>1</v>
      </c>
    </row>
    <row r="727" spans="1:8" x14ac:dyDescent="0.2">
      <c r="A727">
        <v>28</v>
      </c>
      <c r="B727" t="s">
        <v>73</v>
      </c>
      <c r="C727" t="s">
        <v>743</v>
      </c>
      <c r="D727" t="s">
        <v>743</v>
      </c>
      <c r="E727">
        <v>9300000</v>
      </c>
      <c r="F727">
        <v>9571842.5299999993</v>
      </c>
      <c r="G727">
        <v>1</v>
      </c>
    </row>
    <row r="728" spans="1:8" x14ac:dyDescent="0.2">
      <c r="A728">
        <v>28</v>
      </c>
      <c r="B728" t="s">
        <v>73</v>
      </c>
      <c r="C728" t="s">
        <v>743</v>
      </c>
      <c r="D728" t="s">
        <v>743</v>
      </c>
      <c r="E728">
        <v>9293000</v>
      </c>
      <c r="F728">
        <v>9605945.9299999997</v>
      </c>
      <c r="G728">
        <v>2</v>
      </c>
    </row>
    <row r="729" spans="1:8" x14ac:dyDescent="0.2">
      <c r="A729">
        <v>28</v>
      </c>
      <c r="B729" t="s">
        <v>73</v>
      </c>
      <c r="C729" t="s">
        <v>743</v>
      </c>
      <c r="D729" t="s">
        <v>743</v>
      </c>
      <c r="E729">
        <v>24303845.73</v>
      </c>
      <c r="F729">
        <v>24364273.030000001</v>
      </c>
      <c r="H729">
        <v>1</v>
      </c>
    </row>
    <row r="730" spans="1:8" x14ac:dyDescent="0.2">
      <c r="A730">
        <v>96</v>
      </c>
      <c r="B730" t="s">
        <v>73</v>
      </c>
      <c r="C730" t="s">
        <v>743</v>
      </c>
      <c r="D730" t="s">
        <v>743</v>
      </c>
      <c r="E730">
        <v>9300000</v>
      </c>
      <c r="F730">
        <v>9604557.5099999998</v>
      </c>
      <c r="G730">
        <v>1</v>
      </c>
    </row>
    <row r="731" spans="1:8" x14ac:dyDescent="0.2">
      <c r="A731">
        <v>28</v>
      </c>
      <c r="B731" t="s">
        <v>73</v>
      </c>
      <c r="C731" t="s">
        <v>837</v>
      </c>
      <c r="D731" t="s">
        <v>837</v>
      </c>
      <c r="E731">
        <v>10847666.6666667</v>
      </c>
      <c r="F731">
        <v>11165924.1366667</v>
      </c>
      <c r="G731">
        <v>3</v>
      </c>
    </row>
    <row r="732" spans="1:8" x14ac:dyDescent="0.2">
      <c r="A732">
        <v>93</v>
      </c>
      <c r="B732" t="s">
        <v>73</v>
      </c>
      <c r="C732" t="s">
        <v>837</v>
      </c>
      <c r="D732" t="s">
        <v>837</v>
      </c>
      <c r="E732">
        <v>9234000</v>
      </c>
      <c r="F732">
        <v>9600000</v>
      </c>
      <c r="G732">
        <v>1</v>
      </c>
    </row>
    <row r="733" spans="1:8" x14ac:dyDescent="0.2">
      <c r="A733">
        <v>116</v>
      </c>
      <c r="B733" t="s">
        <v>73</v>
      </c>
      <c r="C733" t="s">
        <v>837</v>
      </c>
      <c r="D733" t="s">
        <v>837</v>
      </c>
      <c r="E733">
        <v>9273000</v>
      </c>
      <c r="F733">
        <v>9466708.0800000001</v>
      </c>
      <c r="G733">
        <v>1</v>
      </c>
    </row>
    <row r="734" spans="1:8" x14ac:dyDescent="0.2">
      <c r="A734">
        <v>32</v>
      </c>
      <c r="B734" t="s">
        <v>73</v>
      </c>
      <c r="C734" t="s">
        <v>837</v>
      </c>
      <c r="D734" t="s">
        <v>837</v>
      </c>
      <c r="E734">
        <v>9290000</v>
      </c>
      <c r="F734">
        <v>13320181.82</v>
      </c>
      <c r="G734">
        <v>2</v>
      </c>
    </row>
    <row r="735" spans="1:8" x14ac:dyDescent="0.2">
      <c r="A735">
        <v>32</v>
      </c>
      <c r="B735" t="s">
        <v>73</v>
      </c>
      <c r="C735" t="s">
        <v>837</v>
      </c>
      <c r="D735" t="s">
        <v>837</v>
      </c>
      <c r="E735">
        <v>9174000</v>
      </c>
      <c r="F735">
        <v>13757545.970000001</v>
      </c>
      <c r="G735">
        <v>2</v>
      </c>
    </row>
    <row r="736" spans="1:8" x14ac:dyDescent="0.2">
      <c r="A736">
        <v>4</v>
      </c>
      <c r="B736" t="s">
        <v>11</v>
      </c>
      <c r="C736" t="s">
        <v>95</v>
      </c>
      <c r="D736" t="s">
        <v>1019</v>
      </c>
      <c r="E736">
        <v>9300000</v>
      </c>
      <c r="F736">
        <v>9600000</v>
      </c>
      <c r="G736">
        <v>1</v>
      </c>
    </row>
    <row r="737" spans="1:8" x14ac:dyDescent="0.2">
      <c r="A737">
        <v>4</v>
      </c>
      <c r="B737" t="s">
        <v>11</v>
      </c>
      <c r="C737" t="s">
        <v>95</v>
      </c>
      <c r="D737" t="s">
        <v>1019</v>
      </c>
      <c r="E737">
        <v>9195000</v>
      </c>
      <c r="F737">
        <v>9600000</v>
      </c>
      <c r="G737">
        <v>1</v>
      </c>
    </row>
    <row r="738" spans="1:8" x14ac:dyDescent="0.2">
      <c r="A738">
        <v>93</v>
      </c>
      <c r="B738" t="s">
        <v>11</v>
      </c>
      <c r="C738" t="s">
        <v>95</v>
      </c>
      <c r="D738" t="s">
        <v>1019</v>
      </c>
      <c r="E738">
        <v>15556615</v>
      </c>
      <c r="F738">
        <v>15714175</v>
      </c>
      <c r="H738">
        <v>1</v>
      </c>
    </row>
    <row r="739" spans="1:8" x14ac:dyDescent="0.2">
      <c r="A739">
        <v>4</v>
      </c>
      <c r="B739" t="s">
        <v>11</v>
      </c>
      <c r="C739" t="s">
        <v>95</v>
      </c>
      <c r="D739" t="s">
        <v>1028</v>
      </c>
      <c r="E739">
        <v>9300000</v>
      </c>
      <c r="F739">
        <v>9600000</v>
      </c>
      <c r="G739">
        <v>1</v>
      </c>
    </row>
    <row r="740" spans="1:8" x14ac:dyDescent="0.2">
      <c r="A740">
        <v>4</v>
      </c>
      <c r="B740" t="s">
        <v>11</v>
      </c>
      <c r="C740" t="s">
        <v>877</v>
      </c>
      <c r="D740" t="s">
        <v>1029</v>
      </c>
      <c r="E740">
        <v>9300000</v>
      </c>
      <c r="F740">
        <v>9600000</v>
      </c>
      <c r="G740">
        <v>1</v>
      </c>
    </row>
    <row r="741" spans="1:8" x14ac:dyDescent="0.2">
      <c r="A741">
        <v>4</v>
      </c>
      <c r="B741" t="s">
        <v>11</v>
      </c>
      <c r="C741" t="s">
        <v>877</v>
      </c>
      <c r="D741" t="s">
        <v>1029</v>
      </c>
      <c r="E741">
        <v>22324838.100000001</v>
      </c>
      <c r="F741">
        <v>22324838.100000001</v>
      </c>
      <c r="H741">
        <v>1</v>
      </c>
    </row>
    <row r="742" spans="1:8" x14ac:dyDescent="0.2">
      <c r="A742">
        <v>93</v>
      </c>
      <c r="B742" t="s">
        <v>11</v>
      </c>
      <c r="C742" t="s">
        <v>877</v>
      </c>
      <c r="D742" t="s">
        <v>1029</v>
      </c>
      <c r="E742">
        <v>9286000</v>
      </c>
      <c r="F742">
        <v>15780000</v>
      </c>
      <c r="G742">
        <v>1</v>
      </c>
    </row>
    <row r="743" spans="1:8" x14ac:dyDescent="0.2">
      <c r="A743">
        <v>93</v>
      </c>
      <c r="B743" t="s">
        <v>11</v>
      </c>
      <c r="C743" t="s">
        <v>877</v>
      </c>
      <c r="D743" t="s">
        <v>1029</v>
      </c>
      <c r="E743">
        <v>9043000</v>
      </c>
      <c r="F743">
        <v>9650000</v>
      </c>
      <c r="G743">
        <v>1</v>
      </c>
    </row>
    <row r="744" spans="1:8" x14ac:dyDescent="0.2">
      <c r="A744">
        <v>96</v>
      </c>
      <c r="B744" t="s">
        <v>11</v>
      </c>
      <c r="C744" t="s">
        <v>877</v>
      </c>
      <c r="D744" t="s">
        <v>1029</v>
      </c>
      <c r="E744">
        <v>9201000</v>
      </c>
      <c r="F744">
        <v>9806929.3000000007</v>
      </c>
      <c r="G744">
        <v>1</v>
      </c>
    </row>
    <row r="745" spans="1:8" x14ac:dyDescent="0.2">
      <c r="A745">
        <v>4</v>
      </c>
      <c r="B745" t="s">
        <v>12</v>
      </c>
      <c r="C745" t="s">
        <v>878</v>
      </c>
      <c r="D745" t="s">
        <v>1030</v>
      </c>
      <c r="E745">
        <v>7741000</v>
      </c>
      <c r="F745">
        <v>49700000</v>
      </c>
      <c r="G745">
        <v>1</v>
      </c>
    </row>
    <row r="746" spans="1:8" x14ac:dyDescent="0.2">
      <c r="A746">
        <v>93</v>
      </c>
      <c r="B746" t="s">
        <v>11</v>
      </c>
      <c r="C746" t="s">
        <v>83</v>
      </c>
      <c r="D746" t="s">
        <v>1031</v>
      </c>
      <c r="E746">
        <v>8371000</v>
      </c>
      <c r="F746">
        <v>20724581.73</v>
      </c>
      <c r="G746">
        <v>1</v>
      </c>
    </row>
    <row r="747" spans="1:8" x14ac:dyDescent="0.2">
      <c r="A747">
        <v>22</v>
      </c>
      <c r="B747" t="s">
        <v>103</v>
      </c>
      <c r="C747" t="s">
        <v>750</v>
      </c>
      <c r="D747" t="s">
        <v>1032</v>
      </c>
      <c r="E747">
        <v>7930500</v>
      </c>
      <c r="F747">
        <v>33380500</v>
      </c>
      <c r="G747">
        <v>2</v>
      </c>
    </row>
    <row r="748" spans="1:8" x14ac:dyDescent="0.2">
      <c r="A748">
        <v>92</v>
      </c>
      <c r="B748" t="s">
        <v>103</v>
      </c>
      <c r="C748" t="s">
        <v>750</v>
      </c>
      <c r="D748" t="s">
        <v>1032</v>
      </c>
      <c r="E748">
        <v>10594000</v>
      </c>
      <c r="F748">
        <v>11881500</v>
      </c>
      <c r="G748">
        <v>2</v>
      </c>
    </row>
    <row r="749" spans="1:8" x14ac:dyDescent="0.2">
      <c r="A749">
        <v>92</v>
      </c>
      <c r="B749" t="s">
        <v>103</v>
      </c>
      <c r="C749" t="s">
        <v>750</v>
      </c>
      <c r="D749" t="s">
        <v>1032</v>
      </c>
      <c r="E749">
        <v>9101500</v>
      </c>
      <c r="F749">
        <v>17454500</v>
      </c>
      <c r="G749">
        <v>2</v>
      </c>
    </row>
    <row r="750" spans="1:8" x14ac:dyDescent="0.2">
      <c r="A750">
        <v>93</v>
      </c>
      <c r="B750" t="s">
        <v>11</v>
      </c>
      <c r="C750" t="s">
        <v>11</v>
      </c>
      <c r="D750" t="s">
        <v>11</v>
      </c>
      <c r="E750">
        <v>7112000</v>
      </c>
      <c r="F750">
        <v>42550000</v>
      </c>
      <c r="G750">
        <v>1</v>
      </c>
    </row>
    <row r="751" spans="1:8" x14ac:dyDescent="0.2">
      <c r="A751">
        <v>117</v>
      </c>
      <c r="B751" t="s">
        <v>11</v>
      </c>
      <c r="C751" t="s">
        <v>11</v>
      </c>
      <c r="D751" t="s">
        <v>11</v>
      </c>
      <c r="E751">
        <v>9227000</v>
      </c>
      <c r="F751">
        <v>10831924.4</v>
      </c>
      <c r="G751">
        <v>1</v>
      </c>
    </row>
    <row r="752" spans="1:8" x14ac:dyDescent="0.2">
      <c r="A752">
        <v>93</v>
      </c>
      <c r="B752" t="s">
        <v>11</v>
      </c>
      <c r="C752" t="s">
        <v>11</v>
      </c>
      <c r="D752" t="s">
        <v>1034</v>
      </c>
      <c r="E752">
        <v>7426500</v>
      </c>
      <c r="F752">
        <v>45450000</v>
      </c>
      <c r="G752">
        <v>2</v>
      </c>
    </row>
    <row r="753" spans="1:8" x14ac:dyDescent="0.2">
      <c r="A753">
        <v>27</v>
      </c>
      <c r="B753" t="s">
        <v>11</v>
      </c>
      <c r="C753" t="s">
        <v>11</v>
      </c>
      <c r="D753" t="s">
        <v>1034</v>
      </c>
      <c r="E753">
        <v>8581000</v>
      </c>
      <c r="F753">
        <v>45436000</v>
      </c>
      <c r="G753">
        <v>1</v>
      </c>
    </row>
    <row r="754" spans="1:8" x14ac:dyDescent="0.2">
      <c r="A754">
        <v>93</v>
      </c>
      <c r="B754" t="s">
        <v>73</v>
      </c>
      <c r="C754" t="s">
        <v>762</v>
      </c>
      <c r="D754" t="s">
        <v>762</v>
      </c>
      <c r="E754">
        <v>11621500</v>
      </c>
      <c r="F754">
        <v>16100000</v>
      </c>
      <c r="G754">
        <v>2</v>
      </c>
    </row>
    <row r="755" spans="1:8" x14ac:dyDescent="0.2">
      <c r="A755">
        <v>93</v>
      </c>
      <c r="B755" t="s">
        <v>73</v>
      </c>
      <c r="C755" t="s">
        <v>762</v>
      </c>
      <c r="D755" t="s">
        <v>762</v>
      </c>
      <c r="E755">
        <v>9293000</v>
      </c>
      <c r="F755">
        <v>9600000</v>
      </c>
      <c r="G755">
        <v>1</v>
      </c>
    </row>
    <row r="756" spans="1:8" x14ac:dyDescent="0.2">
      <c r="A756">
        <v>22</v>
      </c>
      <c r="B756" t="s">
        <v>73</v>
      </c>
      <c r="C756" t="s">
        <v>762</v>
      </c>
      <c r="D756" t="s">
        <v>762</v>
      </c>
      <c r="E756">
        <v>8203000</v>
      </c>
      <c r="F756">
        <v>49963002.240000002</v>
      </c>
      <c r="G756">
        <v>1</v>
      </c>
    </row>
    <row r="757" spans="1:8" x14ac:dyDescent="0.2">
      <c r="A757">
        <v>28</v>
      </c>
      <c r="B757" t="s">
        <v>73</v>
      </c>
      <c r="C757" t="s">
        <v>837</v>
      </c>
      <c r="D757" t="s">
        <v>1036</v>
      </c>
      <c r="E757">
        <v>9300000</v>
      </c>
      <c r="F757">
        <v>9587840</v>
      </c>
      <c r="G757">
        <v>1</v>
      </c>
    </row>
    <row r="758" spans="1:8" x14ac:dyDescent="0.2">
      <c r="A758">
        <v>28</v>
      </c>
      <c r="B758" t="s">
        <v>73</v>
      </c>
      <c r="C758" t="s">
        <v>837</v>
      </c>
      <c r="D758" t="s">
        <v>1036</v>
      </c>
      <c r="E758">
        <v>9286000</v>
      </c>
      <c r="F758">
        <v>9587681.8000000007</v>
      </c>
      <c r="G758">
        <v>1</v>
      </c>
    </row>
    <row r="759" spans="1:8" x14ac:dyDescent="0.2">
      <c r="A759">
        <v>93</v>
      </c>
      <c r="B759" t="s">
        <v>103</v>
      </c>
      <c r="C759" t="s">
        <v>759</v>
      </c>
      <c r="D759" t="s">
        <v>1037</v>
      </c>
      <c r="E759">
        <v>8308000</v>
      </c>
      <c r="F759">
        <v>29469841.565000001</v>
      </c>
      <c r="G759">
        <v>2</v>
      </c>
    </row>
    <row r="760" spans="1:8" x14ac:dyDescent="0.2">
      <c r="A760">
        <v>32</v>
      </c>
      <c r="B760" t="s">
        <v>73</v>
      </c>
      <c r="C760" t="s">
        <v>837</v>
      </c>
      <c r="D760" t="s">
        <v>1038</v>
      </c>
      <c r="E760">
        <v>9127000</v>
      </c>
      <c r="F760">
        <v>9890291.6500000004</v>
      </c>
      <c r="G760">
        <v>1</v>
      </c>
    </row>
    <row r="761" spans="1:8" x14ac:dyDescent="0.2">
      <c r="A761">
        <v>93</v>
      </c>
      <c r="B761" t="s">
        <v>103</v>
      </c>
      <c r="C761" t="s">
        <v>1039</v>
      </c>
      <c r="D761" t="s">
        <v>1040</v>
      </c>
      <c r="E761">
        <v>30704666.84</v>
      </c>
      <c r="F761">
        <v>30782963.16</v>
      </c>
      <c r="H761">
        <v>1</v>
      </c>
    </row>
    <row r="762" spans="1:8" x14ac:dyDescent="0.2">
      <c r="A762">
        <v>117</v>
      </c>
      <c r="B762" t="s">
        <v>11</v>
      </c>
      <c r="C762" t="s">
        <v>752</v>
      </c>
      <c r="D762" t="s">
        <v>1041</v>
      </c>
      <c r="E762">
        <v>8917000</v>
      </c>
      <c r="F762">
        <v>9511000</v>
      </c>
      <c r="G762">
        <v>1</v>
      </c>
    </row>
    <row r="763" spans="1:8" x14ac:dyDescent="0.2">
      <c r="A763">
        <v>93</v>
      </c>
      <c r="B763" t="s">
        <v>74</v>
      </c>
      <c r="C763" t="s">
        <v>74</v>
      </c>
      <c r="D763" t="s">
        <v>1042</v>
      </c>
      <c r="E763">
        <v>9300000</v>
      </c>
      <c r="F763">
        <v>9600004.4000000004</v>
      </c>
      <c r="G763">
        <v>1</v>
      </c>
    </row>
    <row r="764" spans="1:8" x14ac:dyDescent="0.2">
      <c r="A764">
        <v>117</v>
      </c>
      <c r="B764" t="s">
        <v>103</v>
      </c>
      <c r="C764" t="s">
        <v>1033</v>
      </c>
      <c r="D764" t="s">
        <v>1043</v>
      </c>
      <c r="E764">
        <v>4500500</v>
      </c>
      <c r="F764">
        <v>9511293.75</v>
      </c>
      <c r="G764">
        <v>2</v>
      </c>
    </row>
    <row r="765" spans="1:8" x14ac:dyDescent="0.2">
      <c r="A765">
        <v>101</v>
      </c>
      <c r="B765" t="s">
        <v>103</v>
      </c>
      <c r="C765" t="s">
        <v>938</v>
      </c>
      <c r="D765" t="s">
        <v>1044</v>
      </c>
      <c r="E765">
        <v>28087962.77</v>
      </c>
      <c r="F765">
        <v>28415925.539999999</v>
      </c>
      <c r="H765">
        <v>1</v>
      </c>
    </row>
    <row r="766" spans="1:8" x14ac:dyDescent="0.2">
      <c r="A766">
        <v>93</v>
      </c>
      <c r="B766" t="s">
        <v>73</v>
      </c>
      <c r="C766" t="s">
        <v>762</v>
      </c>
      <c r="D766" t="s">
        <v>1045</v>
      </c>
      <c r="E766">
        <v>9270000</v>
      </c>
      <c r="F766">
        <v>9520139.6899999995</v>
      </c>
      <c r="G766">
        <v>1</v>
      </c>
    </row>
    <row r="767" spans="1:8" x14ac:dyDescent="0.2">
      <c r="A767">
        <v>108</v>
      </c>
      <c r="B767" t="s">
        <v>12</v>
      </c>
      <c r="C767" t="s">
        <v>828</v>
      </c>
      <c r="D767" t="s">
        <v>1045</v>
      </c>
      <c r="E767">
        <v>9300000</v>
      </c>
      <c r="F767">
        <v>9530000</v>
      </c>
      <c r="G767">
        <v>1</v>
      </c>
    </row>
    <row r="768" spans="1:8" x14ac:dyDescent="0.2">
      <c r="A768">
        <v>4</v>
      </c>
      <c r="B768" t="s">
        <v>103</v>
      </c>
      <c r="C768" t="s">
        <v>103</v>
      </c>
      <c r="D768" t="s">
        <v>1046</v>
      </c>
      <c r="E768">
        <v>8413000</v>
      </c>
      <c r="F768">
        <v>37813000</v>
      </c>
      <c r="G768">
        <v>1</v>
      </c>
    </row>
    <row r="769" spans="1:8" x14ac:dyDescent="0.2">
      <c r="A769">
        <v>4</v>
      </c>
      <c r="B769" t="s">
        <v>103</v>
      </c>
      <c r="C769" t="s">
        <v>103</v>
      </c>
      <c r="D769" t="s">
        <v>1046</v>
      </c>
      <c r="E769">
        <v>9300000</v>
      </c>
      <c r="F769">
        <v>9600000</v>
      </c>
      <c r="G769">
        <v>1</v>
      </c>
    </row>
    <row r="770" spans="1:8" x14ac:dyDescent="0.2">
      <c r="A770">
        <v>93</v>
      </c>
      <c r="B770" t="s">
        <v>73</v>
      </c>
      <c r="C770" t="s">
        <v>617</v>
      </c>
      <c r="D770" t="s">
        <v>1047</v>
      </c>
      <c r="E770">
        <v>9260000</v>
      </c>
      <c r="F770">
        <v>9800000</v>
      </c>
      <c r="G770">
        <v>1</v>
      </c>
    </row>
    <row r="771" spans="1:8" x14ac:dyDescent="0.2">
      <c r="A771">
        <v>93</v>
      </c>
      <c r="B771" t="s">
        <v>73</v>
      </c>
      <c r="C771" t="s">
        <v>617</v>
      </c>
      <c r="D771" t="s">
        <v>1047</v>
      </c>
      <c r="E771">
        <v>18607268.02</v>
      </c>
      <c r="F771">
        <v>18908536.039999999</v>
      </c>
      <c r="H771">
        <v>1</v>
      </c>
    </row>
    <row r="772" spans="1:8" x14ac:dyDescent="0.2">
      <c r="A772">
        <v>101</v>
      </c>
      <c r="B772" t="s">
        <v>73</v>
      </c>
      <c r="C772" t="s">
        <v>617</v>
      </c>
      <c r="D772" t="s">
        <v>1047</v>
      </c>
      <c r="E772">
        <v>9300000</v>
      </c>
      <c r="F772">
        <v>9557000</v>
      </c>
      <c r="G772">
        <v>1</v>
      </c>
    </row>
    <row r="773" spans="1:8" x14ac:dyDescent="0.2">
      <c r="A773">
        <v>4</v>
      </c>
      <c r="B773" t="s">
        <v>105</v>
      </c>
      <c r="C773" t="s">
        <v>483</v>
      </c>
      <c r="D773" t="s">
        <v>1048</v>
      </c>
      <c r="E773">
        <v>11625000</v>
      </c>
      <c r="F773">
        <v>11875000</v>
      </c>
      <c r="G773">
        <v>2</v>
      </c>
    </row>
    <row r="774" spans="1:8" x14ac:dyDescent="0.2">
      <c r="A774">
        <v>87</v>
      </c>
      <c r="B774" t="s">
        <v>105</v>
      </c>
      <c r="C774" t="s">
        <v>483</v>
      </c>
      <c r="D774" t="s">
        <v>1048</v>
      </c>
      <c r="E774">
        <v>9290000</v>
      </c>
      <c r="F774">
        <v>9606024.2899999991</v>
      </c>
      <c r="G774">
        <v>2</v>
      </c>
    </row>
    <row r="775" spans="1:8" x14ac:dyDescent="0.2">
      <c r="A775">
        <v>4</v>
      </c>
      <c r="B775" t="s">
        <v>73</v>
      </c>
      <c r="C775" t="s">
        <v>743</v>
      </c>
      <c r="D775" t="s">
        <v>1049</v>
      </c>
      <c r="E775">
        <v>9300000</v>
      </c>
      <c r="F775">
        <v>9600000</v>
      </c>
      <c r="G775">
        <v>1</v>
      </c>
    </row>
    <row r="776" spans="1:8" x14ac:dyDescent="0.2">
      <c r="A776">
        <v>116</v>
      </c>
      <c r="B776" t="s">
        <v>73</v>
      </c>
      <c r="C776" t="s">
        <v>743</v>
      </c>
      <c r="D776" t="s">
        <v>1049</v>
      </c>
      <c r="E776">
        <v>6975000</v>
      </c>
      <c r="F776">
        <v>14200062.119999999</v>
      </c>
      <c r="G776">
        <v>2</v>
      </c>
    </row>
    <row r="777" spans="1:8" x14ac:dyDescent="0.2">
      <c r="A777">
        <v>4</v>
      </c>
      <c r="B777" t="s">
        <v>74</v>
      </c>
      <c r="C777" t="s">
        <v>72</v>
      </c>
      <c r="D777" t="s">
        <v>1050</v>
      </c>
      <c r="E777">
        <v>9300000</v>
      </c>
      <c r="F777">
        <v>9600000</v>
      </c>
      <c r="G777">
        <v>1</v>
      </c>
    </row>
    <row r="778" spans="1:8" x14ac:dyDescent="0.2">
      <c r="A778">
        <v>4</v>
      </c>
      <c r="B778" t="s">
        <v>74</v>
      </c>
      <c r="C778" t="s">
        <v>72</v>
      </c>
      <c r="D778" t="s">
        <v>1050</v>
      </c>
      <c r="E778">
        <v>9300000</v>
      </c>
      <c r="F778">
        <v>9600000</v>
      </c>
      <c r="G778">
        <v>1</v>
      </c>
    </row>
    <row r="779" spans="1:8" x14ac:dyDescent="0.2">
      <c r="A779">
        <v>28</v>
      </c>
      <c r="B779" t="s">
        <v>74</v>
      </c>
      <c r="C779" t="s">
        <v>72</v>
      </c>
      <c r="D779" t="s">
        <v>1050</v>
      </c>
      <c r="E779">
        <v>9300000</v>
      </c>
      <c r="F779">
        <v>9571842.5299999993</v>
      </c>
      <c r="G779">
        <v>1</v>
      </c>
    </row>
    <row r="780" spans="1:8" x14ac:dyDescent="0.2">
      <c r="A780">
        <v>105</v>
      </c>
      <c r="B780" t="s">
        <v>74</v>
      </c>
      <c r="C780" t="s">
        <v>72</v>
      </c>
      <c r="D780" t="s">
        <v>1050</v>
      </c>
      <c r="E780">
        <v>9247000</v>
      </c>
      <c r="F780">
        <v>9599973.5399999991</v>
      </c>
      <c r="G780">
        <v>1</v>
      </c>
    </row>
    <row r="781" spans="1:8" x14ac:dyDescent="0.2">
      <c r="A781">
        <v>28</v>
      </c>
      <c r="B781" t="s">
        <v>11</v>
      </c>
      <c r="C781" t="s">
        <v>758</v>
      </c>
      <c r="D781" t="s">
        <v>1051</v>
      </c>
      <c r="E781">
        <v>9300000</v>
      </c>
      <c r="F781">
        <v>9606025.0299999993</v>
      </c>
      <c r="G781">
        <v>1</v>
      </c>
    </row>
    <row r="782" spans="1:8" x14ac:dyDescent="0.2">
      <c r="A782">
        <v>28</v>
      </c>
      <c r="B782" t="s">
        <v>73</v>
      </c>
      <c r="C782" t="s">
        <v>86</v>
      </c>
      <c r="D782" t="s">
        <v>1052</v>
      </c>
      <c r="E782">
        <v>9300000</v>
      </c>
      <c r="F782">
        <v>9606025.0299999993</v>
      </c>
      <c r="G782">
        <v>1</v>
      </c>
    </row>
    <row r="783" spans="1:8" x14ac:dyDescent="0.2">
      <c r="A783">
        <v>101</v>
      </c>
      <c r="B783" t="s">
        <v>12</v>
      </c>
      <c r="C783" t="s">
        <v>85</v>
      </c>
      <c r="D783" t="s">
        <v>1053</v>
      </c>
      <c r="E783">
        <v>9300000</v>
      </c>
      <c r="F783">
        <v>9542000</v>
      </c>
      <c r="G783">
        <v>2</v>
      </c>
    </row>
    <row r="784" spans="1:8" x14ac:dyDescent="0.2">
      <c r="A784">
        <v>22</v>
      </c>
      <c r="B784" t="s">
        <v>12</v>
      </c>
      <c r="C784" t="s">
        <v>85</v>
      </c>
      <c r="D784" t="s">
        <v>1053</v>
      </c>
      <c r="E784">
        <v>20105946.640000001</v>
      </c>
      <c r="F784">
        <v>20105946.640000001</v>
      </c>
      <c r="H784">
        <v>2</v>
      </c>
    </row>
    <row r="785" spans="1:8" x14ac:dyDescent="0.2">
      <c r="A785">
        <v>28</v>
      </c>
      <c r="B785" t="s">
        <v>73</v>
      </c>
      <c r="C785" t="s">
        <v>837</v>
      </c>
      <c r="D785" t="s">
        <v>1054</v>
      </c>
      <c r="E785">
        <v>9300000</v>
      </c>
      <c r="F785">
        <v>9606025.0299999993</v>
      </c>
      <c r="G785">
        <v>1</v>
      </c>
    </row>
    <row r="786" spans="1:8" x14ac:dyDescent="0.2">
      <c r="A786">
        <v>32</v>
      </c>
      <c r="B786" t="s">
        <v>73</v>
      </c>
      <c r="C786" t="s">
        <v>837</v>
      </c>
      <c r="D786" t="s">
        <v>1054</v>
      </c>
      <c r="E786">
        <v>13950000</v>
      </c>
      <c r="F786">
        <v>14362517</v>
      </c>
      <c r="G786">
        <v>1</v>
      </c>
    </row>
    <row r="787" spans="1:8" x14ac:dyDescent="0.2">
      <c r="A787">
        <v>27</v>
      </c>
      <c r="B787" t="s">
        <v>11</v>
      </c>
      <c r="C787" t="s">
        <v>824</v>
      </c>
      <c r="D787" t="s">
        <v>1055</v>
      </c>
      <c r="E787">
        <v>7448000</v>
      </c>
      <c r="F787">
        <v>43310000</v>
      </c>
      <c r="G787">
        <v>1</v>
      </c>
    </row>
    <row r="788" spans="1:8" x14ac:dyDescent="0.2">
      <c r="A788">
        <v>4</v>
      </c>
      <c r="B788" t="s">
        <v>73</v>
      </c>
      <c r="C788" t="s">
        <v>516</v>
      </c>
      <c r="D788" t="s">
        <v>1056</v>
      </c>
      <c r="E788">
        <v>9286000</v>
      </c>
      <c r="F788">
        <v>9600000</v>
      </c>
      <c r="G788">
        <v>1</v>
      </c>
    </row>
    <row r="789" spans="1:8" x14ac:dyDescent="0.2">
      <c r="A789">
        <v>4</v>
      </c>
      <c r="B789" t="s">
        <v>103</v>
      </c>
      <c r="C789" t="s">
        <v>823</v>
      </c>
      <c r="D789" t="s">
        <v>1065</v>
      </c>
      <c r="E789">
        <v>9300000</v>
      </c>
      <c r="F789">
        <v>9600000</v>
      </c>
      <c r="G789">
        <v>1</v>
      </c>
    </row>
    <row r="790" spans="1:8" x14ac:dyDescent="0.2">
      <c r="A790">
        <v>4</v>
      </c>
      <c r="B790" t="s">
        <v>103</v>
      </c>
      <c r="C790" t="s">
        <v>823</v>
      </c>
      <c r="D790" t="s">
        <v>1065</v>
      </c>
      <c r="E790">
        <v>9300000</v>
      </c>
      <c r="F790">
        <v>9600000</v>
      </c>
      <c r="G790">
        <v>1</v>
      </c>
    </row>
    <row r="791" spans="1:8" x14ac:dyDescent="0.2">
      <c r="A791">
        <v>4</v>
      </c>
      <c r="B791" t="s">
        <v>103</v>
      </c>
      <c r="C791" t="s">
        <v>938</v>
      </c>
      <c r="D791" t="s">
        <v>1066</v>
      </c>
      <c r="E791">
        <v>9293000</v>
      </c>
      <c r="F791">
        <v>9600000</v>
      </c>
      <c r="G791">
        <v>1</v>
      </c>
    </row>
    <row r="792" spans="1:8" x14ac:dyDescent="0.2">
      <c r="A792">
        <v>4</v>
      </c>
      <c r="B792" t="s">
        <v>103</v>
      </c>
      <c r="C792" t="s">
        <v>1067</v>
      </c>
      <c r="D792" t="s">
        <v>1068</v>
      </c>
      <c r="E792">
        <v>9300000</v>
      </c>
      <c r="F792">
        <v>9600000</v>
      </c>
      <c r="G792">
        <v>1</v>
      </c>
    </row>
    <row r="793" spans="1:8" x14ac:dyDescent="0.2">
      <c r="A793">
        <v>4</v>
      </c>
      <c r="B793" t="s">
        <v>103</v>
      </c>
      <c r="C793" t="s">
        <v>1067</v>
      </c>
      <c r="D793" t="s">
        <v>1068</v>
      </c>
      <c r="E793">
        <v>24393750</v>
      </c>
      <c r="F793">
        <v>24562500</v>
      </c>
      <c r="H793">
        <v>1</v>
      </c>
    </row>
    <row r="794" spans="1:8" x14ac:dyDescent="0.2">
      <c r="A794">
        <v>4</v>
      </c>
      <c r="B794" t="s">
        <v>103</v>
      </c>
      <c r="C794" t="s">
        <v>757</v>
      </c>
      <c r="D794" t="s">
        <v>1069</v>
      </c>
      <c r="E794">
        <v>6975000</v>
      </c>
      <c r="F794">
        <v>11825000</v>
      </c>
      <c r="G794">
        <v>2</v>
      </c>
    </row>
    <row r="795" spans="1:8" x14ac:dyDescent="0.2">
      <c r="A795">
        <v>4</v>
      </c>
      <c r="B795" t="s">
        <v>103</v>
      </c>
      <c r="C795" t="s">
        <v>757</v>
      </c>
      <c r="D795" t="s">
        <v>1070</v>
      </c>
      <c r="E795">
        <v>8499500</v>
      </c>
      <c r="F795">
        <v>9600000</v>
      </c>
      <c r="G795">
        <v>2</v>
      </c>
    </row>
    <row r="796" spans="1:8" x14ac:dyDescent="0.2">
      <c r="A796">
        <v>4</v>
      </c>
      <c r="B796" t="s">
        <v>103</v>
      </c>
      <c r="C796" t="s">
        <v>757</v>
      </c>
      <c r="D796" t="s">
        <v>1070</v>
      </c>
      <c r="E796">
        <v>9300000</v>
      </c>
      <c r="F796">
        <v>9600000</v>
      </c>
      <c r="G796">
        <v>1</v>
      </c>
    </row>
    <row r="797" spans="1:8" x14ac:dyDescent="0.2">
      <c r="A797">
        <v>4</v>
      </c>
      <c r="B797" t="s">
        <v>11</v>
      </c>
      <c r="C797" t="s">
        <v>835</v>
      </c>
      <c r="D797" t="s">
        <v>835</v>
      </c>
      <c r="E797">
        <v>8623000</v>
      </c>
      <c r="F797">
        <v>9600000</v>
      </c>
      <c r="G797">
        <v>1</v>
      </c>
    </row>
    <row r="798" spans="1:8" x14ac:dyDescent="0.2">
      <c r="A798">
        <v>93</v>
      </c>
      <c r="B798" t="s">
        <v>11</v>
      </c>
      <c r="C798" t="s">
        <v>835</v>
      </c>
      <c r="D798" t="s">
        <v>835</v>
      </c>
      <c r="E798">
        <v>8917000</v>
      </c>
      <c r="F798">
        <v>35000000</v>
      </c>
      <c r="G798">
        <v>1</v>
      </c>
    </row>
    <row r="799" spans="1:8" x14ac:dyDescent="0.2">
      <c r="A799">
        <v>93</v>
      </c>
      <c r="B799" t="s">
        <v>11</v>
      </c>
      <c r="C799" t="s">
        <v>835</v>
      </c>
      <c r="D799" t="s">
        <v>835</v>
      </c>
      <c r="E799">
        <v>8287000</v>
      </c>
      <c r="F799">
        <v>15800000</v>
      </c>
      <c r="G799">
        <v>1</v>
      </c>
    </row>
    <row r="800" spans="1:8" x14ac:dyDescent="0.2">
      <c r="A800">
        <v>117</v>
      </c>
      <c r="B800" t="s">
        <v>11</v>
      </c>
      <c r="C800" t="s">
        <v>835</v>
      </c>
      <c r="D800" t="s">
        <v>835</v>
      </c>
      <c r="E800">
        <v>6944000</v>
      </c>
      <c r="F800">
        <v>9511293.75</v>
      </c>
      <c r="G800">
        <v>1</v>
      </c>
    </row>
    <row r="801" spans="1:8" x14ac:dyDescent="0.2">
      <c r="A801">
        <v>4</v>
      </c>
      <c r="B801" t="s">
        <v>11</v>
      </c>
      <c r="C801" t="s">
        <v>84</v>
      </c>
      <c r="D801" t="s">
        <v>1071</v>
      </c>
      <c r="E801">
        <v>9300000</v>
      </c>
      <c r="F801">
        <v>9600000</v>
      </c>
      <c r="G801">
        <v>1</v>
      </c>
    </row>
    <row r="802" spans="1:8" x14ac:dyDescent="0.2">
      <c r="A802">
        <v>4</v>
      </c>
      <c r="B802" t="s">
        <v>11</v>
      </c>
      <c r="C802" t="s">
        <v>84</v>
      </c>
      <c r="D802" t="s">
        <v>1071</v>
      </c>
      <c r="E802">
        <v>9275250</v>
      </c>
      <c r="F802">
        <v>9575000</v>
      </c>
      <c r="G802">
        <v>4</v>
      </c>
    </row>
    <row r="803" spans="1:8" x14ac:dyDescent="0.2">
      <c r="A803">
        <v>28</v>
      </c>
      <c r="B803" t="s">
        <v>11</v>
      </c>
      <c r="C803" t="s">
        <v>84</v>
      </c>
      <c r="D803" t="s">
        <v>1071</v>
      </c>
      <c r="E803">
        <v>9247000</v>
      </c>
      <c r="F803">
        <v>9587241.0999999996</v>
      </c>
      <c r="G803">
        <v>1</v>
      </c>
    </row>
    <row r="804" spans="1:8" x14ac:dyDescent="0.2">
      <c r="A804">
        <v>105</v>
      </c>
      <c r="B804" t="s">
        <v>11</v>
      </c>
      <c r="C804" t="s">
        <v>84</v>
      </c>
      <c r="D804" t="s">
        <v>1071</v>
      </c>
      <c r="E804">
        <v>9300000</v>
      </c>
      <c r="F804">
        <v>9599973.5399999991</v>
      </c>
      <c r="G804">
        <v>1</v>
      </c>
    </row>
    <row r="805" spans="1:8" x14ac:dyDescent="0.2">
      <c r="A805">
        <v>4</v>
      </c>
      <c r="B805" t="s">
        <v>12</v>
      </c>
      <c r="C805" t="s">
        <v>373</v>
      </c>
      <c r="D805" t="s">
        <v>1072</v>
      </c>
      <c r="E805">
        <v>9300000</v>
      </c>
      <c r="F805">
        <v>11129653</v>
      </c>
      <c r="G805">
        <v>1</v>
      </c>
    </row>
    <row r="806" spans="1:8" x14ac:dyDescent="0.2">
      <c r="A806">
        <v>96</v>
      </c>
      <c r="B806" t="s">
        <v>12</v>
      </c>
      <c r="C806" t="s">
        <v>373</v>
      </c>
      <c r="D806" t="s">
        <v>1072</v>
      </c>
      <c r="E806">
        <v>9300000</v>
      </c>
      <c r="F806">
        <v>9591198.6999999993</v>
      </c>
      <c r="G806">
        <v>1</v>
      </c>
    </row>
    <row r="807" spans="1:8" x14ac:dyDescent="0.2">
      <c r="A807">
        <v>4</v>
      </c>
      <c r="B807" t="s">
        <v>12</v>
      </c>
      <c r="C807" t="s">
        <v>85</v>
      </c>
      <c r="D807" t="s">
        <v>1073</v>
      </c>
      <c r="E807">
        <v>7750000</v>
      </c>
      <c r="F807">
        <v>12700000</v>
      </c>
      <c r="G807">
        <v>3</v>
      </c>
    </row>
    <row r="808" spans="1:8" x14ac:dyDescent="0.2">
      <c r="A808">
        <v>93</v>
      </c>
      <c r="B808" t="s">
        <v>12</v>
      </c>
      <c r="C808" t="s">
        <v>85</v>
      </c>
      <c r="D808" t="s">
        <v>1073</v>
      </c>
      <c r="E808">
        <v>9267000</v>
      </c>
      <c r="F808">
        <v>9500004.6300000008</v>
      </c>
      <c r="G808">
        <v>1</v>
      </c>
    </row>
    <row r="809" spans="1:8" x14ac:dyDescent="0.2">
      <c r="A809">
        <v>4</v>
      </c>
      <c r="B809" t="s">
        <v>12</v>
      </c>
      <c r="C809" t="s">
        <v>828</v>
      </c>
      <c r="D809" t="s">
        <v>1074</v>
      </c>
      <c r="E809">
        <v>9300000</v>
      </c>
      <c r="F809">
        <v>9600000</v>
      </c>
      <c r="G809">
        <v>1</v>
      </c>
    </row>
    <row r="810" spans="1:8" x14ac:dyDescent="0.2">
      <c r="A810">
        <v>87</v>
      </c>
      <c r="B810" t="s">
        <v>12</v>
      </c>
      <c r="C810" t="s">
        <v>828</v>
      </c>
      <c r="D810" t="s">
        <v>1074</v>
      </c>
      <c r="E810">
        <v>9286000</v>
      </c>
      <c r="F810">
        <v>9606024.2899999991</v>
      </c>
      <c r="G810">
        <v>1</v>
      </c>
    </row>
    <row r="811" spans="1:8" x14ac:dyDescent="0.2">
      <c r="A811">
        <v>93</v>
      </c>
      <c r="B811" t="s">
        <v>12</v>
      </c>
      <c r="C811" t="s">
        <v>828</v>
      </c>
      <c r="D811" t="s">
        <v>1074</v>
      </c>
      <c r="E811">
        <v>6975000</v>
      </c>
      <c r="F811">
        <v>13977045</v>
      </c>
      <c r="G811">
        <v>2</v>
      </c>
    </row>
    <row r="812" spans="1:8" x14ac:dyDescent="0.2">
      <c r="A812">
        <v>4</v>
      </c>
      <c r="B812" t="s">
        <v>13</v>
      </c>
      <c r="C812" t="s">
        <v>106</v>
      </c>
      <c r="D812" t="s">
        <v>1075</v>
      </c>
      <c r="E812">
        <v>9153000</v>
      </c>
      <c r="F812">
        <v>9600000.0899999999</v>
      </c>
      <c r="G812">
        <v>3</v>
      </c>
    </row>
    <row r="813" spans="1:8" x14ac:dyDescent="0.2">
      <c r="A813">
        <v>4</v>
      </c>
      <c r="B813" t="s">
        <v>13</v>
      </c>
      <c r="C813" t="s">
        <v>106</v>
      </c>
      <c r="D813" t="s">
        <v>1075</v>
      </c>
      <c r="E813">
        <v>8129250</v>
      </c>
      <c r="F813">
        <v>11900000</v>
      </c>
      <c r="G813">
        <v>4</v>
      </c>
    </row>
    <row r="814" spans="1:8" x14ac:dyDescent="0.2">
      <c r="A814">
        <v>4</v>
      </c>
      <c r="B814" t="s">
        <v>13</v>
      </c>
      <c r="C814" t="s">
        <v>106</v>
      </c>
      <c r="D814" t="s">
        <v>1075</v>
      </c>
      <c r="E814">
        <v>22069753.879999999</v>
      </c>
      <c r="F814">
        <v>22206791.260000002</v>
      </c>
      <c r="H814">
        <v>1</v>
      </c>
    </row>
    <row r="815" spans="1:8" x14ac:dyDescent="0.2">
      <c r="A815">
        <v>28</v>
      </c>
      <c r="B815" t="s">
        <v>13</v>
      </c>
      <c r="C815" t="s">
        <v>106</v>
      </c>
      <c r="D815" t="s">
        <v>1075</v>
      </c>
      <c r="E815">
        <v>10845333.3333333</v>
      </c>
      <c r="F815">
        <v>11198501.470000001</v>
      </c>
      <c r="G815">
        <v>3</v>
      </c>
    </row>
    <row r="816" spans="1:8" x14ac:dyDescent="0.2">
      <c r="A816">
        <v>28</v>
      </c>
      <c r="B816" t="s">
        <v>13</v>
      </c>
      <c r="C816" t="s">
        <v>106</v>
      </c>
      <c r="D816" t="s">
        <v>1075</v>
      </c>
      <c r="E816">
        <v>10034250</v>
      </c>
      <c r="F816">
        <v>10769926.035</v>
      </c>
      <c r="G816">
        <v>4</v>
      </c>
    </row>
    <row r="817" spans="1:8" x14ac:dyDescent="0.2">
      <c r="A817">
        <v>87</v>
      </c>
      <c r="B817" t="s">
        <v>13</v>
      </c>
      <c r="C817" t="s">
        <v>106</v>
      </c>
      <c r="D817" t="s">
        <v>1075</v>
      </c>
      <c r="E817">
        <v>9283500</v>
      </c>
      <c r="F817">
        <v>9620918.1750000007</v>
      </c>
      <c r="G817">
        <v>2</v>
      </c>
    </row>
    <row r="818" spans="1:8" x14ac:dyDescent="0.2">
      <c r="A818">
        <v>93</v>
      </c>
      <c r="B818" t="s">
        <v>13</v>
      </c>
      <c r="C818" t="s">
        <v>106</v>
      </c>
      <c r="D818" t="s">
        <v>1075</v>
      </c>
      <c r="E818">
        <v>9300000</v>
      </c>
      <c r="F818">
        <v>9500000</v>
      </c>
      <c r="G818">
        <v>1</v>
      </c>
    </row>
    <row r="819" spans="1:8" x14ac:dyDescent="0.2">
      <c r="A819">
        <v>93</v>
      </c>
      <c r="B819" t="s">
        <v>13</v>
      </c>
      <c r="C819" t="s">
        <v>106</v>
      </c>
      <c r="D819" t="s">
        <v>1075</v>
      </c>
      <c r="E819">
        <v>18037795</v>
      </c>
      <c r="F819">
        <v>18192850</v>
      </c>
      <c r="H819">
        <v>1</v>
      </c>
    </row>
    <row r="820" spans="1:8" x14ac:dyDescent="0.2">
      <c r="A820">
        <v>27</v>
      </c>
      <c r="B820" t="s">
        <v>13</v>
      </c>
      <c r="C820" t="s">
        <v>106</v>
      </c>
      <c r="D820" t="s">
        <v>1075</v>
      </c>
      <c r="E820">
        <v>9280000</v>
      </c>
      <c r="F820">
        <v>21634000</v>
      </c>
      <c r="G820">
        <v>1</v>
      </c>
    </row>
    <row r="821" spans="1:8" x14ac:dyDescent="0.2">
      <c r="A821">
        <v>101</v>
      </c>
      <c r="B821" t="s">
        <v>13</v>
      </c>
      <c r="C821" t="s">
        <v>106</v>
      </c>
      <c r="D821" t="s">
        <v>1075</v>
      </c>
      <c r="E821">
        <v>8940500</v>
      </c>
      <c r="F821">
        <v>9211500</v>
      </c>
      <c r="G821">
        <v>2</v>
      </c>
    </row>
    <row r="822" spans="1:8" x14ac:dyDescent="0.2">
      <c r="A822">
        <v>22</v>
      </c>
      <c r="B822" t="s">
        <v>13</v>
      </c>
      <c r="C822" t="s">
        <v>106</v>
      </c>
      <c r="D822" t="s">
        <v>1075</v>
      </c>
      <c r="E822">
        <v>8707000</v>
      </c>
      <c r="F822">
        <v>25207000</v>
      </c>
      <c r="G822">
        <v>1</v>
      </c>
    </row>
    <row r="823" spans="1:8" x14ac:dyDescent="0.2">
      <c r="A823">
        <v>121</v>
      </c>
      <c r="B823" t="s">
        <v>13</v>
      </c>
      <c r="C823" t="s">
        <v>106</v>
      </c>
      <c r="D823" t="s">
        <v>1075</v>
      </c>
      <c r="E823">
        <v>9300000</v>
      </c>
      <c r="F823">
        <v>9660135.9000000004</v>
      </c>
      <c r="G823">
        <v>1</v>
      </c>
    </row>
    <row r="824" spans="1:8" x14ac:dyDescent="0.2">
      <c r="A824">
        <v>4</v>
      </c>
      <c r="B824" t="s">
        <v>73</v>
      </c>
      <c r="C824" t="s">
        <v>86</v>
      </c>
      <c r="D824" t="s">
        <v>1076</v>
      </c>
      <c r="E824">
        <v>9300000</v>
      </c>
      <c r="F824">
        <v>9500000</v>
      </c>
      <c r="G824">
        <v>1</v>
      </c>
    </row>
    <row r="825" spans="1:8" x14ac:dyDescent="0.2">
      <c r="A825">
        <v>4</v>
      </c>
      <c r="B825" t="s">
        <v>73</v>
      </c>
      <c r="C825" t="s">
        <v>743</v>
      </c>
      <c r="D825" t="s">
        <v>1077</v>
      </c>
      <c r="E825">
        <v>8875000</v>
      </c>
      <c r="F825">
        <v>9600000.9399999995</v>
      </c>
      <c r="G825">
        <v>1</v>
      </c>
    </row>
    <row r="826" spans="1:8" x14ac:dyDescent="0.2">
      <c r="A826">
        <v>4</v>
      </c>
      <c r="B826" t="s">
        <v>73</v>
      </c>
      <c r="C826" t="s">
        <v>743</v>
      </c>
      <c r="D826" t="s">
        <v>1077</v>
      </c>
      <c r="E826">
        <v>9300000</v>
      </c>
      <c r="F826">
        <v>9600000</v>
      </c>
      <c r="G826">
        <v>1</v>
      </c>
    </row>
    <row r="827" spans="1:8" x14ac:dyDescent="0.2">
      <c r="A827">
        <v>117</v>
      </c>
      <c r="B827" t="s">
        <v>73</v>
      </c>
      <c r="C827" t="s">
        <v>743</v>
      </c>
      <c r="D827" t="s">
        <v>1077</v>
      </c>
      <c r="E827">
        <v>9273000</v>
      </c>
      <c r="F827">
        <v>9551293.75</v>
      </c>
      <c r="G827">
        <v>1</v>
      </c>
    </row>
    <row r="828" spans="1:8" x14ac:dyDescent="0.2">
      <c r="A828">
        <v>4</v>
      </c>
      <c r="B828" t="s">
        <v>74</v>
      </c>
      <c r="C828" t="s">
        <v>97</v>
      </c>
      <c r="D828" t="s">
        <v>1078</v>
      </c>
      <c r="E828">
        <v>7993000</v>
      </c>
      <c r="F828">
        <v>25700000</v>
      </c>
      <c r="G828">
        <v>1</v>
      </c>
    </row>
    <row r="829" spans="1:8" x14ac:dyDescent="0.2">
      <c r="A829">
        <v>4</v>
      </c>
      <c r="B829" t="s">
        <v>74</v>
      </c>
      <c r="C829" t="s">
        <v>97</v>
      </c>
      <c r="D829" t="s">
        <v>1078</v>
      </c>
      <c r="E829">
        <v>9300000</v>
      </c>
      <c r="F829">
        <v>9600000</v>
      </c>
      <c r="G829">
        <v>1</v>
      </c>
    </row>
    <row r="830" spans="1:8" x14ac:dyDescent="0.2">
      <c r="A830">
        <v>28</v>
      </c>
      <c r="B830" t="s">
        <v>74</v>
      </c>
      <c r="C830" t="s">
        <v>97</v>
      </c>
      <c r="D830" t="s">
        <v>1078</v>
      </c>
      <c r="E830">
        <v>9300000</v>
      </c>
      <c r="F830">
        <v>9606025.0299999993</v>
      </c>
      <c r="G830">
        <v>1</v>
      </c>
    </row>
    <row r="831" spans="1:8" x14ac:dyDescent="0.2">
      <c r="A831">
        <v>87</v>
      </c>
      <c r="B831" t="s">
        <v>74</v>
      </c>
      <c r="C831" t="s">
        <v>97</v>
      </c>
      <c r="D831" t="s">
        <v>1078</v>
      </c>
      <c r="E831">
        <v>9273000</v>
      </c>
      <c r="F831">
        <v>9606024.2899999991</v>
      </c>
      <c r="G831">
        <v>1</v>
      </c>
    </row>
    <row r="832" spans="1:8" x14ac:dyDescent="0.2">
      <c r="A832">
        <v>93</v>
      </c>
      <c r="B832" t="s">
        <v>74</v>
      </c>
      <c r="C832" t="s">
        <v>97</v>
      </c>
      <c r="D832" t="s">
        <v>1078</v>
      </c>
      <c r="E832">
        <v>17511582.77</v>
      </c>
      <c r="F832">
        <v>17511582.77</v>
      </c>
      <c r="H832">
        <v>1</v>
      </c>
    </row>
    <row r="833" spans="1:8" x14ac:dyDescent="0.2">
      <c r="A833">
        <v>4</v>
      </c>
      <c r="B833" t="s">
        <v>74</v>
      </c>
      <c r="C833" t="s">
        <v>746</v>
      </c>
      <c r="D833" t="s">
        <v>1079</v>
      </c>
      <c r="E833">
        <v>9295333.3333333302</v>
      </c>
      <c r="F833">
        <v>9580000</v>
      </c>
      <c r="G833">
        <v>3</v>
      </c>
    </row>
    <row r="834" spans="1:8" x14ac:dyDescent="0.2">
      <c r="A834">
        <v>4</v>
      </c>
      <c r="B834" t="s">
        <v>74</v>
      </c>
      <c r="C834" t="s">
        <v>746</v>
      </c>
      <c r="D834" t="s">
        <v>1079</v>
      </c>
      <c r="E834">
        <v>9295800</v>
      </c>
      <c r="F834">
        <v>9600000</v>
      </c>
      <c r="G834">
        <v>5</v>
      </c>
    </row>
    <row r="835" spans="1:8" x14ac:dyDescent="0.2">
      <c r="A835">
        <v>87</v>
      </c>
      <c r="B835" t="s">
        <v>74</v>
      </c>
      <c r="C835" t="s">
        <v>746</v>
      </c>
      <c r="D835" t="s">
        <v>1079</v>
      </c>
      <c r="E835">
        <v>9278000</v>
      </c>
      <c r="F835">
        <v>9479975.6699999999</v>
      </c>
      <c r="G835">
        <v>3</v>
      </c>
    </row>
    <row r="836" spans="1:8" x14ac:dyDescent="0.2">
      <c r="A836">
        <v>93</v>
      </c>
      <c r="B836" t="s">
        <v>74</v>
      </c>
      <c r="C836" t="s">
        <v>746</v>
      </c>
      <c r="D836" t="s">
        <v>1079</v>
      </c>
      <c r="E836">
        <v>9300000</v>
      </c>
      <c r="F836">
        <v>9550000</v>
      </c>
      <c r="G836">
        <v>1</v>
      </c>
    </row>
    <row r="837" spans="1:8" x14ac:dyDescent="0.2">
      <c r="A837">
        <v>93</v>
      </c>
      <c r="B837" t="s">
        <v>74</v>
      </c>
      <c r="C837" t="s">
        <v>746</v>
      </c>
      <c r="D837" t="s">
        <v>1079</v>
      </c>
      <c r="E837">
        <v>14415150</v>
      </c>
      <c r="F837">
        <v>14415150</v>
      </c>
      <c r="H837">
        <v>1</v>
      </c>
    </row>
    <row r="838" spans="1:8" x14ac:dyDescent="0.2">
      <c r="A838">
        <v>93</v>
      </c>
      <c r="B838" t="s">
        <v>74</v>
      </c>
      <c r="C838" t="s">
        <v>746</v>
      </c>
      <c r="D838" t="s">
        <v>1079</v>
      </c>
      <c r="E838">
        <v>15773550</v>
      </c>
      <c r="F838">
        <v>15873550</v>
      </c>
      <c r="H838">
        <v>1</v>
      </c>
    </row>
    <row r="839" spans="1:8" x14ac:dyDescent="0.2">
      <c r="A839">
        <v>88</v>
      </c>
      <c r="B839" t="s">
        <v>74</v>
      </c>
      <c r="C839" t="s">
        <v>746</v>
      </c>
      <c r="D839" t="s">
        <v>1079</v>
      </c>
      <c r="E839">
        <v>8631000</v>
      </c>
      <c r="F839">
        <v>8995754.0600000005</v>
      </c>
      <c r="G839">
        <v>1</v>
      </c>
    </row>
    <row r="840" spans="1:8" x14ac:dyDescent="0.2">
      <c r="A840">
        <v>88</v>
      </c>
      <c r="B840" t="s">
        <v>74</v>
      </c>
      <c r="C840" t="s">
        <v>746</v>
      </c>
      <c r="D840" t="s">
        <v>1079</v>
      </c>
      <c r="E840">
        <v>9213500</v>
      </c>
      <c r="F840">
        <v>9620001.1500000004</v>
      </c>
      <c r="G840">
        <v>2</v>
      </c>
    </row>
    <row r="841" spans="1:8" x14ac:dyDescent="0.2">
      <c r="A841">
        <v>121</v>
      </c>
      <c r="B841" t="s">
        <v>74</v>
      </c>
      <c r="C841" t="s">
        <v>746</v>
      </c>
      <c r="D841" t="s">
        <v>1079</v>
      </c>
      <c r="E841">
        <v>9300000</v>
      </c>
      <c r="F841">
        <v>9645157.5</v>
      </c>
      <c r="G841">
        <v>1</v>
      </c>
    </row>
    <row r="842" spans="1:8" x14ac:dyDescent="0.2">
      <c r="A842">
        <v>4</v>
      </c>
      <c r="B842" t="s">
        <v>105</v>
      </c>
      <c r="C842" t="s">
        <v>105</v>
      </c>
      <c r="D842" t="s">
        <v>1080</v>
      </c>
      <c r="E842">
        <v>13950000</v>
      </c>
      <c r="F842">
        <v>14250000</v>
      </c>
      <c r="G842">
        <v>1</v>
      </c>
    </row>
    <row r="843" spans="1:8" x14ac:dyDescent="0.2">
      <c r="A843">
        <v>4</v>
      </c>
      <c r="B843" t="s">
        <v>105</v>
      </c>
      <c r="C843" t="s">
        <v>830</v>
      </c>
      <c r="D843" t="s">
        <v>1081</v>
      </c>
      <c r="E843">
        <v>8623000</v>
      </c>
      <c r="F843">
        <v>8923000</v>
      </c>
      <c r="G843">
        <v>2</v>
      </c>
    </row>
    <row r="844" spans="1:8" x14ac:dyDescent="0.2">
      <c r="A844">
        <v>4</v>
      </c>
      <c r="B844" t="s">
        <v>105</v>
      </c>
      <c r="C844" t="s">
        <v>830</v>
      </c>
      <c r="D844" t="s">
        <v>1081</v>
      </c>
      <c r="E844">
        <v>6975000</v>
      </c>
      <c r="F844">
        <v>14250000</v>
      </c>
      <c r="G844">
        <v>2</v>
      </c>
    </row>
    <row r="845" spans="1:8" x14ac:dyDescent="0.2">
      <c r="A845">
        <v>87</v>
      </c>
      <c r="B845" t="s">
        <v>105</v>
      </c>
      <c r="C845" t="s">
        <v>830</v>
      </c>
      <c r="D845" t="s">
        <v>1081</v>
      </c>
      <c r="E845">
        <v>9300000</v>
      </c>
      <c r="F845">
        <v>9620622.1799999997</v>
      </c>
      <c r="G845">
        <v>1</v>
      </c>
    </row>
    <row r="846" spans="1:8" x14ac:dyDescent="0.2">
      <c r="A846">
        <v>4</v>
      </c>
      <c r="B846" t="s">
        <v>105</v>
      </c>
      <c r="C846" t="s">
        <v>830</v>
      </c>
      <c r="D846" t="s">
        <v>1082</v>
      </c>
      <c r="E846">
        <v>9300000</v>
      </c>
      <c r="F846">
        <v>9600000</v>
      </c>
      <c r="G846">
        <v>1</v>
      </c>
    </row>
    <row r="847" spans="1:8" x14ac:dyDescent="0.2">
      <c r="A847">
        <v>93</v>
      </c>
      <c r="B847" t="s">
        <v>105</v>
      </c>
      <c r="C847" t="s">
        <v>830</v>
      </c>
      <c r="D847" t="s">
        <v>1082</v>
      </c>
      <c r="E847">
        <v>9085000</v>
      </c>
      <c r="F847">
        <v>14000000</v>
      </c>
      <c r="G847">
        <v>1</v>
      </c>
    </row>
    <row r="848" spans="1:8" x14ac:dyDescent="0.2">
      <c r="A848">
        <v>93</v>
      </c>
      <c r="B848" t="s">
        <v>105</v>
      </c>
      <c r="C848" t="s">
        <v>830</v>
      </c>
      <c r="D848" t="s">
        <v>1082</v>
      </c>
      <c r="E848">
        <v>7657000</v>
      </c>
      <c r="F848">
        <v>15757000</v>
      </c>
      <c r="G848">
        <v>1</v>
      </c>
    </row>
    <row r="849" spans="1:8" x14ac:dyDescent="0.2">
      <c r="A849">
        <v>4</v>
      </c>
      <c r="B849" t="s">
        <v>105</v>
      </c>
      <c r="C849" t="s">
        <v>830</v>
      </c>
      <c r="D849" t="s">
        <v>1083</v>
      </c>
      <c r="E849">
        <v>9271333.3333333302</v>
      </c>
      <c r="F849">
        <v>9600000</v>
      </c>
      <c r="G849">
        <v>3</v>
      </c>
    </row>
    <row r="850" spans="1:8" x14ac:dyDescent="0.2">
      <c r="A850">
        <v>4</v>
      </c>
      <c r="B850" t="s">
        <v>105</v>
      </c>
      <c r="C850" t="s">
        <v>830</v>
      </c>
      <c r="D850" t="s">
        <v>1083</v>
      </c>
      <c r="E850">
        <v>9085000</v>
      </c>
      <c r="F850">
        <v>9469000</v>
      </c>
      <c r="G850">
        <v>1</v>
      </c>
    </row>
    <row r="851" spans="1:8" x14ac:dyDescent="0.2">
      <c r="A851">
        <v>93</v>
      </c>
      <c r="B851" t="s">
        <v>105</v>
      </c>
      <c r="C851" t="s">
        <v>830</v>
      </c>
      <c r="D851" t="s">
        <v>1083</v>
      </c>
      <c r="E851">
        <v>18866917.129999999</v>
      </c>
      <c r="F851">
        <v>18931277.02</v>
      </c>
      <c r="H851">
        <v>1</v>
      </c>
    </row>
    <row r="852" spans="1:8" x14ac:dyDescent="0.2">
      <c r="A852">
        <v>14</v>
      </c>
      <c r="B852" t="s">
        <v>103</v>
      </c>
      <c r="C852" t="s">
        <v>823</v>
      </c>
      <c r="D852" t="s">
        <v>1084</v>
      </c>
      <c r="E852">
        <v>5081000</v>
      </c>
      <c r="F852">
        <v>5309897.8899999997</v>
      </c>
      <c r="G852">
        <v>1</v>
      </c>
    </row>
    <row r="853" spans="1:8" x14ac:dyDescent="0.2">
      <c r="A853">
        <v>93</v>
      </c>
      <c r="B853" t="s">
        <v>103</v>
      </c>
      <c r="C853" t="s">
        <v>823</v>
      </c>
      <c r="D853" t="s">
        <v>1084</v>
      </c>
      <c r="E853">
        <v>8623000</v>
      </c>
      <c r="F853">
        <v>33230000</v>
      </c>
      <c r="G853">
        <v>1</v>
      </c>
    </row>
    <row r="854" spans="1:8" x14ac:dyDescent="0.2">
      <c r="A854">
        <v>93</v>
      </c>
      <c r="B854" t="s">
        <v>103</v>
      </c>
      <c r="C854" t="s">
        <v>823</v>
      </c>
      <c r="D854" t="s">
        <v>1085</v>
      </c>
      <c r="E854">
        <v>25462582.18</v>
      </c>
      <c r="F854">
        <v>25660831.68</v>
      </c>
      <c r="H854">
        <v>1</v>
      </c>
    </row>
    <row r="855" spans="1:8" x14ac:dyDescent="0.2">
      <c r="A855">
        <v>22</v>
      </c>
      <c r="B855" t="s">
        <v>103</v>
      </c>
      <c r="C855" t="s">
        <v>823</v>
      </c>
      <c r="D855" t="s">
        <v>1085</v>
      </c>
      <c r="E855">
        <v>7322000</v>
      </c>
      <c r="F855">
        <v>43667000</v>
      </c>
      <c r="G855">
        <v>1</v>
      </c>
    </row>
    <row r="856" spans="1:8" x14ac:dyDescent="0.2">
      <c r="A856">
        <v>26</v>
      </c>
      <c r="B856" t="s">
        <v>103</v>
      </c>
      <c r="C856" t="s">
        <v>94</v>
      </c>
      <c r="D856" t="s">
        <v>1086</v>
      </c>
      <c r="E856">
        <v>7573000</v>
      </c>
      <c r="F856">
        <v>34709954.649999999</v>
      </c>
      <c r="G856">
        <v>1</v>
      </c>
    </row>
    <row r="857" spans="1:8" x14ac:dyDescent="0.2">
      <c r="A857">
        <v>27</v>
      </c>
      <c r="B857" t="s">
        <v>11</v>
      </c>
      <c r="C857" t="s">
        <v>835</v>
      </c>
      <c r="D857" t="s">
        <v>1087</v>
      </c>
      <c r="E857">
        <v>8833000</v>
      </c>
      <c r="F857">
        <v>25514000</v>
      </c>
      <c r="G857">
        <v>1</v>
      </c>
    </row>
    <row r="858" spans="1:8" x14ac:dyDescent="0.2">
      <c r="A858">
        <v>93</v>
      </c>
      <c r="B858" t="s">
        <v>103</v>
      </c>
      <c r="C858" t="s">
        <v>653</v>
      </c>
      <c r="D858" t="s">
        <v>1088</v>
      </c>
      <c r="E858">
        <v>8833000</v>
      </c>
      <c r="F858">
        <v>31350000</v>
      </c>
      <c r="G858">
        <v>1</v>
      </c>
    </row>
    <row r="859" spans="1:8" x14ac:dyDescent="0.2">
      <c r="A859">
        <v>32</v>
      </c>
      <c r="B859" t="s">
        <v>103</v>
      </c>
      <c r="C859" t="s">
        <v>653</v>
      </c>
      <c r="D859" t="s">
        <v>1088</v>
      </c>
      <c r="E859">
        <v>9280000</v>
      </c>
      <c r="F859">
        <v>11216365.15</v>
      </c>
      <c r="G859">
        <v>1</v>
      </c>
    </row>
    <row r="860" spans="1:8" x14ac:dyDescent="0.2">
      <c r="A860">
        <v>22</v>
      </c>
      <c r="B860" t="s">
        <v>103</v>
      </c>
      <c r="C860" t="s">
        <v>653</v>
      </c>
      <c r="D860" t="s">
        <v>1088</v>
      </c>
      <c r="E860">
        <v>8371000</v>
      </c>
      <c r="F860">
        <v>34431000</v>
      </c>
      <c r="G860">
        <v>1</v>
      </c>
    </row>
    <row r="861" spans="1:8" x14ac:dyDescent="0.2">
      <c r="A861">
        <v>27</v>
      </c>
      <c r="B861" t="s">
        <v>11</v>
      </c>
      <c r="C861" t="s">
        <v>835</v>
      </c>
      <c r="D861" t="s">
        <v>1088</v>
      </c>
      <c r="E861">
        <v>8287000</v>
      </c>
      <c r="F861">
        <v>49641000</v>
      </c>
      <c r="G861">
        <v>1</v>
      </c>
    </row>
    <row r="862" spans="1:8" x14ac:dyDescent="0.2">
      <c r="A862">
        <v>93</v>
      </c>
      <c r="B862" t="s">
        <v>11</v>
      </c>
      <c r="C862" t="s">
        <v>983</v>
      </c>
      <c r="D862" t="s">
        <v>1089</v>
      </c>
      <c r="E862">
        <v>9175000</v>
      </c>
      <c r="F862">
        <v>31415357.82</v>
      </c>
      <c r="G862">
        <v>1</v>
      </c>
    </row>
    <row r="863" spans="1:8" x14ac:dyDescent="0.2">
      <c r="A863">
        <v>27</v>
      </c>
      <c r="B863" t="s">
        <v>11</v>
      </c>
      <c r="C863" t="s">
        <v>983</v>
      </c>
      <c r="D863" t="s">
        <v>1089</v>
      </c>
      <c r="E863">
        <v>8077000</v>
      </c>
      <c r="F863">
        <v>23555000</v>
      </c>
      <c r="G863">
        <v>1</v>
      </c>
    </row>
    <row r="864" spans="1:8" x14ac:dyDescent="0.2">
      <c r="A864">
        <v>27</v>
      </c>
      <c r="B864" t="s">
        <v>12</v>
      </c>
      <c r="C864" t="s">
        <v>12</v>
      </c>
      <c r="D864" t="s">
        <v>1090</v>
      </c>
      <c r="E864">
        <v>9260000</v>
      </c>
      <c r="F864">
        <v>22148000</v>
      </c>
      <c r="G864">
        <v>1</v>
      </c>
    </row>
    <row r="865" spans="1:8" x14ac:dyDescent="0.2">
      <c r="A865">
        <v>27</v>
      </c>
      <c r="B865" t="s">
        <v>13</v>
      </c>
      <c r="C865" t="s">
        <v>1092</v>
      </c>
      <c r="D865" t="s">
        <v>1093</v>
      </c>
      <c r="E865">
        <v>6986000</v>
      </c>
      <c r="F865">
        <v>56548000</v>
      </c>
      <c r="G865">
        <v>1</v>
      </c>
    </row>
    <row r="866" spans="1:8" x14ac:dyDescent="0.2">
      <c r="A866">
        <v>93</v>
      </c>
      <c r="B866" t="s">
        <v>73</v>
      </c>
      <c r="C866" t="s">
        <v>617</v>
      </c>
      <c r="D866" t="s">
        <v>1094</v>
      </c>
      <c r="E866">
        <v>9300000</v>
      </c>
      <c r="F866">
        <v>9750000</v>
      </c>
      <c r="G866">
        <v>1</v>
      </c>
    </row>
    <row r="867" spans="1:8" x14ac:dyDescent="0.2">
      <c r="A867">
        <v>93</v>
      </c>
      <c r="B867" t="s">
        <v>73</v>
      </c>
      <c r="C867" t="s">
        <v>617</v>
      </c>
      <c r="D867" t="s">
        <v>1094</v>
      </c>
      <c r="E867">
        <v>9254000</v>
      </c>
      <c r="F867">
        <v>9750000</v>
      </c>
      <c r="G867">
        <v>2</v>
      </c>
    </row>
    <row r="868" spans="1:8" x14ac:dyDescent="0.2">
      <c r="A868">
        <v>93</v>
      </c>
      <c r="B868" t="s">
        <v>73</v>
      </c>
      <c r="C868" t="s">
        <v>617</v>
      </c>
      <c r="D868" t="s">
        <v>1094</v>
      </c>
      <c r="E868">
        <v>18048376.484999999</v>
      </c>
      <c r="F868">
        <v>18080878.184999999</v>
      </c>
      <c r="H868">
        <v>2</v>
      </c>
    </row>
    <row r="869" spans="1:8" x14ac:dyDescent="0.2">
      <c r="A869">
        <v>27</v>
      </c>
      <c r="B869" t="s">
        <v>73</v>
      </c>
      <c r="C869" t="s">
        <v>617</v>
      </c>
      <c r="D869" t="s">
        <v>1094</v>
      </c>
      <c r="E869">
        <v>9300000</v>
      </c>
      <c r="F869">
        <v>9438287.4600000009</v>
      </c>
      <c r="G869">
        <v>1</v>
      </c>
    </row>
    <row r="870" spans="1:8" x14ac:dyDescent="0.2">
      <c r="A870">
        <v>28</v>
      </c>
      <c r="B870" t="s">
        <v>103</v>
      </c>
      <c r="C870" t="s">
        <v>1095</v>
      </c>
      <c r="D870" t="s">
        <v>1096</v>
      </c>
      <c r="E870">
        <v>9300000</v>
      </c>
      <c r="F870">
        <v>9605719.9299999997</v>
      </c>
      <c r="G870">
        <v>1</v>
      </c>
    </row>
    <row r="871" spans="1:8" x14ac:dyDescent="0.2">
      <c r="A871">
        <v>28</v>
      </c>
      <c r="B871" t="s">
        <v>11</v>
      </c>
      <c r="C871" t="s">
        <v>1097</v>
      </c>
      <c r="D871" t="s">
        <v>1097</v>
      </c>
      <c r="E871">
        <v>9300000</v>
      </c>
      <c r="F871">
        <v>17820263.640000001</v>
      </c>
      <c r="G871">
        <v>1</v>
      </c>
    </row>
    <row r="872" spans="1:8" x14ac:dyDescent="0.2">
      <c r="A872">
        <v>28</v>
      </c>
      <c r="B872" t="s">
        <v>11</v>
      </c>
      <c r="C872" t="s">
        <v>1097</v>
      </c>
      <c r="D872" t="s">
        <v>1098</v>
      </c>
      <c r="E872">
        <v>9300000</v>
      </c>
      <c r="F872">
        <v>9605456.4399999995</v>
      </c>
      <c r="G872">
        <v>1</v>
      </c>
    </row>
    <row r="873" spans="1:8" x14ac:dyDescent="0.2">
      <c r="A873">
        <v>28</v>
      </c>
      <c r="B873" t="s">
        <v>11</v>
      </c>
      <c r="C873" t="s">
        <v>1097</v>
      </c>
      <c r="D873" t="s">
        <v>1099</v>
      </c>
      <c r="E873">
        <v>9300000</v>
      </c>
      <c r="F873">
        <v>9718070.2200000007</v>
      </c>
      <c r="G873">
        <v>1</v>
      </c>
    </row>
    <row r="874" spans="1:8" x14ac:dyDescent="0.2">
      <c r="A874">
        <v>28</v>
      </c>
      <c r="B874" t="s">
        <v>11</v>
      </c>
      <c r="C874" t="s">
        <v>758</v>
      </c>
      <c r="D874" t="s">
        <v>1100</v>
      </c>
      <c r="E874">
        <v>9181666.6666666698</v>
      </c>
      <c r="F874">
        <v>9815776.6466666702</v>
      </c>
      <c r="G874">
        <v>3</v>
      </c>
    </row>
    <row r="875" spans="1:8" x14ac:dyDescent="0.2">
      <c r="A875">
        <v>28</v>
      </c>
      <c r="B875" t="s">
        <v>11</v>
      </c>
      <c r="C875" t="s">
        <v>99</v>
      </c>
      <c r="D875" t="s">
        <v>1101</v>
      </c>
      <c r="E875">
        <v>9300000</v>
      </c>
      <c r="F875">
        <v>9571842.5299999993</v>
      </c>
      <c r="G875">
        <v>1</v>
      </c>
    </row>
    <row r="876" spans="1:8" x14ac:dyDescent="0.2">
      <c r="A876">
        <v>87</v>
      </c>
      <c r="B876" t="s">
        <v>11</v>
      </c>
      <c r="C876" t="s">
        <v>99</v>
      </c>
      <c r="D876" t="s">
        <v>1101</v>
      </c>
      <c r="E876">
        <v>9300000</v>
      </c>
      <c r="F876">
        <v>9606024.2899999991</v>
      </c>
      <c r="G876">
        <v>1</v>
      </c>
    </row>
    <row r="877" spans="1:8" x14ac:dyDescent="0.2">
      <c r="A877">
        <v>93</v>
      </c>
      <c r="B877" t="s">
        <v>11</v>
      </c>
      <c r="C877" t="s">
        <v>99</v>
      </c>
      <c r="D877" t="s">
        <v>1101</v>
      </c>
      <c r="E877">
        <v>14340390</v>
      </c>
      <c r="F877">
        <v>14507700</v>
      </c>
      <c r="H877">
        <v>1</v>
      </c>
    </row>
    <row r="878" spans="1:8" x14ac:dyDescent="0.2">
      <c r="A878">
        <v>22</v>
      </c>
      <c r="B878" t="s">
        <v>11</v>
      </c>
      <c r="C878" t="s">
        <v>99</v>
      </c>
      <c r="D878" t="s">
        <v>1101</v>
      </c>
      <c r="E878">
        <v>22395488.963076901</v>
      </c>
      <c r="F878">
        <v>22395488.963076901</v>
      </c>
      <c r="H878">
        <v>26</v>
      </c>
    </row>
    <row r="879" spans="1:8" x14ac:dyDescent="0.2">
      <c r="A879">
        <v>4</v>
      </c>
      <c r="B879" t="s">
        <v>11</v>
      </c>
      <c r="C879" t="s">
        <v>99</v>
      </c>
      <c r="D879" t="s">
        <v>1102</v>
      </c>
      <c r="E879">
        <v>6975000</v>
      </c>
      <c r="F879">
        <v>11925000</v>
      </c>
      <c r="G879">
        <v>2</v>
      </c>
    </row>
    <row r="880" spans="1:8" x14ac:dyDescent="0.2">
      <c r="A880">
        <v>28</v>
      </c>
      <c r="B880" t="s">
        <v>11</v>
      </c>
      <c r="C880" t="s">
        <v>99</v>
      </c>
      <c r="D880" t="s">
        <v>1102</v>
      </c>
      <c r="E880">
        <v>9286000</v>
      </c>
      <c r="F880">
        <v>9656695.5500000007</v>
      </c>
      <c r="G880">
        <v>1</v>
      </c>
    </row>
    <row r="881" spans="1:8" x14ac:dyDescent="0.2">
      <c r="A881">
        <v>28</v>
      </c>
      <c r="B881" t="s">
        <v>11</v>
      </c>
      <c r="C881" t="s">
        <v>99</v>
      </c>
      <c r="D881" t="s">
        <v>1102</v>
      </c>
      <c r="E881">
        <v>9300000</v>
      </c>
      <c r="F881">
        <v>9606025.0299999993</v>
      </c>
      <c r="G881">
        <v>1</v>
      </c>
    </row>
    <row r="882" spans="1:8" x14ac:dyDescent="0.2">
      <c r="A882">
        <v>28</v>
      </c>
      <c r="B882" t="s">
        <v>73</v>
      </c>
      <c r="C882" t="s">
        <v>836</v>
      </c>
      <c r="D882" t="s">
        <v>1103</v>
      </c>
      <c r="E882">
        <v>9300000</v>
      </c>
      <c r="F882">
        <v>9587840</v>
      </c>
      <c r="G882">
        <v>2</v>
      </c>
    </row>
    <row r="883" spans="1:8" x14ac:dyDescent="0.2">
      <c r="A883">
        <v>28</v>
      </c>
      <c r="B883" t="s">
        <v>73</v>
      </c>
      <c r="C883" t="s">
        <v>836</v>
      </c>
      <c r="D883" t="s">
        <v>1103</v>
      </c>
      <c r="E883">
        <v>9300000</v>
      </c>
      <c r="F883">
        <v>9579841.2650000006</v>
      </c>
      <c r="G883">
        <v>2</v>
      </c>
    </row>
    <row r="884" spans="1:8" x14ac:dyDescent="0.2">
      <c r="A884">
        <v>96</v>
      </c>
      <c r="B884" t="s">
        <v>73</v>
      </c>
      <c r="C884" t="s">
        <v>836</v>
      </c>
      <c r="D884" t="s">
        <v>1103</v>
      </c>
      <c r="E884">
        <v>8543000</v>
      </c>
      <c r="F884">
        <v>9596003.5325000007</v>
      </c>
      <c r="G884">
        <v>4</v>
      </c>
    </row>
    <row r="885" spans="1:8" x14ac:dyDescent="0.2">
      <c r="A885">
        <v>28</v>
      </c>
      <c r="B885" t="s">
        <v>73</v>
      </c>
      <c r="C885" t="s">
        <v>836</v>
      </c>
      <c r="D885" t="s">
        <v>1104</v>
      </c>
      <c r="E885">
        <v>9300000</v>
      </c>
      <c r="F885">
        <v>9606025.0299999993</v>
      </c>
      <c r="G885">
        <v>1</v>
      </c>
    </row>
    <row r="886" spans="1:8" x14ac:dyDescent="0.2">
      <c r="A886">
        <v>28</v>
      </c>
      <c r="B886" t="s">
        <v>73</v>
      </c>
      <c r="C886" t="s">
        <v>836</v>
      </c>
      <c r="D886" t="s">
        <v>1104</v>
      </c>
      <c r="E886">
        <v>9300000</v>
      </c>
      <c r="F886">
        <v>9606025.0299999993</v>
      </c>
      <c r="G886">
        <v>1</v>
      </c>
    </row>
    <row r="887" spans="1:8" x14ac:dyDescent="0.2">
      <c r="A887">
        <v>28</v>
      </c>
      <c r="B887" t="s">
        <v>73</v>
      </c>
      <c r="C887" t="s">
        <v>86</v>
      </c>
      <c r="D887" t="s">
        <v>1105</v>
      </c>
      <c r="E887">
        <v>9300000</v>
      </c>
      <c r="F887">
        <v>9587840</v>
      </c>
      <c r="G887">
        <v>1</v>
      </c>
    </row>
    <row r="888" spans="1:8" x14ac:dyDescent="0.2">
      <c r="A888">
        <v>28</v>
      </c>
      <c r="B888" t="s">
        <v>73</v>
      </c>
      <c r="C888" t="s">
        <v>86</v>
      </c>
      <c r="D888" t="s">
        <v>1105</v>
      </c>
      <c r="E888">
        <v>9300000</v>
      </c>
      <c r="F888">
        <v>9606025.0299999993</v>
      </c>
      <c r="G888">
        <v>2</v>
      </c>
    </row>
    <row r="889" spans="1:8" x14ac:dyDescent="0.2">
      <c r="A889">
        <v>28</v>
      </c>
      <c r="B889" t="s">
        <v>73</v>
      </c>
      <c r="C889" t="s">
        <v>86</v>
      </c>
      <c r="D889" t="s">
        <v>1105</v>
      </c>
      <c r="E889">
        <v>24742648.451818202</v>
      </c>
      <c r="F889">
        <v>24814792.695454501</v>
      </c>
      <c r="H889">
        <v>11</v>
      </c>
    </row>
    <row r="890" spans="1:8" x14ac:dyDescent="0.2">
      <c r="A890">
        <v>28</v>
      </c>
      <c r="B890" t="s">
        <v>74</v>
      </c>
      <c r="C890" t="s">
        <v>87</v>
      </c>
      <c r="D890" t="s">
        <v>1106</v>
      </c>
      <c r="E890">
        <v>9267000</v>
      </c>
      <c r="F890">
        <v>9596559.6150000002</v>
      </c>
      <c r="G890">
        <v>2</v>
      </c>
    </row>
    <row r="891" spans="1:8" x14ac:dyDescent="0.2">
      <c r="A891">
        <v>87</v>
      </c>
      <c r="B891" t="s">
        <v>74</v>
      </c>
      <c r="C891" t="s">
        <v>87</v>
      </c>
      <c r="D891" t="s">
        <v>1106</v>
      </c>
      <c r="E891">
        <v>8827000</v>
      </c>
      <c r="F891">
        <v>13683697.695</v>
      </c>
      <c r="G891">
        <v>2</v>
      </c>
    </row>
    <row r="892" spans="1:8" x14ac:dyDescent="0.2">
      <c r="A892">
        <v>28</v>
      </c>
      <c r="B892" t="s">
        <v>74</v>
      </c>
      <c r="C892" t="s">
        <v>929</v>
      </c>
      <c r="D892" t="s">
        <v>1107</v>
      </c>
      <c r="E892">
        <v>9195000</v>
      </c>
      <c r="F892">
        <v>9604838.5299999993</v>
      </c>
      <c r="G892">
        <v>1</v>
      </c>
    </row>
    <row r="893" spans="1:8" x14ac:dyDescent="0.2">
      <c r="A893">
        <v>93</v>
      </c>
      <c r="B893" t="s">
        <v>11</v>
      </c>
      <c r="C893" t="s">
        <v>104</v>
      </c>
      <c r="D893" t="s">
        <v>1108</v>
      </c>
      <c r="E893">
        <v>8077000</v>
      </c>
      <c r="F893">
        <v>30600000</v>
      </c>
      <c r="G893">
        <v>1</v>
      </c>
    </row>
    <row r="894" spans="1:8" x14ac:dyDescent="0.2">
      <c r="A894">
        <v>32</v>
      </c>
      <c r="B894" t="s">
        <v>11</v>
      </c>
      <c r="C894" t="s">
        <v>104</v>
      </c>
      <c r="D894" t="s">
        <v>1108</v>
      </c>
      <c r="E894">
        <v>9293000</v>
      </c>
      <c r="F894">
        <v>11631648.25</v>
      </c>
      <c r="G894">
        <v>1</v>
      </c>
    </row>
    <row r="895" spans="1:8" x14ac:dyDescent="0.2">
      <c r="A895">
        <v>117</v>
      </c>
      <c r="B895" t="s">
        <v>73</v>
      </c>
      <c r="C895" t="s">
        <v>834</v>
      </c>
      <c r="D895" t="s">
        <v>1109</v>
      </c>
      <c r="E895">
        <v>9300000</v>
      </c>
      <c r="F895">
        <v>9511293.75</v>
      </c>
      <c r="G895">
        <v>2</v>
      </c>
    </row>
    <row r="896" spans="1:8" x14ac:dyDescent="0.2">
      <c r="A896">
        <v>88</v>
      </c>
      <c r="B896" t="s">
        <v>73</v>
      </c>
      <c r="C896" t="s">
        <v>923</v>
      </c>
      <c r="D896" t="s">
        <v>1109</v>
      </c>
      <c r="E896">
        <v>22626488.789999999</v>
      </c>
      <c r="F896">
        <v>22811583.989999998</v>
      </c>
      <c r="H896">
        <v>1</v>
      </c>
    </row>
    <row r="897" spans="1:8" x14ac:dyDescent="0.2">
      <c r="A897">
        <v>32</v>
      </c>
      <c r="B897" t="s">
        <v>73</v>
      </c>
      <c r="C897" t="s">
        <v>923</v>
      </c>
      <c r="D897" t="s">
        <v>1109</v>
      </c>
      <c r="E897">
        <v>9001000</v>
      </c>
      <c r="F897">
        <v>17242233.469999999</v>
      </c>
      <c r="G897">
        <v>1</v>
      </c>
    </row>
    <row r="898" spans="1:8" x14ac:dyDescent="0.2">
      <c r="A898">
        <v>116</v>
      </c>
      <c r="B898" t="s">
        <v>74</v>
      </c>
      <c r="C898" t="s">
        <v>74</v>
      </c>
      <c r="D898" t="s">
        <v>1110</v>
      </c>
      <c r="E898">
        <v>9300000</v>
      </c>
      <c r="F898">
        <v>9466708.0800000001</v>
      </c>
      <c r="G898">
        <v>1</v>
      </c>
    </row>
    <row r="899" spans="1:8" x14ac:dyDescent="0.2">
      <c r="A899">
        <v>88</v>
      </c>
      <c r="B899" t="s">
        <v>74</v>
      </c>
      <c r="C899" t="s">
        <v>74</v>
      </c>
      <c r="D899" t="s">
        <v>1110</v>
      </c>
      <c r="E899">
        <v>9260000</v>
      </c>
      <c r="F899">
        <v>9620526.5999999996</v>
      </c>
      <c r="G899">
        <v>1</v>
      </c>
    </row>
    <row r="900" spans="1:8" x14ac:dyDescent="0.2">
      <c r="A900">
        <v>88</v>
      </c>
      <c r="B900" t="s">
        <v>74</v>
      </c>
      <c r="C900" t="s">
        <v>74</v>
      </c>
      <c r="D900" t="s">
        <v>1110</v>
      </c>
      <c r="E900">
        <v>9208000</v>
      </c>
      <c r="F900">
        <v>10633606.83</v>
      </c>
      <c r="G900">
        <v>1</v>
      </c>
    </row>
    <row r="901" spans="1:8" x14ac:dyDescent="0.2">
      <c r="A901">
        <v>32</v>
      </c>
      <c r="B901" t="s">
        <v>74</v>
      </c>
      <c r="C901" t="s">
        <v>74</v>
      </c>
      <c r="D901" t="s">
        <v>1110</v>
      </c>
      <c r="E901">
        <v>9293000</v>
      </c>
      <c r="F901">
        <v>10095085.92</v>
      </c>
      <c r="G901">
        <v>1</v>
      </c>
    </row>
    <row r="902" spans="1:8" x14ac:dyDescent="0.2">
      <c r="A902">
        <v>22</v>
      </c>
      <c r="B902" t="s">
        <v>103</v>
      </c>
      <c r="C902" t="s">
        <v>823</v>
      </c>
      <c r="D902" t="s">
        <v>1111</v>
      </c>
      <c r="E902">
        <v>9254000</v>
      </c>
      <c r="F902">
        <v>25254000</v>
      </c>
      <c r="G902">
        <v>1</v>
      </c>
    </row>
    <row r="903" spans="1:8" x14ac:dyDescent="0.2">
      <c r="A903">
        <v>92</v>
      </c>
      <c r="B903" t="s">
        <v>103</v>
      </c>
      <c r="C903" t="s">
        <v>823</v>
      </c>
      <c r="D903" t="s">
        <v>1111</v>
      </c>
      <c r="E903">
        <v>9300000</v>
      </c>
      <c r="F903">
        <v>9526000</v>
      </c>
      <c r="G903">
        <v>1</v>
      </c>
    </row>
    <row r="904" spans="1:8" x14ac:dyDescent="0.2">
      <c r="A904">
        <v>92</v>
      </c>
      <c r="B904" t="s">
        <v>103</v>
      </c>
      <c r="C904" t="s">
        <v>750</v>
      </c>
      <c r="D904" t="s">
        <v>95</v>
      </c>
      <c r="E904">
        <v>9300000</v>
      </c>
      <c r="F904">
        <v>9526000</v>
      </c>
      <c r="G904">
        <v>1</v>
      </c>
    </row>
    <row r="905" spans="1:8" x14ac:dyDescent="0.2">
      <c r="A905">
        <v>93</v>
      </c>
      <c r="B905" t="s">
        <v>103</v>
      </c>
      <c r="C905" t="s">
        <v>94</v>
      </c>
      <c r="D905" t="s">
        <v>1112</v>
      </c>
      <c r="E905">
        <v>8497000</v>
      </c>
      <c r="F905">
        <v>31233000</v>
      </c>
      <c r="G905">
        <v>1</v>
      </c>
    </row>
    <row r="906" spans="1:8" x14ac:dyDescent="0.2">
      <c r="A906">
        <v>93</v>
      </c>
      <c r="B906" t="s">
        <v>103</v>
      </c>
      <c r="C906" t="s">
        <v>109</v>
      </c>
      <c r="D906" t="s">
        <v>1113</v>
      </c>
      <c r="E906">
        <v>8791000</v>
      </c>
      <c r="F906">
        <v>22700000</v>
      </c>
      <c r="G906">
        <v>1</v>
      </c>
    </row>
    <row r="907" spans="1:8" x14ac:dyDescent="0.2">
      <c r="A907">
        <v>93</v>
      </c>
      <c r="B907" t="s">
        <v>103</v>
      </c>
      <c r="C907" t="s">
        <v>109</v>
      </c>
      <c r="D907" t="s">
        <v>1113</v>
      </c>
      <c r="E907">
        <v>14449832.9</v>
      </c>
      <c r="F907">
        <v>14449832.9</v>
      </c>
      <c r="H907">
        <v>1</v>
      </c>
    </row>
    <row r="908" spans="1:8" x14ac:dyDescent="0.2">
      <c r="A908">
        <v>93</v>
      </c>
      <c r="B908" t="s">
        <v>11</v>
      </c>
      <c r="C908" t="s">
        <v>104</v>
      </c>
      <c r="D908" t="s">
        <v>1114</v>
      </c>
      <c r="E908">
        <v>9106500</v>
      </c>
      <c r="F908">
        <v>19202375.82</v>
      </c>
      <c r="G908">
        <v>2</v>
      </c>
    </row>
    <row r="909" spans="1:8" x14ac:dyDescent="0.2">
      <c r="A909">
        <v>32</v>
      </c>
      <c r="B909" t="s">
        <v>11</v>
      </c>
      <c r="C909" t="s">
        <v>104</v>
      </c>
      <c r="D909" t="s">
        <v>1114</v>
      </c>
      <c r="E909">
        <v>10809000</v>
      </c>
      <c r="F909">
        <v>25173233.02</v>
      </c>
      <c r="G909">
        <v>1</v>
      </c>
    </row>
    <row r="910" spans="1:8" x14ac:dyDescent="0.2">
      <c r="A910">
        <v>93</v>
      </c>
      <c r="B910" t="s">
        <v>11</v>
      </c>
      <c r="C910" t="s">
        <v>1097</v>
      </c>
      <c r="D910" t="s">
        <v>1115</v>
      </c>
      <c r="E910">
        <v>9188000</v>
      </c>
      <c r="F910">
        <v>18934592.239999998</v>
      </c>
      <c r="G910">
        <v>1</v>
      </c>
    </row>
    <row r="911" spans="1:8" x14ac:dyDescent="0.2">
      <c r="A911">
        <v>93</v>
      </c>
      <c r="B911" t="s">
        <v>11</v>
      </c>
      <c r="C911" t="s">
        <v>752</v>
      </c>
      <c r="D911" t="s">
        <v>1116</v>
      </c>
      <c r="E911">
        <v>6650000</v>
      </c>
      <c r="F911">
        <v>25300000</v>
      </c>
      <c r="G911">
        <v>1</v>
      </c>
    </row>
    <row r="912" spans="1:8" x14ac:dyDescent="0.2">
      <c r="A912">
        <v>93</v>
      </c>
      <c r="B912" t="s">
        <v>11</v>
      </c>
      <c r="C912" t="s">
        <v>824</v>
      </c>
      <c r="D912" t="s">
        <v>1117</v>
      </c>
      <c r="E912">
        <v>9085000</v>
      </c>
      <c r="F912">
        <v>12800000</v>
      </c>
      <c r="G912">
        <v>1</v>
      </c>
    </row>
    <row r="913" spans="1:8" x14ac:dyDescent="0.2">
      <c r="A913">
        <v>93</v>
      </c>
      <c r="B913" t="s">
        <v>11</v>
      </c>
      <c r="C913" t="s">
        <v>824</v>
      </c>
      <c r="D913" t="s">
        <v>1117</v>
      </c>
      <c r="E913">
        <v>7196000</v>
      </c>
      <c r="F913">
        <v>40004747.850000001</v>
      </c>
      <c r="G913">
        <v>1</v>
      </c>
    </row>
    <row r="914" spans="1:8" x14ac:dyDescent="0.2">
      <c r="A914">
        <v>93</v>
      </c>
      <c r="B914" t="s">
        <v>11</v>
      </c>
      <c r="C914" t="s">
        <v>983</v>
      </c>
      <c r="D914" t="s">
        <v>1118</v>
      </c>
      <c r="E914">
        <v>7028000</v>
      </c>
      <c r="F914">
        <v>25159501.620000001</v>
      </c>
      <c r="G914">
        <v>1</v>
      </c>
    </row>
    <row r="915" spans="1:8" x14ac:dyDescent="0.2">
      <c r="A915">
        <v>4</v>
      </c>
      <c r="B915" t="s">
        <v>12</v>
      </c>
      <c r="C915" t="s">
        <v>85</v>
      </c>
      <c r="D915" t="s">
        <v>1119</v>
      </c>
      <c r="E915">
        <v>20922889.02</v>
      </c>
      <c r="F915">
        <v>20922889.02</v>
      </c>
      <c r="H915">
        <v>1</v>
      </c>
    </row>
    <row r="916" spans="1:8" x14ac:dyDescent="0.2">
      <c r="A916">
        <v>4</v>
      </c>
      <c r="B916" t="s">
        <v>12</v>
      </c>
      <c r="C916" t="s">
        <v>85</v>
      </c>
      <c r="D916" t="s">
        <v>1119</v>
      </c>
      <c r="E916">
        <v>20840970.27</v>
      </c>
      <c r="F916">
        <v>20840970.27</v>
      </c>
      <c r="H916">
        <v>2</v>
      </c>
    </row>
    <row r="917" spans="1:8" x14ac:dyDescent="0.2">
      <c r="A917">
        <v>93</v>
      </c>
      <c r="B917" t="s">
        <v>12</v>
      </c>
      <c r="C917" t="s">
        <v>85</v>
      </c>
      <c r="D917" t="s">
        <v>1119</v>
      </c>
      <c r="E917">
        <v>6195333.3333333302</v>
      </c>
      <c r="F917">
        <v>12665151.116666701</v>
      </c>
      <c r="G917">
        <v>3</v>
      </c>
    </row>
    <row r="918" spans="1:8" x14ac:dyDescent="0.2">
      <c r="A918">
        <v>93</v>
      </c>
      <c r="B918" t="s">
        <v>12</v>
      </c>
      <c r="C918" t="s">
        <v>85</v>
      </c>
      <c r="D918" t="s">
        <v>1119</v>
      </c>
      <c r="E918">
        <v>8248000</v>
      </c>
      <c r="F918">
        <v>8598210.0299999993</v>
      </c>
      <c r="G918">
        <v>1</v>
      </c>
    </row>
    <row r="919" spans="1:8" x14ac:dyDescent="0.2">
      <c r="A919">
        <v>117</v>
      </c>
      <c r="B919" t="s">
        <v>12</v>
      </c>
      <c r="C919" t="s">
        <v>85</v>
      </c>
      <c r="D919" t="s">
        <v>1119</v>
      </c>
      <c r="E919">
        <v>9182000</v>
      </c>
      <c r="F919">
        <v>9511293.75</v>
      </c>
      <c r="G919">
        <v>1</v>
      </c>
    </row>
    <row r="920" spans="1:8" x14ac:dyDescent="0.2">
      <c r="A920">
        <v>93</v>
      </c>
      <c r="B920" t="s">
        <v>13</v>
      </c>
      <c r="C920" t="s">
        <v>1092</v>
      </c>
      <c r="D920" t="s">
        <v>1120</v>
      </c>
      <c r="E920">
        <v>8287000</v>
      </c>
      <c r="F920">
        <v>51200000</v>
      </c>
      <c r="G920">
        <v>1</v>
      </c>
    </row>
    <row r="921" spans="1:8" x14ac:dyDescent="0.2">
      <c r="A921">
        <v>93</v>
      </c>
      <c r="B921" t="s">
        <v>74</v>
      </c>
      <c r="C921" t="s">
        <v>74</v>
      </c>
      <c r="D921" t="s">
        <v>1121</v>
      </c>
      <c r="E921">
        <v>9182000</v>
      </c>
      <c r="F921">
        <v>22325000</v>
      </c>
      <c r="G921">
        <v>1</v>
      </c>
    </row>
    <row r="922" spans="1:8" x14ac:dyDescent="0.2">
      <c r="A922">
        <v>117</v>
      </c>
      <c r="B922" t="s">
        <v>74</v>
      </c>
      <c r="C922" t="s">
        <v>74</v>
      </c>
      <c r="D922" t="s">
        <v>1121</v>
      </c>
      <c r="E922">
        <v>9273000</v>
      </c>
      <c r="F922">
        <v>9511293.75</v>
      </c>
      <c r="G922">
        <v>1</v>
      </c>
    </row>
    <row r="923" spans="1:8" x14ac:dyDescent="0.2">
      <c r="A923">
        <v>93</v>
      </c>
      <c r="B923" t="s">
        <v>74</v>
      </c>
      <c r="C923" t="s">
        <v>75</v>
      </c>
      <c r="D923" t="s">
        <v>1122</v>
      </c>
      <c r="E923">
        <v>4643000</v>
      </c>
      <c r="F923">
        <v>11150000</v>
      </c>
      <c r="G923">
        <v>2</v>
      </c>
    </row>
    <row r="924" spans="1:8" x14ac:dyDescent="0.2">
      <c r="A924">
        <v>32</v>
      </c>
      <c r="B924" t="s">
        <v>105</v>
      </c>
      <c r="C924" t="s">
        <v>483</v>
      </c>
      <c r="D924" t="s">
        <v>1123</v>
      </c>
      <c r="E924">
        <v>21772744.9681818</v>
      </c>
      <c r="F924">
        <v>21772744.9681818</v>
      </c>
      <c r="H924">
        <v>33</v>
      </c>
    </row>
    <row r="925" spans="1:8" x14ac:dyDescent="0.2">
      <c r="A925">
        <v>101</v>
      </c>
      <c r="B925" t="s">
        <v>105</v>
      </c>
      <c r="C925" t="s">
        <v>483</v>
      </c>
      <c r="D925" t="s">
        <v>1123</v>
      </c>
      <c r="E925">
        <v>9300000</v>
      </c>
      <c r="F925">
        <v>9542000</v>
      </c>
      <c r="G925">
        <v>1</v>
      </c>
    </row>
    <row r="926" spans="1:8" x14ac:dyDescent="0.2">
      <c r="A926">
        <v>4</v>
      </c>
      <c r="B926" t="s">
        <v>103</v>
      </c>
      <c r="C926" t="s">
        <v>823</v>
      </c>
      <c r="D926" t="s">
        <v>1124</v>
      </c>
      <c r="E926">
        <v>9300000</v>
      </c>
      <c r="F926">
        <v>9600000</v>
      </c>
      <c r="G926">
        <v>1</v>
      </c>
    </row>
    <row r="927" spans="1:8" x14ac:dyDescent="0.2">
      <c r="A927">
        <v>4</v>
      </c>
      <c r="B927" t="s">
        <v>103</v>
      </c>
      <c r="C927" t="s">
        <v>757</v>
      </c>
      <c r="D927" t="s">
        <v>1125</v>
      </c>
      <c r="E927">
        <v>9286000</v>
      </c>
      <c r="F927">
        <v>9600000</v>
      </c>
      <c r="G927">
        <v>1</v>
      </c>
    </row>
    <row r="928" spans="1:8" x14ac:dyDescent="0.2">
      <c r="A928">
        <v>4</v>
      </c>
      <c r="B928" t="s">
        <v>103</v>
      </c>
      <c r="C928" t="s">
        <v>757</v>
      </c>
      <c r="D928" t="s">
        <v>1126</v>
      </c>
      <c r="E928">
        <v>9300000</v>
      </c>
      <c r="F928">
        <v>9600000</v>
      </c>
      <c r="G928">
        <v>1</v>
      </c>
    </row>
    <row r="929" spans="1:8" x14ac:dyDescent="0.2">
      <c r="A929">
        <v>4</v>
      </c>
      <c r="B929" t="s">
        <v>11</v>
      </c>
      <c r="C929" t="s">
        <v>877</v>
      </c>
      <c r="D929" t="s">
        <v>877</v>
      </c>
      <c r="E929">
        <v>9300000</v>
      </c>
      <c r="F929">
        <v>9600000</v>
      </c>
      <c r="G929">
        <v>1</v>
      </c>
    </row>
    <row r="930" spans="1:8" x14ac:dyDescent="0.2">
      <c r="A930">
        <v>4</v>
      </c>
      <c r="B930" t="s">
        <v>12</v>
      </c>
      <c r="C930" t="s">
        <v>12</v>
      </c>
      <c r="D930" t="s">
        <v>1127</v>
      </c>
      <c r="E930">
        <v>7531000</v>
      </c>
      <c r="F930">
        <v>66800000</v>
      </c>
      <c r="G930">
        <v>1</v>
      </c>
    </row>
    <row r="931" spans="1:8" x14ac:dyDescent="0.2">
      <c r="A931">
        <v>4</v>
      </c>
      <c r="B931" t="s">
        <v>12</v>
      </c>
      <c r="C931" t="s">
        <v>12</v>
      </c>
      <c r="D931" t="s">
        <v>1128</v>
      </c>
      <c r="E931">
        <v>9208000</v>
      </c>
      <c r="F931">
        <v>30825000</v>
      </c>
      <c r="G931">
        <v>1</v>
      </c>
    </row>
    <row r="932" spans="1:8" x14ac:dyDescent="0.2">
      <c r="A932">
        <v>87</v>
      </c>
      <c r="B932" t="s">
        <v>12</v>
      </c>
      <c r="C932" t="s">
        <v>12</v>
      </c>
      <c r="D932" t="s">
        <v>1128</v>
      </c>
      <c r="E932">
        <v>9300000</v>
      </c>
      <c r="F932">
        <v>9629447.9000000004</v>
      </c>
      <c r="G932">
        <v>1</v>
      </c>
    </row>
    <row r="933" spans="1:8" x14ac:dyDescent="0.2">
      <c r="A933">
        <v>4</v>
      </c>
      <c r="B933" t="s">
        <v>12</v>
      </c>
      <c r="C933" t="s">
        <v>12</v>
      </c>
      <c r="D933" t="s">
        <v>1129</v>
      </c>
      <c r="E933">
        <v>7636333.3333333302</v>
      </c>
      <c r="F933">
        <v>15616666.6666667</v>
      </c>
      <c r="G933">
        <v>3</v>
      </c>
    </row>
    <row r="934" spans="1:8" x14ac:dyDescent="0.2">
      <c r="A934">
        <v>108</v>
      </c>
      <c r="B934" t="s">
        <v>12</v>
      </c>
      <c r="C934" t="s">
        <v>12</v>
      </c>
      <c r="D934" t="s">
        <v>1129</v>
      </c>
      <c r="E934">
        <v>9300000</v>
      </c>
      <c r="F934">
        <v>9530000</v>
      </c>
      <c r="G934">
        <v>1</v>
      </c>
    </row>
    <row r="935" spans="1:8" x14ac:dyDescent="0.2">
      <c r="A935">
        <v>4</v>
      </c>
      <c r="B935" t="s">
        <v>12</v>
      </c>
      <c r="C935" t="s">
        <v>526</v>
      </c>
      <c r="D935" t="s">
        <v>1130</v>
      </c>
      <c r="E935">
        <v>9300000</v>
      </c>
      <c r="F935">
        <v>9600000</v>
      </c>
      <c r="G935">
        <v>3</v>
      </c>
    </row>
    <row r="936" spans="1:8" x14ac:dyDescent="0.2">
      <c r="A936">
        <v>93</v>
      </c>
      <c r="B936" t="s">
        <v>12</v>
      </c>
      <c r="C936" t="s">
        <v>526</v>
      </c>
      <c r="D936" t="s">
        <v>1130</v>
      </c>
      <c r="E936">
        <v>20340923.614999998</v>
      </c>
      <c r="F936">
        <v>20468269.484999999</v>
      </c>
      <c r="H936">
        <v>2</v>
      </c>
    </row>
    <row r="937" spans="1:8" x14ac:dyDescent="0.2">
      <c r="A937">
        <v>4</v>
      </c>
      <c r="B937" t="s">
        <v>73</v>
      </c>
      <c r="C937" t="s">
        <v>516</v>
      </c>
      <c r="D937" t="s">
        <v>1131</v>
      </c>
      <c r="E937">
        <v>8581000</v>
      </c>
      <c r="F937">
        <v>9600000</v>
      </c>
      <c r="G937">
        <v>1</v>
      </c>
    </row>
    <row r="938" spans="1:8" x14ac:dyDescent="0.2">
      <c r="A938">
        <v>4</v>
      </c>
      <c r="B938" t="s">
        <v>74</v>
      </c>
      <c r="C938" t="s">
        <v>763</v>
      </c>
      <c r="D938" t="s">
        <v>1132</v>
      </c>
      <c r="E938">
        <v>9043000</v>
      </c>
      <c r="F938">
        <v>26043000</v>
      </c>
      <c r="G938">
        <v>1</v>
      </c>
    </row>
    <row r="939" spans="1:8" x14ac:dyDescent="0.2">
      <c r="A939">
        <v>22</v>
      </c>
      <c r="B939" t="s">
        <v>74</v>
      </c>
      <c r="C939" t="s">
        <v>763</v>
      </c>
      <c r="D939" t="s">
        <v>1132</v>
      </c>
      <c r="E939">
        <v>6482000</v>
      </c>
      <c r="F939">
        <v>25382000</v>
      </c>
      <c r="G939">
        <v>1</v>
      </c>
    </row>
    <row r="940" spans="1:8" x14ac:dyDescent="0.2">
      <c r="A940">
        <v>22</v>
      </c>
      <c r="B940" t="s">
        <v>11</v>
      </c>
      <c r="C940" t="s">
        <v>11</v>
      </c>
      <c r="D940" t="s">
        <v>1133</v>
      </c>
      <c r="E940">
        <v>8203000</v>
      </c>
      <c r="F940">
        <v>50087000</v>
      </c>
      <c r="G940">
        <v>1</v>
      </c>
    </row>
    <row r="941" spans="1:8" x14ac:dyDescent="0.2">
      <c r="A941">
        <v>22</v>
      </c>
      <c r="B941" t="s">
        <v>11</v>
      </c>
      <c r="C941" t="s">
        <v>11</v>
      </c>
      <c r="D941" t="s">
        <v>1134</v>
      </c>
      <c r="E941">
        <v>6482000</v>
      </c>
      <c r="F941">
        <v>49882000</v>
      </c>
      <c r="G941">
        <v>1</v>
      </c>
    </row>
    <row r="942" spans="1:8" x14ac:dyDescent="0.2">
      <c r="A942">
        <v>27</v>
      </c>
      <c r="B942" t="s">
        <v>13</v>
      </c>
      <c r="C942" t="s">
        <v>1035</v>
      </c>
      <c r="D942" t="s">
        <v>1135</v>
      </c>
      <c r="E942">
        <v>6902000</v>
      </c>
      <c r="F942">
        <v>72708000</v>
      </c>
      <c r="G942">
        <v>1</v>
      </c>
    </row>
    <row r="943" spans="1:8" x14ac:dyDescent="0.2">
      <c r="A943">
        <v>28</v>
      </c>
      <c r="B943" t="s">
        <v>11</v>
      </c>
      <c r="C943" t="s">
        <v>758</v>
      </c>
      <c r="D943" t="s">
        <v>1136</v>
      </c>
      <c r="E943">
        <v>9300000</v>
      </c>
      <c r="F943">
        <v>9908546.2300000004</v>
      </c>
      <c r="G943">
        <v>1</v>
      </c>
    </row>
    <row r="944" spans="1:8" x14ac:dyDescent="0.2">
      <c r="A944">
        <v>28</v>
      </c>
      <c r="B944" t="s">
        <v>73</v>
      </c>
      <c r="C944" t="s">
        <v>516</v>
      </c>
      <c r="D944" t="s">
        <v>1137</v>
      </c>
      <c r="E944">
        <v>9241000</v>
      </c>
      <c r="F944">
        <v>9605358.3300000001</v>
      </c>
      <c r="G944">
        <v>1</v>
      </c>
    </row>
    <row r="945" spans="1:7" x14ac:dyDescent="0.2">
      <c r="A945">
        <v>32</v>
      </c>
      <c r="B945" t="s">
        <v>103</v>
      </c>
      <c r="C945" t="s">
        <v>759</v>
      </c>
      <c r="D945" t="s">
        <v>1138</v>
      </c>
      <c r="E945">
        <v>8665000</v>
      </c>
      <c r="F945">
        <v>15593928.99</v>
      </c>
      <c r="G945">
        <v>1</v>
      </c>
    </row>
    <row r="946" spans="1:7" x14ac:dyDescent="0.2">
      <c r="A946">
        <v>32</v>
      </c>
      <c r="B946" t="s">
        <v>73</v>
      </c>
      <c r="C946" t="s">
        <v>762</v>
      </c>
      <c r="D946" t="s">
        <v>1139</v>
      </c>
      <c r="E946">
        <v>9201000</v>
      </c>
      <c r="F946">
        <v>13018234.35</v>
      </c>
      <c r="G946">
        <v>1</v>
      </c>
    </row>
    <row r="947" spans="1:7" x14ac:dyDescent="0.2">
      <c r="A947">
        <v>32</v>
      </c>
      <c r="B947" t="s">
        <v>73</v>
      </c>
      <c r="C947" t="s">
        <v>837</v>
      </c>
      <c r="D947" t="s">
        <v>1140</v>
      </c>
      <c r="E947">
        <v>9043000</v>
      </c>
      <c r="F947">
        <v>24655675.739999998</v>
      </c>
      <c r="G947">
        <v>1</v>
      </c>
    </row>
    <row r="948" spans="1:7" x14ac:dyDescent="0.2">
      <c r="A948">
        <v>87</v>
      </c>
      <c r="B948" t="s">
        <v>103</v>
      </c>
      <c r="C948" t="s">
        <v>1095</v>
      </c>
      <c r="D948" t="s">
        <v>1141</v>
      </c>
      <c r="E948">
        <v>8833000</v>
      </c>
      <c r="F948">
        <v>9606024.2899999991</v>
      </c>
      <c r="G948">
        <v>1</v>
      </c>
    </row>
    <row r="949" spans="1:7" x14ac:dyDescent="0.2">
      <c r="A949">
        <v>88</v>
      </c>
      <c r="B949" t="s">
        <v>103</v>
      </c>
      <c r="C949" t="s">
        <v>938</v>
      </c>
      <c r="D949" t="s">
        <v>1142</v>
      </c>
      <c r="E949">
        <v>9293000</v>
      </c>
      <c r="F949">
        <v>9620673.5</v>
      </c>
      <c r="G949">
        <v>1</v>
      </c>
    </row>
    <row r="950" spans="1:7" x14ac:dyDescent="0.2">
      <c r="A950">
        <v>88</v>
      </c>
      <c r="B950" t="s">
        <v>103</v>
      </c>
      <c r="C950" t="s">
        <v>1067</v>
      </c>
      <c r="D950" t="s">
        <v>1143</v>
      </c>
      <c r="E950">
        <v>9300000</v>
      </c>
      <c r="F950">
        <v>9714519.9800000004</v>
      </c>
      <c r="G950">
        <v>1</v>
      </c>
    </row>
    <row r="951" spans="1:7" x14ac:dyDescent="0.2">
      <c r="A951">
        <v>93</v>
      </c>
      <c r="B951" t="s">
        <v>103</v>
      </c>
      <c r="C951" t="s">
        <v>1144</v>
      </c>
      <c r="D951" t="s">
        <v>1145</v>
      </c>
      <c r="E951">
        <v>6104000</v>
      </c>
      <c r="F951">
        <v>9804000</v>
      </c>
      <c r="G951">
        <v>1</v>
      </c>
    </row>
    <row r="952" spans="1:7" x14ac:dyDescent="0.2">
      <c r="A952">
        <v>93</v>
      </c>
      <c r="B952" t="s">
        <v>11</v>
      </c>
      <c r="C952" t="s">
        <v>104</v>
      </c>
      <c r="D952" t="s">
        <v>104</v>
      </c>
      <c r="E952">
        <v>7699000</v>
      </c>
      <c r="F952">
        <v>48600000</v>
      </c>
      <c r="G952">
        <v>1</v>
      </c>
    </row>
    <row r="953" spans="1:7" x14ac:dyDescent="0.2">
      <c r="A953">
        <v>93</v>
      </c>
      <c r="B953" t="s">
        <v>11</v>
      </c>
      <c r="C953" t="s">
        <v>844</v>
      </c>
      <c r="D953" t="s">
        <v>1146</v>
      </c>
      <c r="E953">
        <v>8203000</v>
      </c>
      <c r="F953">
        <v>14121425.640000001</v>
      </c>
      <c r="G953">
        <v>1</v>
      </c>
    </row>
    <row r="954" spans="1:7" x14ac:dyDescent="0.2">
      <c r="A954">
        <v>93</v>
      </c>
      <c r="B954" t="s">
        <v>12</v>
      </c>
      <c r="C954" t="s">
        <v>373</v>
      </c>
      <c r="D954" t="s">
        <v>1147</v>
      </c>
      <c r="E954">
        <v>9300000</v>
      </c>
      <c r="F954">
        <v>9750000</v>
      </c>
      <c r="G954">
        <v>1</v>
      </c>
    </row>
    <row r="955" spans="1:7" x14ac:dyDescent="0.2">
      <c r="A955">
        <v>93</v>
      </c>
      <c r="B955" t="s">
        <v>12</v>
      </c>
      <c r="C955" t="s">
        <v>85</v>
      </c>
      <c r="D955" t="s">
        <v>1148</v>
      </c>
      <c r="E955">
        <v>8229000</v>
      </c>
      <c r="F955">
        <v>8579288.4100000001</v>
      </c>
      <c r="G955">
        <v>1</v>
      </c>
    </row>
    <row r="956" spans="1:7" x14ac:dyDescent="0.2">
      <c r="A956">
        <v>93</v>
      </c>
      <c r="B956" t="s">
        <v>12</v>
      </c>
      <c r="C956" t="s">
        <v>827</v>
      </c>
      <c r="D956" t="s">
        <v>1149</v>
      </c>
      <c r="E956">
        <v>9300000</v>
      </c>
      <c r="F956">
        <v>9550000</v>
      </c>
      <c r="G956">
        <v>1</v>
      </c>
    </row>
    <row r="957" spans="1:7" x14ac:dyDescent="0.2">
      <c r="A957">
        <v>117</v>
      </c>
      <c r="B957" t="s">
        <v>12</v>
      </c>
      <c r="C957" t="s">
        <v>827</v>
      </c>
      <c r="D957" t="s">
        <v>1149</v>
      </c>
      <c r="E957">
        <v>9300000</v>
      </c>
      <c r="F957">
        <v>9511293.75</v>
      </c>
      <c r="G957">
        <v>1</v>
      </c>
    </row>
    <row r="958" spans="1:7" x14ac:dyDescent="0.2">
      <c r="A958">
        <v>96</v>
      </c>
      <c r="B958" t="s">
        <v>103</v>
      </c>
      <c r="C958" t="s">
        <v>1144</v>
      </c>
      <c r="D958" t="s">
        <v>1144</v>
      </c>
      <c r="E958">
        <v>7867000</v>
      </c>
      <c r="F958">
        <v>8167507.8200000003</v>
      </c>
      <c r="G958">
        <v>1</v>
      </c>
    </row>
    <row r="959" spans="1:7" x14ac:dyDescent="0.2">
      <c r="A959">
        <v>96</v>
      </c>
      <c r="B959" t="s">
        <v>73</v>
      </c>
      <c r="C959" t="s">
        <v>762</v>
      </c>
      <c r="D959" t="s">
        <v>1150</v>
      </c>
      <c r="E959">
        <v>9300000</v>
      </c>
      <c r="F959">
        <v>9604557.5099999998</v>
      </c>
      <c r="G959">
        <v>1</v>
      </c>
    </row>
    <row r="960" spans="1:7" x14ac:dyDescent="0.2">
      <c r="A960">
        <v>105</v>
      </c>
      <c r="B960" t="s">
        <v>74</v>
      </c>
      <c r="C960" t="s">
        <v>72</v>
      </c>
      <c r="D960" t="s">
        <v>1151</v>
      </c>
      <c r="E960">
        <v>9300000</v>
      </c>
      <c r="F960">
        <v>9599973.5399999991</v>
      </c>
      <c r="G960">
        <v>1</v>
      </c>
    </row>
    <row r="961" spans="1:8" x14ac:dyDescent="0.2">
      <c r="A961">
        <v>116</v>
      </c>
      <c r="B961" t="s">
        <v>74</v>
      </c>
      <c r="C961" t="s">
        <v>72</v>
      </c>
      <c r="D961" t="s">
        <v>1152</v>
      </c>
      <c r="E961">
        <v>14787780.17</v>
      </c>
      <c r="F961">
        <v>14919354.140000001</v>
      </c>
      <c r="H961">
        <v>1</v>
      </c>
    </row>
    <row r="962" spans="1:8" x14ac:dyDescent="0.2">
      <c r="A962">
        <v>105</v>
      </c>
      <c r="B962" t="s">
        <v>74</v>
      </c>
      <c r="C962" t="s">
        <v>72</v>
      </c>
      <c r="D962" t="s">
        <v>1152</v>
      </c>
      <c r="E962">
        <v>9300000</v>
      </c>
      <c r="F962">
        <v>9599973.5399999991</v>
      </c>
      <c r="G962">
        <v>1</v>
      </c>
    </row>
    <row r="963" spans="1:8" x14ac:dyDescent="0.2">
      <c r="A963">
        <v>108</v>
      </c>
      <c r="B963" t="s">
        <v>12</v>
      </c>
      <c r="C963" t="s">
        <v>828</v>
      </c>
      <c r="D963" t="s">
        <v>1153</v>
      </c>
      <c r="E963">
        <v>9300000</v>
      </c>
      <c r="F963">
        <v>9535000</v>
      </c>
      <c r="G963">
        <v>1</v>
      </c>
    </row>
    <row r="964" spans="1:8" x14ac:dyDescent="0.2">
      <c r="A964">
        <v>117</v>
      </c>
      <c r="B964" t="s">
        <v>11</v>
      </c>
      <c r="C964" t="s">
        <v>835</v>
      </c>
      <c r="D964" t="s">
        <v>1154</v>
      </c>
      <c r="E964">
        <v>11621500</v>
      </c>
      <c r="F964">
        <v>11884934.074999999</v>
      </c>
      <c r="G964">
        <v>2</v>
      </c>
    </row>
    <row r="965" spans="1:8" x14ac:dyDescent="0.2">
      <c r="A965">
        <v>117</v>
      </c>
      <c r="B965" t="s">
        <v>73</v>
      </c>
      <c r="C965" t="s">
        <v>658</v>
      </c>
      <c r="D965" t="s">
        <v>1155</v>
      </c>
      <c r="E965">
        <v>9300000</v>
      </c>
      <c r="F965">
        <v>9511293.75</v>
      </c>
      <c r="G965">
        <v>1</v>
      </c>
    </row>
    <row r="966" spans="1:8" x14ac:dyDescent="0.2">
      <c r="A966">
        <v>117</v>
      </c>
      <c r="B966" t="s">
        <v>74</v>
      </c>
      <c r="C966" t="s">
        <v>747</v>
      </c>
      <c r="D966" t="s">
        <v>1091</v>
      </c>
      <c r="E966">
        <v>9300000</v>
      </c>
      <c r="F966">
        <v>9511293.75</v>
      </c>
      <c r="G966">
        <v>1</v>
      </c>
    </row>
    <row r="967" spans="1:8" x14ac:dyDescent="0.2">
      <c r="A967">
        <v>93</v>
      </c>
      <c r="B967" t="s">
        <v>11</v>
      </c>
      <c r="C967" t="s">
        <v>932</v>
      </c>
      <c r="D967" t="s">
        <v>1156</v>
      </c>
      <c r="E967">
        <v>23414964.149999999</v>
      </c>
      <c r="F967">
        <v>23414964.149999999</v>
      </c>
      <c r="H967">
        <v>1</v>
      </c>
    </row>
    <row r="968" spans="1:8" x14ac:dyDescent="0.2">
      <c r="A968">
        <v>93</v>
      </c>
      <c r="B968" t="s">
        <v>12</v>
      </c>
      <c r="C968" t="s">
        <v>85</v>
      </c>
      <c r="D968" t="s">
        <v>1157</v>
      </c>
      <c r="E968">
        <v>18112122.280000001</v>
      </c>
      <c r="F968">
        <v>18112122.280000001</v>
      </c>
      <c r="H968">
        <v>1</v>
      </c>
    </row>
    <row r="969" spans="1:8" x14ac:dyDescent="0.2">
      <c r="A969">
        <v>93</v>
      </c>
      <c r="B969" t="s">
        <v>12</v>
      </c>
      <c r="C969" t="s">
        <v>85</v>
      </c>
      <c r="D969" t="s">
        <v>1157</v>
      </c>
      <c r="E969">
        <v>19991159.420000002</v>
      </c>
      <c r="F969">
        <v>20052399.359999999</v>
      </c>
      <c r="H969">
        <v>1</v>
      </c>
    </row>
    <row r="970" spans="1:8" x14ac:dyDescent="0.2">
      <c r="A970">
        <v>93</v>
      </c>
      <c r="B970" t="s">
        <v>11</v>
      </c>
      <c r="C970" t="s">
        <v>835</v>
      </c>
      <c r="D970" t="s">
        <v>1158</v>
      </c>
      <c r="E970">
        <v>15733200</v>
      </c>
      <c r="F970">
        <v>15733200</v>
      </c>
      <c r="H970">
        <v>1</v>
      </c>
    </row>
    <row r="971" spans="1:8" x14ac:dyDescent="0.2">
      <c r="A971">
        <v>96</v>
      </c>
      <c r="B971" t="s">
        <v>12</v>
      </c>
      <c r="C971" t="s">
        <v>878</v>
      </c>
      <c r="D971" t="s">
        <v>1159</v>
      </c>
      <c r="E971">
        <v>21389092.140000001</v>
      </c>
      <c r="F971">
        <v>21458991.27</v>
      </c>
      <c r="H971">
        <v>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26</vt:i4>
      </vt:variant>
    </vt:vector>
  </HeadingPairs>
  <TitlesOfParts>
    <vt:vector size="48" baseType="lpstr">
      <vt:lpstr>Indice</vt:lpstr>
      <vt:lpstr>Estadisticas 2026</vt:lpstr>
      <vt:lpstr>Cumplimiento metas</vt:lpstr>
      <vt:lpstr>Proyectos y casos disponib</vt:lpstr>
      <vt:lpstr>Inf. Cont. Superavit Esp.</vt:lpstr>
      <vt:lpstr>Ejecución Presupuesto Base Efec</vt:lpstr>
      <vt:lpstr>Ejecución Presupueto Base Emis</vt:lpstr>
      <vt:lpstr>Ejecución bonos Emit y Pagados</vt:lpstr>
      <vt:lpstr>Detalle1</vt:lpstr>
      <vt:lpstr>Detalle2</vt:lpstr>
      <vt:lpstr>Detalle3</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D.5'!Área_de_impresión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2026'!Área_de_impresión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2026'!Títulos_a_imprimir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2026-03-16T22:37:51Z</dcterms:modified>
</cp:coreProperties>
</file>